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omments145.xml" ContentType="application/vnd.openxmlformats-officedocument.spreadsheetml.comments+xml"/>
  <Override PartName="/xl/comments146.xml" ContentType="application/vnd.openxmlformats-officedocument.spreadsheetml.comments+xml"/>
  <Override PartName="/xl/comments147.xml" ContentType="application/vnd.openxmlformats-officedocument.spreadsheetml.comments+xml"/>
  <Override PartName="/xl/comments148.xml" ContentType="application/vnd.openxmlformats-officedocument.spreadsheetml.comments+xml"/>
  <Override PartName="/xl/comments149.xml" ContentType="application/vnd.openxmlformats-officedocument.spreadsheetml.comments+xml"/>
  <Override PartName="/xl/comments150.xml" ContentType="application/vnd.openxmlformats-officedocument.spreadsheetml.comments+xml"/>
  <Override PartName="/xl/comments151.xml" ContentType="application/vnd.openxmlformats-officedocument.spreadsheetml.comments+xml"/>
  <Override PartName="/xl/comments152.xml" ContentType="application/vnd.openxmlformats-officedocument.spreadsheetml.comments+xml"/>
  <Override PartName="/xl/comments153.xml" ContentType="application/vnd.openxmlformats-officedocument.spreadsheetml.comments+xml"/>
  <Override PartName="/xl/comments154.xml" ContentType="application/vnd.openxmlformats-officedocument.spreadsheetml.comments+xml"/>
  <Override PartName="/xl/comments155.xml" ContentType="application/vnd.openxmlformats-officedocument.spreadsheetml.comments+xml"/>
  <Override PartName="/xl/comments156.xml" ContentType="application/vnd.openxmlformats-officedocument.spreadsheetml.comments+xml"/>
  <Override PartName="/xl/comments157.xml" ContentType="application/vnd.openxmlformats-officedocument.spreadsheetml.comments+xml"/>
  <Override PartName="/xl/comments158.xml" ContentType="application/vnd.openxmlformats-officedocument.spreadsheetml.comments+xml"/>
  <Override PartName="/xl/comments159.xml" ContentType="application/vnd.openxmlformats-officedocument.spreadsheetml.comments+xml"/>
  <Override PartName="/xl/comments160.xml" ContentType="application/vnd.openxmlformats-officedocument.spreadsheetml.comments+xml"/>
  <Override PartName="/xl/comments161.xml" ContentType="application/vnd.openxmlformats-officedocument.spreadsheetml.comments+xml"/>
  <Override PartName="/xl/comments162.xml" ContentType="application/vnd.openxmlformats-officedocument.spreadsheetml.comments+xml"/>
  <Override PartName="/xl/comments163.xml" ContentType="application/vnd.openxmlformats-officedocument.spreadsheetml.comments+xml"/>
  <Override PartName="/xl/comments164.xml" ContentType="application/vnd.openxmlformats-officedocument.spreadsheetml.comments+xml"/>
  <Override PartName="/xl/comments165.xml" ContentType="application/vnd.openxmlformats-officedocument.spreadsheetml.comments+xml"/>
  <Override PartName="/xl/comments166.xml" ContentType="application/vnd.openxmlformats-officedocument.spreadsheetml.comments+xml"/>
  <Override PartName="/xl/comments167.xml" ContentType="application/vnd.openxmlformats-officedocument.spreadsheetml.comments+xml"/>
  <Override PartName="/xl/comments168.xml" ContentType="application/vnd.openxmlformats-officedocument.spreadsheetml.comments+xml"/>
  <Override PartName="/xl/comments169.xml" ContentType="application/vnd.openxmlformats-officedocument.spreadsheetml.comments+xml"/>
  <Override PartName="/xl/comments170.xml" ContentType="application/vnd.openxmlformats-officedocument.spreadsheetml.comments+xml"/>
  <Override PartName="/xl/comments171.xml" ContentType="application/vnd.openxmlformats-officedocument.spreadsheetml.comments+xml"/>
  <Override PartName="/xl/comments172.xml" ContentType="application/vnd.openxmlformats-officedocument.spreadsheetml.comments+xml"/>
  <Override PartName="/xl/comments173.xml" ContentType="application/vnd.openxmlformats-officedocument.spreadsheetml.comments+xml"/>
  <Override PartName="/xl/comments174.xml" ContentType="application/vnd.openxmlformats-officedocument.spreadsheetml.comments+xml"/>
  <Override PartName="/xl/comments175.xml" ContentType="application/vnd.openxmlformats-officedocument.spreadsheetml.comments+xml"/>
  <Override PartName="/xl/comments176.xml" ContentType="application/vnd.openxmlformats-officedocument.spreadsheetml.comments+xml"/>
  <Override PartName="/xl/comments177.xml" ContentType="application/vnd.openxmlformats-officedocument.spreadsheetml.comments+xml"/>
  <Override PartName="/xl/comments178.xml" ContentType="application/vnd.openxmlformats-officedocument.spreadsheetml.comments+xml"/>
  <Override PartName="/xl/comments179.xml" ContentType="application/vnd.openxmlformats-officedocument.spreadsheetml.comments+xml"/>
  <Override PartName="/xl/comments180.xml" ContentType="application/vnd.openxmlformats-officedocument.spreadsheetml.comments+xml"/>
  <Override PartName="/xl/comments181.xml" ContentType="application/vnd.openxmlformats-officedocument.spreadsheetml.comments+xml"/>
  <Override PartName="/xl/comments182.xml" ContentType="application/vnd.openxmlformats-officedocument.spreadsheetml.comments+xml"/>
  <Override PartName="/xl/comments183.xml" ContentType="application/vnd.openxmlformats-officedocument.spreadsheetml.comments+xml"/>
  <Override PartName="/xl/comments184.xml" ContentType="application/vnd.openxmlformats-officedocument.spreadsheetml.comments+xml"/>
  <Override PartName="/xl/comments185.xml" ContentType="application/vnd.openxmlformats-officedocument.spreadsheetml.comments+xml"/>
  <Override PartName="/xl/comments186.xml" ContentType="application/vnd.openxmlformats-officedocument.spreadsheetml.comments+xml"/>
  <Override PartName="/xl/comments187.xml" ContentType="application/vnd.openxmlformats-officedocument.spreadsheetml.comments+xml"/>
  <Override PartName="/xl/comments188.xml" ContentType="application/vnd.openxmlformats-officedocument.spreadsheetml.comments+xml"/>
  <Override PartName="/xl/comments189.xml" ContentType="application/vnd.openxmlformats-officedocument.spreadsheetml.comments+xml"/>
  <Override PartName="/xl/comments190.xml" ContentType="application/vnd.openxmlformats-officedocument.spreadsheetml.comments+xml"/>
  <Override PartName="/xl/comments191.xml" ContentType="application/vnd.openxmlformats-officedocument.spreadsheetml.comments+xml"/>
  <Override PartName="/xl/comments192.xml" ContentType="application/vnd.openxmlformats-officedocument.spreadsheetml.comments+xml"/>
  <Override PartName="/xl/comments193.xml" ContentType="application/vnd.openxmlformats-officedocument.spreadsheetml.comments+xml"/>
  <Override PartName="/xl/comments194.xml" ContentType="application/vnd.openxmlformats-officedocument.spreadsheetml.comments+xml"/>
  <Override PartName="/xl/comments195.xml" ContentType="application/vnd.openxmlformats-officedocument.spreadsheetml.comments+xml"/>
  <Override PartName="/xl/comments196.xml" ContentType="application/vnd.openxmlformats-officedocument.spreadsheetml.comments+xml"/>
  <Override PartName="/xl/comments197.xml" ContentType="application/vnd.openxmlformats-officedocument.spreadsheetml.comments+xml"/>
  <Override PartName="/xl/comments198.xml" ContentType="application/vnd.openxmlformats-officedocument.spreadsheetml.comments+xml"/>
  <Override PartName="/xl/comments199.xml" ContentType="application/vnd.openxmlformats-officedocument.spreadsheetml.comments+xml"/>
  <Override PartName="/xl/comments200.xml" ContentType="application/vnd.openxmlformats-officedocument.spreadsheetml.comments+xml"/>
  <Override PartName="/xl/comments201.xml" ContentType="application/vnd.openxmlformats-officedocument.spreadsheetml.comments+xml"/>
  <Override PartName="/xl/comments202.xml" ContentType="application/vnd.openxmlformats-officedocument.spreadsheetml.comments+xml"/>
  <Override PartName="/xl/comments203.xml" ContentType="application/vnd.openxmlformats-officedocument.spreadsheetml.comments+xml"/>
  <Override PartName="/xl/comments204.xml" ContentType="application/vnd.openxmlformats-officedocument.spreadsheetml.comments+xml"/>
  <Override PartName="/xl/comments205.xml" ContentType="application/vnd.openxmlformats-officedocument.spreadsheetml.comments+xml"/>
  <Override PartName="/xl/comments206.xml" ContentType="application/vnd.openxmlformats-officedocument.spreadsheetml.comments+xml"/>
  <Override PartName="/xl/comments207.xml" ContentType="application/vnd.openxmlformats-officedocument.spreadsheetml.comments+xml"/>
  <Override PartName="/xl/comments208.xml" ContentType="application/vnd.openxmlformats-officedocument.spreadsheetml.comments+xml"/>
  <Override PartName="/xl/comments209.xml" ContentType="application/vnd.openxmlformats-officedocument.spreadsheetml.comments+xml"/>
  <Override PartName="/xl/comments210.xml" ContentType="application/vnd.openxmlformats-officedocument.spreadsheetml.comments+xml"/>
  <Override PartName="/xl/comments211.xml" ContentType="application/vnd.openxmlformats-officedocument.spreadsheetml.comments+xml"/>
  <Override PartName="/xl/comments212.xml" ContentType="application/vnd.openxmlformats-officedocument.spreadsheetml.comments+xml"/>
  <Override PartName="/xl/comments213.xml" ContentType="application/vnd.openxmlformats-officedocument.spreadsheetml.comments+xml"/>
  <Override PartName="/xl/comments214.xml" ContentType="application/vnd.openxmlformats-officedocument.spreadsheetml.comments+xml"/>
  <Override PartName="/xl/comments215.xml" ContentType="application/vnd.openxmlformats-officedocument.spreadsheetml.comments+xml"/>
  <Override PartName="/xl/comments216.xml" ContentType="application/vnd.openxmlformats-officedocument.spreadsheetml.comments+xml"/>
  <Override PartName="/xl/comments217.xml" ContentType="application/vnd.openxmlformats-officedocument.spreadsheetml.comments+xml"/>
  <Override PartName="/xl/comments218.xml" ContentType="application/vnd.openxmlformats-officedocument.spreadsheetml.comments+xml"/>
  <Override PartName="/xl/comments219.xml" ContentType="application/vnd.openxmlformats-officedocument.spreadsheetml.comments+xml"/>
  <Override PartName="/xl/comments220.xml" ContentType="application/vnd.openxmlformats-officedocument.spreadsheetml.comments+xml"/>
  <Override PartName="/xl/comments221.xml" ContentType="application/vnd.openxmlformats-officedocument.spreadsheetml.comments+xml"/>
  <Override PartName="/xl/comments222.xml" ContentType="application/vnd.openxmlformats-officedocument.spreadsheetml.comments+xml"/>
  <Override PartName="/xl/comments223.xml" ContentType="application/vnd.openxmlformats-officedocument.spreadsheetml.comments+xml"/>
  <Override PartName="/xl/comments224.xml" ContentType="application/vnd.openxmlformats-officedocument.spreadsheetml.comments+xml"/>
  <Override PartName="/xl/comments225.xml" ContentType="application/vnd.openxmlformats-officedocument.spreadsheetml.comments+xml"/>
  <Override PartName="/xl/comments226.xml" ContentType="application/vnd.openxmlformats-officedocument.spreadsheetml.comments+xml"/>
  <Override PartName="/xl/comments227.xml" ContentType="application/vnd.openxmlformats-officedocument.spreadsheetml.comments+xml"/>
  <Override PartName="/xl/comments228.xml" ContentType="application/vnd.openxmlformats-officedocument.spreadsheetml.comments+xml"/>
  <Override PartName="/xl/comments229.xml" ContentType="application/vnd.openxmlformats-officedocument.spreadsheetml.comments+xml"/>
  <Override PartName="/xl/comments230.xml" ContentType="application/vnd.openxmlformats-officedocument.spreadsheetml.comments+xml"/>
  <Override PartName="/xl/comments231.xml" ContentType="application/vnd.openxmlformats-officedocument.spreadsheetml.comments+xml"/>
  <Override PartName="/xl/comments232.xml" ContentType="application/vnd.openxmlformats-officedocument.spreadsheetml.comments+xml"/>
  <Override PartName="/xl/comments233.xml" ContentType="application/vnd.openxmlformats-officedocument.spreadsheetml.comments+xml"/>
  <Override PartName="/xl/comments234.xml" ContentType="application/vnd.openxmlformats-officedocument.spreadsheetml.comments+xml"/>
  <Override PartName="/xl/comments235.xml" ContentType="application/vnd.openxmlformats-officedocument.spreadsheetml.comments+xml"/>
  <Override PartName="/xl/comments236.xml" ContentType="application/vnd.openxmlformats-officedocument.spreadsheetml.comments+xml"/>
  <Override PartName="/xl/comments237.xml" ContentType="application/vnd.openxmlformats-officedocument.spreadsheetml.comments+xml"/>
  <Override PartName="/xl/comments238.xml" ContentType="application/vnd.openxmlformats-officedocument.spreadsheetml.comments+xml"/>
  <Override PartName="/xl/comments239.xml" ContentType="application/vnd.openxmlformats-officedocument.spreadsheetml.comments+xml"/>
  <Override PartName="/xl/comments240.xml" ContentType="application/vnd.openxmlformats-officedocument.spreadsheetml.comments+xml"/>
  <Override PartName="/xl/comments241.xml" ContentType="application/vnd.openxmlformats-officedocument.spreadsheetml.comments+xml"/>
  <Override PartName="/xl/comments242.xml" ContentType="application/vnd.openxmlformats-officedocument.spreadsheetml.comments+xml"/>
  <Override PartName="/xl/comments243.xml" ContentType="application/vnd.openxmlformats-officedocument.spreadsheetml.comments+xml"/>
  <Override PartName="/xl/comments244.xml" ContentType="application/vnd.openxmlformats-officedocument.spreadsheetml.comments+xml"/>
  <Override PartName="/xl/comments245.xml" ContentType="application/vnd.openxmlformats-officedocument.spreadsheetml.comments+xml"/>
  <Override PartName="/xl/comments246.xml" ContentType="application/vnd.openxmlformats-officedocument.spreadsheetml.comments+xml"/>
  <Override PartName="/xl/comments247.xml" ContentType="application/vnd.openxmlformats-officedocument.spreadsheetml.comments+xml"/>
  <Override PartName="/xl/comments248.xml" ContentType="application/vnd.openxmlformats-officedocument.spreadsheetml.comments+xml"/>
  <Override PartName="/xl/comments249.xml" ContentType="application/vnd.openxmlformats-officedocument.spreadsheetml.comments+xml"/>
  <Override PartName="/xl/comments250.xml" ContentType="application/vnd.openxmlformats-officedocument.spreadsheetml.comments+xml"/>
  <Override PartName="/xl/comments251.xml" ContentType="application/vnd.openxmlformats-officedocument.spreadsheetml.comments+xml"/>
  <Override PartName="/xl/comments252.xml" ContentType="application/vnd.openxmlformats-officedocument.spreadsheetml.comments+xml"/>
  <Override PartName="/xl/comments253.xml" ContentType="application/vnd.openxmlformats-officedocument.spreadsheetml.comments+xml"/>
  <Override PartName="/xl/comments254.xml" ContentType="application/vnd.openxmlformats-officedocument.spreadsheetml.comments+xml"/>
  <Override PartName="/xl/comments255.xml" ContentType="application/vnd.openxmlformats-officedocument.spreadsheetml.comments+xml"/>
  <Override PartName="/xl/comments256.xml" ContentType="application/vnd.openxmlformats-officedocument.spreadsheetml.comments+xml"/>
  <Override PartName="/xl/comments257.xml" ContentType="application/vnd.openxmlformats-officedocument.spreadsheetml.comments+xml"/>
  <Override PartName="/xl/comments258.xml" ContentType="application/vnd.openxmlformats-officedocument.spreadsheetml.comments+xml"/>
  <Override PartName="/xl/comments259.xml" ContentType="application/vnd.openxmlformats-officedocument.spreadsheetml.comments+xml"/>
  <Override PartName="/xl/comments260.xml" ContentType="application/vnd.openxmlformats-officedocument.spreadsheetml.comments+xml"/>
  <Override PartName="/xl/comments261.xml" ContentType="application/vnd.openxmlformats-officedocument.spreadsheetml.comments+xml"/>
  <Override PartName="/xl/comments262.xml" ContentType="application/vnd.openxmlformats-officedocument.spreadsheetml.comments+xml"/>
  <Override PartName="/xl/comments263.xml" ContentType="application/vnd.openxmlformats-officedocument.spreadsheetml.comments+xml"/>
  <Override PartName="/xl/comments264.xml" ContentType="application/vnd.openxmlformats-officedocument.spreadsheetml.comments+xml"/>
  <Override PartName="/xl/comments265.xml" ContentType="application/vnd.openxmlformats-officedocument.spreadsheetml.comments+xml"/>
  <Override PartName="/xl/comments266.xml" ContentType="application/vnd.openxmlformats-officedocument.spreadsheetml.comments+xml"/>
  <Override PartName="/xl/comments267.xml" ContentType="application/vnd.openxmlformats-officedocument.spreadsheetml.comments+xml"/>
  <Override PartName="/xl/comments268.xml" ContentType="application/vnd.openxmlformats-officedocument.spreadsheetml.comments+xml"/>
  <Override PartName="/xl/comments269.xml" ContentType="application/vnd.openxmlformats-officedocument.spreadsheetml.comments+xml"/>
  <Override PartName="/xl/comments270.xml" ContentType="application/vnd.openxmlformats-officedocument.spreadsheetml.comments+xml"/>
  <Override PartName="/xl/comments271.xml" ContentType="application/vnd.openxmlformats-officedocument.spreadsheetml.comments+xml"/>
  <Override PartName="/xl/comments272.xml" ContentType="application/vnd.openxmlformats-officedocument.spreadsheetml.comments+xml"/>
  <Override PartName="/xl/comments273.xml" ContentType="application/vnd.openxmlformats-officedocument.spreadsheetml.comments+xml"/>
  <Override PartName="/xl/comments274.xml" ContentType="application/vnd.openxmlformats-officedocument.spreadsheetml.comments+xml"/>
  <Override PartName="/xl/comments275.xml" ContentType="application/vnd.openxmlformats-officedocument.spreadsheetml.comments+xml"/>
  <Override PartName="/xl/comments276.xml" ContentType="application/vnd.openxmlformats-officedocument.spreadsheetml.comments+xml"/>
  <Override PartName="/xl/comments277.xml" ContentType="application/vnd.openxmlformats-officedocument.spreadsheetml.comments+xml"/>
  <Override PartName="/xl/comments278.xml" ContentType="application/vnd.openxmlformats-officedocument.spreadsheetml.comments+xml"/>
  <Override PartName="/xl/comments279.xml" ContentType="application/vnd.openxmlformats-officedocument.spreadsheetml.comments+xml"/>
  <Override PartName="/xl/comments280.xml" ContentType="application/vnd.openxmlformats-officedocument.spreadsheetml.comments+xml"/>
  <Override PartName="/xl/comments281.xml" ContentType="application/vnd.openxmlformats-officedocument.spreadsheetml.comments+xml"/>
  <Override PartName="/xl/comments282.xml" ContentType="application/vnd.openxmlformats-officedocument.spreadsheetml.comments+xml"/>
  <Override PartName="/xl/comments283.xml" ContentType="application/vnd.openxmlformats-officedocument.spreadsheetml.comments+xml"/>
  <Override PartName="/xl/comments284.xml" ContentType="application/vnd.openxmlformats-officedocument.spreadsheetml.comments+xml"/>
  <Override PartName="/xl/comments285.xml" ContentType="application/vnd.openxmlformats-officedocument.spreadsheetml.comments+xml"/>
  <Override PartName="/xl/comments286.xml" ContentType="application/vnd.openxmlformats-officedocument.spreadsheetml.comments+xml"/>
  <Override PartName="/xl/comments287.xml" ContentType="application/vnd.openxmlformats-officedocument.spreadsheetml.comments+xml"/>
  <Override PartName="/xl/comments288.xml" ContentType="application/vnd.openxmlformats-officedocument.spreadsheetml.comments+xml"/>
  <Override PartName="/xl/comments289.xml" ContentType="application/vnd.openxmlformats-officedocument.spreadsheetml.comments+xml"/>
  <Override PartName="/xl/comments290.xml" ContentType="application/vnd.openxmlformats-officedocument.spreadsheetml.comments+xml"/>
  <Override PartName="/xl/comments291.xml" ContentType="application/vnd.openxmlformats-officedocument.spreadsheetml.comments+xml"/>
  <Override PartName="/xl/comments292.xml" ContentType="application/vnd.openxmlformats-officedocument.spreadsheetml.comments+xml"/>
  <Override PartName="/xl/comments293.xml" ContentType="application/vnd.openxmlformats-officedocument.spreadsheetml.comments+xml"/>
  <Override PartName="/xl/comments294.xml" ContentType="application/vnd.openxmlformats-officedocument.spreadsheetml.comments+xml"/>
  <Override PartName="/xl/comments295.xml" ContentType="application/vnd.openxmlformats-officedocument.spreadsheetml.comments+xml"/>
  <Override PartName="/xl/comments296.xml" ContentType="application/vnd.openxmlformats-officedocument.spreadsheetml.comments+xml"/>
  <Override PartName="/xl/comments297.xml" ContentType="application/vnd.openxmlformats-officedocument.spreadsheetml.comments+xml"/>
  <Override PartName="/xl/comments298.xml" ContentType="application/vnd.openxmlformats-officedocument.spreadsheetml.comments+xml"/>
  <Override PartName="/xl/comments299.xml" ContentType="application/vnd.openxmlformats-officedocument.spreadsheetml.comments+xml"/>
  <Override PartName="/xl/comments300.xml" ContentType="application/vnd.openxmlformats-officedocument.spreadsheetml.comments+xml"/>
  <Override PartName="/xl/comments301.xml" ContentType="application/vnd.openxmlformats-officedocument.spreadsheetml.comments+xml"/>
  <Override PartName="/xl/comments302.xml" ContentType="application/vnd.openxmlformats-officedocument.spreadsheetml.comments+xml"/>
  <Override PartName="/xl/comments303.xml" ContentType="application/vnd.openxmlformats-officedocument.spreadsheetml.comments+xml"/>
  <Override PartName="/xl/comments304.xml" ContentType="application/vnd.openxmlformats-officedocument.spreadsheetml.comments+xml"/>
  <Override PartName="/xl/comments305.xml" ContentType="application/vnd.openxmlformats-officedocument.spreadsheetml.comments+xml"/>
  <Override PartName="/xl/comments306.xml" ContentType="application/vnd.openxmlformats-officedocument.spreadsheetml.comments+xml"/>
  <Override PartName="/xl/comments307.xml" ContentType="application/vnd.openxmlformats-officedocument.spreadsheetml.comments+xml"/>
  <Override PartName="/xl/comments308.xml" ContentType="application/vnd.openxmlformats-officedocument.spreadsheetml.comments+xml"/>
  <Override PartName="/xl/comments309.xml" ContentType="application/vnd.openxmlformats-officedocument.spreadsheetml.comments+xml"/>
  <Override PartName="/xl/comments310.xml" ContentType="application/vnd.openxmlformats-officedocument.spreadsheetml.comments+xml"/>
  <Override PartName="/xl/comments311.xml" ContentType="application/vnd.openxmlformats-officedocument.spreadsheetml.comments+xml"/>
  <Override PartName="/xl/comments312.xml" ContentType="application/vnd.openxmlformats-officedocument.spreadsheetml.comments+xml"/>
  <Override PartName="/xl/comments313.xml" ContentType="application/vnd.openxmlformats-officedocument.spreadsheetml.comments+xml"/>
  <Override PartName="/xl/comments314.xml" ContentType="application/vnd.openxmlformats-officedocument.spreadsheetml.comments+xml"/>
  <Override PartName="/xl/comments315.xml" ContentType="application/vnd.openxmlformats-officedocument.spreadsheetml.comments+xml"/>
  <Override PartName="/xl/comments316.xml" ContentType="application/vnd.openxmlformats-officedocument.spreadsheetml.comments+xml"/>
  <Override PartName="/xl/comments317.xml" ContentType="application/vnd.openxmlformats-officedocument.spreadsheetml.comments+xml"/>
  <Override PartName="/xl/comments318.xml" ContentType="application/vnd.openxmlformats-officedocument.spreadsheetml.comments+xml"/>
  <Override PartName="/xl/comments319.xml" ContentType="application/vnd.openxmlformats-officedocument.spreadsheetml.comments+xml"/>
  <Override PartName="/xl/comments320.xml" ContentType="application/vnd.openxmlformats-officedocument.spreadsheetml.comments+xml"/>
  <Override PartName="/xl/comments321.xml" ContentType="application/vnd.openxmlformats-officedocument.spreadsheetml.comments+xml"/>
  <Override PartName="/xl/comments322.xml" ContentType="application/vnd.openxmlformats-officedocument.spreadsheetml.comments+xml"/>
  <Override PartName="/xl/comments323.xml" ContentType="application/vnd.openxmlformats-officedocument.spreadsheetml.comments+xml"/>
  <Override PartName="/xl/comments324.xml" ContentType="application/vnd.openxmlformats-officedocument.spreadsheetml.comments+xml"/>
  <Override PartName="/xl/comments325.xml" ContentType="application/vnd.openxmlformats-officedocument.spreadsheetml.comments+xml"/>
  <Override PartName="/xl/comments326.xml" ContentType="application/vnd.openxmlformats-officedocument.spreadsheetml.comments+xml"/>
  <Override PartName="/xl/comments327.xml" ContentType="application/vnd.openxmlformats-officedocument.spreadsheetml.comments+xml"/>
  <Override PartName="/xl/comments328.xml" ContentType="application/vnd.openxmlformats-officedocument.spreadsheetml.comments+xml"/>
  <Override PartName="/xl/comments329.xml" ContentType="application/vnd.openxmlformats-officedocument.spreadsheetml.comments+xml"/>
  <Override PartName="/xl/comments330.xml" ContentType="application/vnd.openxmlformats-officedocument.spreadsheetml.comments+xml"/>
  <Override PartName="/xl/comments331.xml" ContentType="application/vnd.openxmlformats-officedocument.spreadsheetml.comments+xml"/>
  <Override PartName="/xl/comments332.xml" ContentType="application/vnd.openxmlformats-officedocument.spreadsheetml.comments+xml"/>
  <Override PartName="/xl/comments333.xml" ContentType="application/vnd.openxmlformats-officedocument.spreadsheetml.comments+xml"/>
  <Override PartName="/xl/comments334.xml" ContentType="application/vnd.openxmlformats-officedocument.spreadsheetml.comments+xml"/>
  <Override PartName="/xl/comments335.xml" ContentType="application/vnd.openxmlformats-officedocument.spreadsheetml.comments+xml"/>
  <Override PartName="/xl/comments336.xml" ContentType="application/vnd.openxmlformats-officedocument.spreadsheetml.comments+xml"/>
  <Override PartName="/xl/comments337.xml" ContentType="application/vnd.openxmlformats-officedocument.spreadsheetml.comments+xml"/>
  <Override PartName="/xl/comments338.xml" ContentType="application/vnd.openxmlformats-officedocument.spreadsheetml.comments+xml"/>
  <Override PartName="/xl/comments339.xml" ContentType="application/vnd.openxmlformats-officedocument.spreadsheetml.comments+xml"/>
  <Override PartName="/xl/comments340.xml" ContentType="application/vnd.openxmlformats-officedocument.spreadsheetml.comments+xml"/>
  <Override PartName="/xl/comments341.xml" ContentType="application/vnd.openxmlformats-officedocument.spreadsheetml.comments+xml"/>
  <Override PartName="/xl/comments342.xml" ContentType="application/vnd.openxmlformats-officedocument.spreadsheetml.comments+xml"/>
  <Override PartName="/xl/comments343.xml" ContentType="application/vnd.openxmlformats-officedocument.spreadsheetml.comments+xml"/>
  <Override PartName="/xl/comments344.xml" ContentType="application/vnd.openxmlformats-officedocument.spreadsheetml.comments+xml"/>
  <Override PartName="/xl/comments345.xml" ContentType="application/vnd.openxmlformats-officedocument.spreadsheetml.comments+xml"/>
  <Override PartName="/xl/comments346.xml" ContentType="application/vnd.openxmlformats-officedocument.spreadsheetml.comments+xml"/>
  <Override PartName="/xl/comments347.xml" ContentType="application/vnd.openxmlformats-officedocument.spreadsheetml.comments+xml"/>
  <Override PartName="/xl/comments348.xml" ContentType="application/vnd.openxmlformats-officedocument.spreadsheetml.comments+xml"/>
  <Override PartName="/xl/comments349.xml" ContentType="application/vnd.openxmlformats-officedocument.spreadsheetml.comments+xml"/>
  <Override PartName="/xl/comments350.xml" ContentType="application/vnd.openxmlformats-officedocument.spreadsheetml.comments+xml"/>
  <Override PartName="/xl/comments351.xml" ContentType="application/vnd.openxmlformats-officedocument.spreadsheetml.comments+xml"/>
  <Override PartName="/xl/comments352.xml" ContentType="application/vnd.openxmlformats-officedocument.spreadsheetml.comments+xml"/>
  <Override PartName="/xl/comments353.xml" ContentType="application/vnd.openxmlformats-officedocument.spreadsheetml.comments+xml"/>
  <Override PartName="/xl/comments354.xml" ContentType="application/vnd.openxmlformats-officedocument.spreadsheetml.comments+xml"/>
  <Override PartName="/xl/comments355.xml" ContentType="application/vnd.openxmlformats-officedocument.spreadsheetml.comments+xml"/>
  <Override PartName="/xl/comments356.xml" ContentType="application/vnd.openxmlformats-officedocument.spreadsheetml.comments+xml"/>
  <Override PartName="/xl/comments357.xml" ContentType="application/vnd.openxmlformats-officedocument.spreadsheetml.comments+xml"/>
  <Override PartName="/xl/comments358.xml" ContentType="application/vnd.openxmlformats-officedocument.spreadsheetml.comments+xml"/>
  <Override PartName="/xl/comments359.xml" ContentType="application/vnd.openxmlformats-officedocument.spreadsheetml.comments+xml"/>
  <Override PartName="/xl/comments360.xml" ContentType="application/vnd.openxmlformats-officedocument.spreadsheetml.comments+xml"/>
  <Override PartName="/xl/comments361.xml" ContentType="application/vnd.openxmlformats-officedocument.spreadsheetml.comments+xml"/>
  <Override PartName="/xl/comments362.xml" ContentType="application/vnd.openxmlformats-officedocument.spreadsheetml.comments+xml"/>
  <Override PartName="/xl/comments363.xml" ContentType="application/vnd.openxmlformats-officedocument.spreadsheetml.comments+xml"/>
  <Override PartName="/xl/comments364.xml" ContentType="application/vnd.openxmlformats-officedocument.spreadsheetml.comments+xml"/>
  <Override PartName="/xl/comments365.xml" ContentType="application/vnd.openxmlformats-officedocument.spreadsheetml.comments+xml"/>
  <Override PartName="/xl/comments366.xml" ContentType="application/vnd.openxmlformats-officedocument.spreadsheetml.comments+xml"/>
  <Override PartName="/xl/comments367.xml" ContentType="application/vnd.openxmlformats-officedocument.spreadsheetml.comments+xml"/>
  <Override PartName="/xl/comments368.xml" ContentType="application/vnd.openxmlformats-officedocument.spreadsheetml.comments+xml"/>
  <Override PartName="/xl/comments369.xml" ContentType="application/vnd.openxmlformats-officedocument.spreadsheetml.comments+xml"/>
  <Override PartName="/xl/comments370.xml" ContentType="application/vnd.openxmlformats-officedocument.spreadsheetml.comments+xml"/>
  <Override PartName="/xl/comments371.xml" ContentType="application/vnd.openxmlformats-officedocument.spreadsheetml.comments+xml"/>
  <Override PartName="/xl/comments372.xml" ContentType="application/vnd.openxmlformats-officedocument.spreadsheetml.comments+xml"/>
  <Override PartName="/xl/comments373.xml" ContentType="application/vnd.openxmlformats-officedocument.spreadsheetml.comments+xml"/>
  <Override PartName="/xl/comments374.xml" ContentType="application/vnd.openxmlformats-officedocument.spreadsheetml.comments+xml"/>
  <Override PartName="/xl/comments375.xml" ContentType="application/vnd.openxmlformats-officedocument.spreadsheetml.comments+xml"/>
  <Override PartName="/xl/comments376.xml" ContentType="application/vnd.openxmlformats-officedocument.spreadsheetml.comments+xml"/>
  <Override PartName="/xl/comments377.xml" ContentType="application/vnd.openxmlformats-officedocument.spreadsheetml.comments+xml"/>
  <Override PartName="/xl/comments378.xml" ContentType="application/vnd.openxmlformats-officedocument.spreadsheetml.comments+xml"/>
  <Override PartName="/xl/comments379.xml" ContentType="application/vnd.openxmlformats-officedocument.spreadsheetml.comments+xml"/>
  <Override PartName="/xl/comments380.xml" ContentType="application/vnd.openxmlformats-officedocument.spreadsheetml.comments+xml"/>
  <Override PartName="/xl/comments381.xml" ContentType="application/vnd.openxmlformats-officedocument.spreadsheetml.comments+xml"/>
  <Override PartName="/xl/comments382.xml" ContentType="application/vnd.openxmlformats-officedocument.spreadsheetml.comments+xml"/>
  <Override PartName="/xl/comments383.xml" ContentType="application/vnd.openxmlformats-officedocument.spreadsheetml.comments+xml"/>
  <Override PartName="/xl/comments384.xml" ContentType="application/vnd.openxmlformats-officedocument.spreadsheetml.comments+xml"/>
  <Override PartName="/xl/comments385.xml" ContentType="application/vnd.openxmlformats-officedocument.spreadsheetml.comments+xml"/>
  <Override PartName="/xl/comments386.xml" ContentType="application/vnd.openxmlformats-officedocument.spreadsheetml.comments+xml"/>
  <Override PartName="/xl/comments387.xml" ContentType="application/vnd.openxmlformats-officedocument.spreadsheetml.comments+xml"/>
  <Override PartName="/xl/comments388.xml" ContentType="application/vnd.openxmlformats-officedocument.spreadsheetml.comments+xml"/>
  <Override PartName="/xl/comments389.xml" ContentType="application/vnd.openxmlformats-officedocument.spreadsheetml.comments+xml"/>
  <Override PartName="/xl/comments390.xml" ContentType="application/vnd.openxmlformats-officedocument.spreadsheetml.comments+xml"/>
  <Override PartName="/xl/comments391.xml" ContentType="application/vnd.openxmlformats-officedocument.spreadsheetml.comments+xml"/>
  <Override PartName="/xl/comments392.xml" ContentType="application/vnd.openxmlformats-officedocument.spreadsheetml.comments+xml"/>
  <Override PartName="/xl/comments393.xml" ContentType="application/vnd.openxmlformats-officedocument.spreadsheetml.comments+xml"/>
  <Override PartName="/xl/comments394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mie\nportvalidation\data\inputs\nport-v1.13\"/>
    </mc:Choice>
  </mc:AlternateContent>
  <xr:revisionPtr revIDLastSave="0" documentId="13_ncr:1_{04A04381-1D53-4665-B59E-51CAA11C4D1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V_Config" sheetId="1" r:id="rId1"/>
    <sheet name="AV_FundData" sheetId="2" r:id="rId2"/>
    <sheet name="AV_Positions" sheetId="3" r:id="rId3"/>
    <sheet name="BAY_Config" sheetId="4" r:id="rId4"/>
    <sheet name="BAY_FundData" sheetId="5" r:id="rId5"/>
    <sheet name="BAY_Positions" sheetId="6" r:id="rId6"/>
    <sheet name="BLCK_Config" sheetId="7" r:id="rId7"/>
    <sheet name="BLCK_FundData" sheetId="8" r:id="rId8"/>
    <sheet name="BLCK_Positions" sheetId="9" r:id="rId9"/>
    <sheet name="BREW_Config" sheetId="10" r:id="rId10"/>
    <sheet name="BREW_FundData" sheetId="11" r:id="rId11"/>
    <sheet name="BREW_Positions" sheetId="12" r:id="rId12"/>
    <sheet name="BZZ_Config" sheetId="13" r:id="rId13"/>
    <sheet name="BZZ_FundData" sheetId="14" r:id="rId14"/>
    <sheet name="BZZ_Positions" sheetId="15" r:id="rId15"/>
    <sheet name="CBOT_Config" sheetId="16" r:id="rId16"/>
    <sheet name="CBOT_FundData" sheetId="17" r:id="rId17"/>
    <sheet name="CBOT_Positions" sheetId="18" r:id="rId18"/>
    <sheet name="CMAG_Config" sheetId="19" r:id="rId19"/>
    <sheet name="CMAG_FundData" sheetId="20" r:id="rId20"/>
    <sheet name="CMAG_Positions" sheetId="21" r:id="rId21"/>
    <sheet name="CQTM_Config" sheetId="22" r:id="rId22"/>
    <sheet name="CQTM_FundData" sheetId="23" r:id="rId23"/>
    <sheet name="CQTM_Positions" sheetId="24" r:id="rId24"/>
    <sheet name="DIPR_Config" sheetId="25" r:id="rId25"/>
    <sheet name="DIPR_FundData" sheetId="26" r:id="rId26"/>
    <sheet name="DIPR_Positions" sheetId="27" r:id="rId27"/>
    <sheet name="DOCK_Config" sheetId="28" r:id="rId28"/>
    <sheet name="DOCK_FundData" sheetId="29" r:id="rId29"/>
    <sheet name="DOCK_Positions" sheetId="30" r:id="rId30"/>
    <sheet name="EUV_Config" sheetId="31" r:id="rId31"/>
    <sheet name="EUV_FundData" sheetId="32" r:id="rId32"/>
    <sheet name="EUV_Positions" sheetId="33" r:id="rId33"/>
    <sheet name="EYES_Config" sheetId="34" r:id="rId34"/>
    <sheet name="EYES_FundData" sheetId="35" r:id="rId35"/>
    <sheet name="EYES_Positions" sheetId="36" r:id="rId36"/>
    <sheet name="FDRS_Config" sheetId="37" r:id="rId37"/>
    <sheet name="FDRS_FundData" sheetId="38" r:id="rId38"/>
    <sheet name="FDRS_Positions" sheetId="39" r:id="rId39"/>
    <sheet name="GASZ_Config" sheetId="40" r:id="rId40"/>
    <sheet name="GASZ_FundData" sheetId="41" r:id="rId41"/>
    <sheet name="GASZ_Positions" sheetId="42" r:id="rId42"/>
    <sheet name="GLAM_Config" sheetId="43" r:id="rId43"/>
    <sheet name="GLAM_FundData" sheetId="44" r:id="rId44"/>
    <sheet name="GLAM_Positions" sheetId="45" r:id="rId45"/>
    <sheet name="GNMX_Config" sheetId="46" r:id="rId46"/>
    <sheet name="GNMX_FundData" sheetId="47" r:id="rId47"/>
    <sheet name="GNMX_Positions" sheetId="48" r:id="rId48"/>
    <sheet name="HULL_Config" sheetId="49" r:id="rId49"/>
    <sheet name="HULL_FundData" sheetId="50" r:id="rId50"/>
    <sheet name="HULL_Positions" sheetId="51" r:id="rId51"/>
    <sheet name="JOUL_Config" sheetId="52" r:id="rId52"/>
    <sheet name="JOUL_FundData" sheetId="53" r:id="rId53"/>
    <sheet name="JOUL_Positions" sheetId="54" r:id="rId54"/>
    <sheet name="KYC_Config" sheetId="55" r:id="rId55"/>
    <sheet name="KYC_FundData" sheetId="56" r:id="rId56"/>
    <sheet name="KYC_Positions" sheetId="57" r:id="rId57"/>
    <sheet name="LATR_Config" sheetId="58" r:id="rId58"/>
    <sheet name="LATR_FundData" sheetId="59" r:id="rId59"/>
    <sheet name="LATR_Positions" sheetId="60" r:id="rId60"/>
    <sheet name="NYNY_Config" sheetId="61" r:id="rId61"/>
    <sheet name="NYNY_FundData" sheetId="62" r:id="rId62"/>
    <sheet name="NYNY_Positions" sheetId="63" r:id="rId63"/>
    <sheet name="ODDZ_Config" sheetId="64" r:id="rId64"/>
    <sheet name="ODDZ_FundData" sheetId="65" r:id="rId65"/>
    <sheet name="ODDZ_Positions" sheetId="66" r:id="rId66"/>
    <sheet name="OWN_Config" sheetId="67" r:id="rId67"/>
    <sheet name="OWN_FundData" sheetId="68" r:id="rId68"/>
    <sheet name="OWN_Positions" sheetId="69" r:id="rId69"/>
    <sheet name="PTNT_Config" sheetId="70" r:id="rId70"/>
    <sheet name="PTNT_FundData" sheetId="71" r:id="rId71"/>
    <sheet name="PTNT_Positions" sheetId="72" r:id="rId72"/>
    <sheet name="STYL_Config" sheetId="73" r:id="rId73"/>
    <sheet name="STYL_FundData" sheetId="74" r:id="rId74"/>
    <sheet name="STYL_Positions" sheetId="75" r:id="rId75"/>
    <sheet name="WATS_Config" sheetId="76" r:id="rId76"/>
    <sheet name="WATS_FundData" sheetId="77" r:id="rId77"/>
    <sheet name="WATS_Positions" sheetId="78" r:id="rId78"/>
    <sheet name="WNDR_Config" sheetId="79" r:id="rId79"/>
    <sheet name="WNDR_FundData" sheetId="80" r:id="rId80"/>
    <sheet name="WNDR_Positions" sheetId="81" r:id="rId81"/>
    <sheet name="WR_Config" sheetId="82" r:id="rId82"/>
    <sheet name="WR_FundData" sheetId="83" r:id="rId83"/>
    <sheet name="WR_Positions" sheetId="84" r:id="rId84"/>
    <sheet name="XA_Config" sheetId="85" r:id="rId85"/>
    <sheet name="XA_FundData" sheetId="86" r:id="rId86"/>
    <sheet name="XA_Positions" sheetId="87" r:id="rId87"/>
    <sheet name="YUNG_Config" sheetId="88" r:id="rId88"/>
    <sheet name="YUNG_FundData" sheetId="89" r:id="rId89"/>
    <sheet name="YUNG_Positions" sheetId="90" r:id="rId90"/>
    <sheet name="SK_Config" sheetId="91" r:id="rId91"/>
    <sheet name="SK_FundData" sheetId="92" r:id="rId92"/>
    <sheet name="SK_Positions" sheetId="93" r:id="rId93"/>
    <sheet name="SNDC_Config" sheetId="94" r:id="rId94"/>
    <sheet name="SNDC_FundData" sheetId="95" r:id="rId95"/>
    <sheet name="SNDC_Positions" sheetId="96" r:id="rId96"/>
    <sheet name="FDRX_Config" sheetId="97" r:id="rId97"/>
    <sheet name="FDRX_FundData" sheetId="98" r:id="rId98"/>
    <sheet name="FDRX_Positions" sheetId="99" r:id="rId99"/>
    <sheet name="EUVX_Config" sheetId="100" r:id="rId100"/>
    <sheet name="EUVX_FundData" sheetId="101" r:id="rId101"/>
    <sheet name="EUVX_Positions" sheetId="102" r:id="rId102"/>
    <sheet name="MSFC_Config" sheetId="103" r:id="rId103"/>
    <sheet name="MSFC_FundData" sheetId="104" r:id="rId104"/>
    <sheet name="MSFC_Positions" sheetId="105" r:id="rId105"/>
    <sheet name="GOGL_Config" sheetId="106" r:id="rId106"/>
    <sheet name="GOGL_FundData" sheetId="107" r:id="rId107"/>
    <sheet name="GOGL_Positions" sheetId="108" r:id="rId108"/>
    <sheet name="USLX_Config" sheetId="109" r:id="rId109"/>
    <sheet name="USLX_FundData" sheetId="110" r:id="rId110"/>
    <sheet name="USLX_Positions" sheetId="111" r:id="rId111"/>
    <sheet name="WDCC_Config" sheetId="112" r:id="rId112"/>
    <sheet name="WDCC_FundData" sheetId="113" r:id="rId113"/>
    <sheet name="WDCC_Positions" sheetId="114" r:id="rId114"/>
    <sheet name="MRVX_Config" sheetId="115" r:id="rId115"/>
    <sheet name="MRVX_FundData" sheetId="116" r:id="rId116"/>
    <sheet name="MRVX_Positions" sheetId="117" r:id="rId117"/>
    <sheet name="INT_Config" sheetId="118" r:id="rId118"/>
    <sheet name="INT_FundData" sheetId="119" r:id="rId119"/>
    <sheet name="INT_Positions" sheetId="120" r:id="rId120"/>
    <sheet name="MIC_Config" sheetId="121" r:id="rId121"/>
    <sheet name="MIC_FundData" sheetId="122" r:id="rId122"/>
    <sheet name="MIC_Positions" sheetId="123" r:id="rId123"/>
    <sheet name="MSTC_Config" sheetId="124" r:id="rId124"/>
    <sheet name="MSTC_FundData" sheetId="125" r:id="rId125"/>
    <sheet name="MSTC_Positions" sheetId="126" r:id="rId126"/>
    <sheet name="CRWX_Config" sheetId="127" r:id="rId127"/>
    <sheet name="CRWX_FundData" sheetId="128" r:id="rId128"/>
    <sheet name="CRWX_Positions" sheetId="129" r:id="rId129"/>
    <sheet name="SIMX_Config" sheetId="130" r:id="rId130"/>
    <sheet name="SIMX_FundData" sheetId="131" r:id="rId131"/>
    <sheet name="SIMX_Positions" sheetId="132" r:id="rId132"/>
    <sheet name="CIR_Config" sheetId="133" r:id="rId133"/>
    <sheet name="CIR_FundData" sheetId="134" r:id="rId134"/>
    <sheet name="CIR_Positions" sheetId="135" r:id="rId135"/>
    <sheet name="XTAI_Config" sheetId="136" r:id="rId136"/>
    <sheet name="XTAI_FundData" sheetId="137" r:id="rId137"/>
    <sheet name="XTAI_Positions" sheetId="138" r:id="rId138"/>
    <sheet name="PLTL_Config" sheetId="139" r:id="rId139"/>
    <sheet name="PLTL_FundData" sheetId="140" r:id="rId140"/>
    <sheet name="PLTL_Positions" sheetId="141" r:id="rId141"/>
    <sheet name="XLEX_Config" sheetId="142" r:id="rId142"/>
    <sheet name="XLEX_FundData" sheetId="143" r:id="rId143"/>
    <sheet name="XLEX_Positions" sheetId="144" r:id="rId144"/>
    <sheet name="KRWX_Config" sheetId="145" r:id="rId145"/>
    <sheet name="KRWX_FundData" sheetId="146" r:id="rId146"/>
    <sheet name="KRWX_Positions" sheetId="147" r:id="rId147"/>
    <sheet name="ONTX_Config" sheetId="148" r:id="rId148"/>
    <sheet name="ONTX_FundData" sheetId="149" r:id="rId149"/>
    <sheet name="ONTX_Positions" sheetId="150" r:id="rId150"/>
    <sheet name="AMDC_Config" sheetId="151" r:id="rId151"/>
    <sheet name="AMDC_FundData" sheetId="152" r:id="rId152"/>
    <sheet name="AMDC_Positions" sheetId="153" r:id="rId153"/>
    <sheet name="NOWX_Config" sheetId="154" r:id="rId154"/>
    <sheet name="NOWX_FundData" sheetId="155" r:id="rId155"/>
    <sheet name="NOWX_Positions" sheetId="156" r:id="rId156"/>
    <sheet name="XSEM_Config" sheetId="157" r:id="rId157"/>
    <sheet name="XSEM_FundData" sheetId="158" r:id="rId158"/>
    <sheet name="XSEM_Positions" sheetId="159" r:id="rId159"/>
    <sheet name="NBIC_Config" sheetId="160" r:id="rId160"/>
    <sheet name="NBIC_FundData" sheetId="161" r:id="rId161"/>
    <sheet name="NBIC_Positions" sheetId="162" r:id="rId162"/>
    <sheet name="AMAA_Config" sheetId="163" r:id="rId163"/>
    <sheet name="AMAA_FundData" sheetId="164" r:id="rId164"/>
    <sheet name="AMAA_Positions" sheetId="165" r:id="rId165"/>
    <sheet name="ORAC_Config" sheetId="166" r:id="rId166"/>
    <sheet name="ORAC_FundData" sheetId="167" r:id="rId167"/>
    <sheet name="ORAC_Positions" sheetId="168" r:id="rId168"/>
    <sheet name="CRWC_Config" sheetId="169" r:id="rId169"/>
    <sheet name="CRWC_FundData" sheetId="170" r:id="rId170"/>
    <sheet name="CRWC_Positions" sheetId="171" r:id="rId171"/>
    <sheet name="BNMC_Config" sheetId="172" r:id="rId172"/>
    <sheet name="BNMC_FundData" sheetId="173" r:id="rId173"/>
    <sheet name="BNMC_Positions" sheetId="174" r:id="rId174"/>
    <sheet name="XLVX_Config" sheetId="175" r:id="rId175"/>
    <sheet name="XLVX_FundData" sheetId="176" r:id="rId176"/>
    <sheet name="XLVX_Positions" sheetId="177" r:id="rId177"/>
    <sheet name="XLFX_Config" sheetId="178" r:id="rId178"/>
    <sheet name="XLFX_FundData" sheetId="179" r:id="rId179"/>
    <sheet name="XLFX_Positions" sheetId="180" r:id="rId180"/>
    <sheet name="BEC_Config" sheetId="181" r:id="rId181"/>
    <sheet name="BEC_FundData" sheetId="182" r:id="rId182"/>
    <sheet name="BEC_Positions" sheetId="183" r:id="rId183"/>
    <sheet name="COIX_Config" sheetId="184" r:id="rId184"/>
    <sheet name="COIX_FundData" sheetId="185" r:id="rId185"/>
    <sheet name="COIX_Positions" sheetId="186" r:id="rId186"/>
    <sheet name="XBIX_Config" sheetId="187" r:id="rId187"/>
    <sheet name="XBIX_FundData" sheetId="188" r:id="rId188"/>
    <sheet name="XBIX_Positions" sheetId="189" r:id="rId189"/>
    <sheet name="LASC_Config" sheetId="190" r:id="rId190"/>
    <sheet name="LASC_FundData" sheetId="191" r:id="rId191"/>
    <sheet name="LASC_Positions" sheetId="192" r:id="rId192"/>
    <sheet name="OKLC_Config" sheetId="193" r:id="rId193"/>
    <sheet name="OKLC_FundData" sheetId="194" r:id="rId194"/>
    <sheet name="OKLC_Positions" sheetId="195" r:id="rId195"/>
    <sheet name="NFX_Config" sheetId="196" r:id="rId196"/>
    <sheet name="NFX_FundData" sheetId="197" r:id="rId197"/>
    <sheet name="NFX_Positions" sheetId="198" r:id="rId198"/>
    <sheet name="SMCC_Config" sheetId="199" r:id="rId199"/>
    <sheet name="SMCC_FundData" sheetId="200" r:id="rId200"/>
    <sheet name="SMCC_Positions" sheetId="201" r:id="rId201"/>
    <sheet name="APMI_Config" sheetId="202" r:id="rId202"/>
    <sheet name="APMI_FundData" sheetId="203" r:id="rId203"/>
    <sheet name="APMI_Positions" sheetId="204" r:id="rId204"/>
    <sheet name="UCTX_Config" sheetId="205" r:id="rId205"/>
    <sheet name="UCTX_FundData" sheetId="206" r:id="rId206"/>
    <sheet name="UCTX_Positions" sheetId="207" r:id="rId207"/>
    <sheet name="MSIX_Config" sheetId="208" r:id="rId208"/>
    <sheet name="MSIX_FundData" sheetId="209" r:id="rId209"/>
    <sheet name="MSIX_Positions" sheetId="210" r:id="rId210"/>
    <sheet name="USMX_Config" sheetId="211" r:id="rId211"/>
    <sheet name="USMX_FundData" sheetId="212" r:id="rId212"/>
    <sheet name="USMX_Positions" sheetId="213" r:id="rId213"/>
    <sheet name="UMCX_Config" sheetId="214" r:id="rId214"/>
    <sheet name="UMCX_FundData" sheetId="215" r:id="rId215"/>
    <sheet name="UMCX_Positions" sheetId="216" r:id="rId216"/>
    <sheet name="UUUC_Config" sheetId="217" r:id="rId217"/>
    <sheet name="UUUC_FundData" sheetId="218" r:id="rId218"/>
    <sheet name="UUUC_Positions" sheetId="219" r:id="rId219"/>
    <sheet name="USX_Config" sheetId="220" r:id="rId220"/>
    <sheet name="USX_FundData" sheetId="221" r:id="rId221"/>
    <sheet name="USX_Positions" sheetId="222" r:id="rId222"/>
    <sheet name="USSX_Config" sheetId="223" r:id="rId223"/>
    <sheet name="USSX_FundData" sheetId="224" r:id="rId224"/>
    <sheet name="USSX_Positions" sheetId="225" r:id="rId225"/>
    <sheet name="IOSX_Config" sheetId="226" r:id="rId226"/>
    <sheet name="IOSX_FundData" sheetId="227" r:id="rId227"/>
    <sheet name="IOSX_Positions" sheetId="228" r:id="rId228"/>
    <sheet name="XLIX_Config" sheetId="229" r:id="rId229"/>
    <sheet name="XLIX_FundData" sheetId="230" r:id="rId230"/>
    <sheet name="XLIX_Positions" sheetId="231" r:id="rId231"/>
    <sheet name="NVC_Config" sheetId="232" r:id="rId232"/>
    <sheet name="NVC_FundData" sheetId="233" r:id="rId233"/>
    <sheet name="NVC_Positions" sheetId="234" r:id="rId234"/>
    <sheet name="ACHX_Config" sheetId="235" r:id="rId235"/>
    <sheet name="ACHX_FundData" sheetId="236" r:id="rId236"/>
    <sheet name="ACHX_Positions" sheetId="237" r:id="rId237"/>
    <sheet name="LRCC_Config" sheetId="238" r:id="rId238"/>
    <sheet name="LRCC_FundData" sheetId="239" r:id="rId239"/>
    <sheet name="LRCC_Positions" sheetId="240" r:id="rId240"/>
    <sheet name="MEGX_Config" sheetId="241" r:id="rId241"/>
    <sheet name="MEGX_FundData" sheetId="242" r:id="rId242"/>
    <sheet name="MEGX_Positions" sheetId="243" r:id="rId243"/>
    <sheet name="TPLX_Config" sheetId="244" r:id="rId244"/>
    <sheet name="TPLX_FundData" sheetId="245" r:id="rId245"/>
    <sheet name="TPLX_Positions" sheetId="246" r:id="rId246"/>
    <sheet name="CARX_Config" sheetId="247" r:id="rId247"/>
    <sheet name="CARX_FundData" sheetId="248" r:id="rId248"/>
    <sheet name="CARX_Positions" sheetId="249" r:id="rId249"/>
    <sheet name="FBX_Config" sheetId="250" r:id="rId250"/>
    <sheet name="FBX_FundData" sheetId="251" r:id="rId251"/>
    <sheet name="FBX_Positions" sheetId="252" r:id="rId252"/>
    <sheet name="COHC_Config" sheetId="253" r:id="rId253"/>
    <sheet name="COHC_FundData" sheetId="254" r:id="rId254"/>
    <sheet name="COHC_Positions" sheetId="255" r:id="rId255"/>
    <sheet name="VRC_Config" sheetId="256" r:id="rId256"/>
    <sheet name="VRC_FundData" sheetId="257" r:id="rId257"/>
    <sheet name="VRC_Positions" sheetId="258" r:id="rId258"/>
    <sheet name="IREC_Config" sheetId="259" r:id="rId259"/>
    <sheet name="IREC_FundData" sheetId="260" r:id="rId260"/>
    <sheet name="IREC_Positions" sheetId="261" r:id="rId261"/>
    <sheet name="CRD_Config" sheetId="262" r:id="rId262"/>
    <sheet name="CRD_FundData" sheetId="263" r:id="rId263"/>
    <sheet name="CRD_Positions" sheetId="264" r:id="rId264"/>
    <sheet name="XKRE_Config" sheetId="265" r:id="rId265"/>
    <sheet name="XKRE_FundData" sheetId="266" r:id="rId266"/>
    <sheet name="XKRE_Positions" sheetId="267" r:id="rId267"/>
    <sheet name="AXTC_Config" sheetId="268" r:id="rId268"/>
    <sheet name="AXTC_FundData" sheetId="269" r:id="rId269"/>
    <sheet name="AXTC_Positions" sheetId="270" r:id="rId270"/>
    <sheet name="BRZX_Config" sheetId="271" r:id="rId271"/>
    <sheet name="BRZX_FundData" sheetId="272" r:id="rId272"/>
    <sheet name="BRZX_Positions" sheetId="273" r:id="rId273"/>
    <sheet name="XCOM_Config" sheetId="274" r:id="rId274"/>
    <sheet name="XCOM_FundData" sheetId="275" r:id="rId275"/>
    <sheet name="XCOM_Positions" sheetId="276" r:id="rId276"/>
    <sheet name="XLPX_Config" sheetId="277" r:id="rId277"/>
    <sheet name="XLPX_FundData" sheetId="278" r:id="rId278"/>
    <sheet name="XLPX_Positions" sheetId="279" r:id="rId279"/>
    <sheet name="XEUR_Config" sheetId="280" r:id="rId280"/>
    <sheet name="XEUR_FundData" sheetId="281" r:id="rId281"/>
    <sheet name="XEUR_Positions" sheetId="282" r:id="rId282"/>
    <sheet name="XAGI_Config" sheetId="283" r:id="rId283"/>
    <sheet name="XAGI_FundData" sheetId="284" r:id="rId284"/>
    <sheet name="XAGI_Positions" sheetId="285" r:id="rId285"/>
    <sheet name="HOOC_Config" sheetId="286" r:id="rId286"/>
    <sheet name="HOOC_FundData" sheetId="287" r:id="rId287"/>
    <sheet name="HOOC_Positions" sheetId="288" r:id="rId288"/>
    <sheet name="TAJX_Config" sheetId="289" r:id="rId289"/>
    <sheet name="TAJX_FundData" sheetId="290" r:id="rId290"/>
    <sheet name="TAJX_Positions" sheetId="291" r:id="rId291"/>
    <sheet name="SMRX_Config" sheetId="292" r:id="rId292"/>
    <sheet name="SMRX_FundData" sheetId="293" r:id="rId293"/>
    <sheet name="SMRX_Positions" sheetId="294" r:id="rId294"/>
    <sheet name="MPWC_Config" sheetId="295" r:id="rId295"/>
    <sheet name="MPWC_FundData" sheetId="296" r:id="rId296"/>
    <sheet name="MPWC_Positions" sheetId="297" r:id="rId297"/>
    <sheet name="XLBX_Config" sheetId="298" r:id="rId298"/>
    <sheet name="XLBX_FundData" sheetId="299" r:id="rId299"/>
    <sheet name="XLBX_Positions" sheetId="300" r:id="rId300"/>
    <sheet name="WX_Config" sheetId="301" r:id="rId301"/>
    <sheet name="WX_FundData" sheetId="302" r:id="rId302"/>
    <sheet name="WX_Positions" sheetId="303" r:id="rId303"/>
    <sheet name="XIWC_Config" sheetId="304" r:id="rId304"/>
    <sheet name="XIWC_FundData" sheetId="305" r:id="rId305"/>
    <sheet name="XIWC_Positions" sheetId="306" r:id="rId306"/>
    <sheet name="XW_Config" sheetId="307" r:id="rId307"/>
    <sheet name="XW_FundData" sheetId="308" r:id="rId308"/>
    <sheet name="XW_Positions" sheetId="309" r:id="rId309"/>
    <sheet name="RKX_Config" sheetId="310" r:id="rId310"/>
    <sheet name="RKX_FundData" sheetId="311" r:id="rId311"/>
    <sheet name="RKX_Positions" sheetId="312" r:id="rId312"/>
    <sheet name="BRKL_Config" sheetId="313" r:id="rId313"/>
    <sheet name="BRKL_FundData" sheetId="314" r:id="rId314"/>
    <sheet name="BRKL_Positions" sheetId="315" r:id="rId315"/>
    <sheet name="BABC_Config" sheetId="316" r:id="rId316"/>
    <sheet name="BABC_FundData" sheetId="317" r:id="rId317"/>
    <sheet name="BABC_Positions" sheetId="318" r:id="rId318"/>
    <sheet name="LITC_Config" sheetId="319" r:id="rId319"/>
    <sheet name="LITC_FundData" sheetId="320" r:id="rId320"/>
    <sheet name="LITC_Positions" sheetId="321" r:id="rId321"/>
    <sheet name="EMXX_Config" sheetId="322" r:id="rId322"/>
    <sheet name="EMXX_FundData" sheetId="323" r:id="rId323"/>
    <sheet name="EMXX_Positions" sheetId="324" r:id="rId324"/>
    <sheet name="ASMZ_Config" sheetId="325" r:id="rId325"/>
    <sheet name="ASMZ_FundData" sheetId="326" r:id="rId326"/>
    <sheet name="ASMZ_Positions" sheetId="327" r:id="rId327"/>
    <sheet name="XLYX_Config" sheetId="328" r:id="rId328"/>
    <sheet name="XLYX_FundData" sheetId="329" r:id="rId329"/>
    <sheet name="XLYX_Positions" sheetId="330" r:id="rId330"/>
    <sheet name="TEMC_Config" sheetId="331" r:id="rId331"/>
    <sheet name="TEMC_FundData" sheetId="332" r:id="rId332"/>
    <sheet name="TEMC_Positions" sheetId="333" r:id="rId333"/>
    <sheet name="XLUX_Config" sheetId="334" r:id="rId334"/>
    <sheet name="XLUX_FundData" sheetId="335" r:id="rId335"/>
    <sheet name="XLUX_Positions" sheetId="336" r:id="rId336"/>
    <sheet name="USGX_Config" sheetId="337" r:id="rId337"/>
    <sheet name="USGX_FundData" sheetId="338" r:id="rId338"/>
    <sheet name="USGX_Positions" sheetId="339" r:id="rId339"/>
    <sheet name="TERC_Config" sheetId="340" r:id="rId340"/>
    <sheet name="TERC_FundData" sheetId="341" r:id="rId341"/>
    <sheet name="TERC_Positions" sheetId="342" r:id="rId342"/>
    <sheet name="GLX_Config" sheetId="343" r:id="rId343"/>
    <sheet name="GLX_FundData" sheetId="344" r:id="rId344"/>
    <sheet name="GLX_Positions" sheetId="345" r:id="rId345"/>
    <sheet name="CCPX_Config" sheetId="346" r:id="rId346"/>
    <sheet name="CCPX_FundData" sheetId="347" r:id="rId347"/>
    <sheet name="CCPX_Positions" sheetId="348" r:id="rId348"/>
    <sheet name="SOFC_Config" sheetId="349" r:id="rId349"/>
    <sheet name="SOFC_FundData" sheetId="350" r:id="rId350"/>
    <sheet name="SOFC_Positions" sheetId="351" r:id="rId351"/>
    <sheet name="TESC_Config" sheetId="352" r:id="rId352"/>
    <sheet name="TESC_FundData" sheetId="353" r:id="rId353"/>
    <sheet name="TESC_Positions" sheetId="354" r:id="rId354"/>
    <sheet name="NVOC_Config" sheetId="355" r:id="rId355"/>
    <sheet name="NVOC_FundData" sheetId="356" r:id="rId356"/>
    <sheet name="NVOC_Positions" sheetId="357" r:id="rId357"/>
    <sheet name="JOBC_Config" sheetId="358" r:id="rId358"/>
    <sheet name="JOBC_FundData" sheetId="359" r:id="rId359"/>
    <sheet name="JOBC_Positions" sheetId="360" r:id="rId360"/>
    <sheet name="ACMM_Config" sheetId="361" r:id="rId361"/>
    <sheet name="ACMM_FundData" sheetId="362" r:id="rId362"/>
    <sheet name="ACMM_Positions" sheetId="363" r:id="rId363"/>
    <sheet name="UN_Config" sheetId="364" r:id="rId364"/>
    <sheet name="UN_FundData" sheetId="365" r:id="rId365"/>
    <sheet name="UN_Positions" sheetId="366" r:id="rId366"/>
    <sheet name="RMBC_Config" sheetId="367" r:id="rId367"/>
    <sheet name="RMBC_FundData" sheetId="368" r:id="rId368"/>
    <sheet name="RMBC_Positions" sheetId="369" r:id="rId369"/>
    <sheet name="AVGC_Config" sheetId="370" r:id="rId370"/>
    <sheet name="AVGC_FundData" sheetId="371" r:id="rId371"/>
    <sheet name="AVGC_Positions" sheetId="372" r:id="rId372"/>
    <sheet name="TWSC_Config" sheetId="373" r:id="rId373"/>
    <sheet name="TWSC_FundData" sheetId="374" r:id="rId374"/>
    <sheet name="TWSC_Positions" sheetId="375" r:id="rId375"/>
    <sheet name="RDDC_Config" sheetId="376" r:id="rId376"/>
    <sheet name="RDDC_FundData" sheetId="377" r:id="rId377"/>
    <sheet name="RDDC_Positions" sheetId="378" r:id="rId378"/>
    <sheet name="MNSX_Config" sheetId="379" r:id="rId379"/>
    <sheet name="MNSX_FundData" sheetId="380" r:id="rId380"/>
    <sheet name="MNSX_Positions" sheetId="381" r:id="rId381"/>
    <sheet name="XQTM_Config" sheetId="382" r:id="rId382"/>
    <sheet name="XQTM_FundData" sheetId="383" r:id="rId383"/>
    <sheet name="XQTM_Positions" sheetId="384" r:id="rId384"/>
    <sheet name="XLKX_Config" sheetId="385" r:id="rId385"/>
    <sheet name="XLKX_FundData" sheetId="386" r:id="rId386"/>
    <sheet name="XLKX_Positions" sheetId="387" r:id="rId387"/>
    <sheet name="RIVC_Config" sheetId="388" r:id="rId388"/>
    <sheet name="RIVC_FundData" sheetId="389" r:id="rId389"/>
    <sheet name="RIVC_Positions" sheetId="390" r:id="rId390"/>
    <sheet name="ONDC_Config" sheetId="391" r:id="rId391"/>
    <sheet name="ONDC_FundData" sheetId="392" r:id="rId392"/>
    <sheet name="ONDC_Positions" sheetId="393" r:id="rId393"/>
    <sheet name="KEYX_Config" sheetId="394" r:id="rId394"/>
    <sheet name="KEYX_FundData" sheetId="395" r:id="rId395"/>
    <sheet name="KEYX_Positions" sheetId="396" r:id="rId396"/>
    <sheet name="WEBX_Config" sheetId="397" r:id="rId397"/>
    <sheet name="WEBX_FundData" sheetId="398" r:id="rId398"/>
    <sheet name="WEBX_Positions" sheetId="399" r:id="rId399"/>
    <sheet name="MHX_Config" sheetId="400" r:id="rId400"/>
    <sheet name="MHX_FundData" sheetId="401" r:id="rId401"/>
    <sheet name="MHX_Positions" sheetId="402" r:id="rId402"/>
    <sheet name="NVTC_Config" sheetId="403" r:id="rId403"/>
    <sheet name="NVTC_FundData" sheetId="404" r:id="rId404"/>
    <sheet name="NVTC_Positions" sheetId="405" r:id="rId405"/>
    <sheet name="GMEC_Config" sheetId="406" r:id="rId406"/>
    <sheet name="GMEC_FundData" sheetId="407" r:id="rId407"/>
    <sheet name="GMEC_Positions" sheetId="408" r:id="rId408"/>
    <sheet name="GEVC_Config" sheetId="409" r:id="rId409"/>
    <sheet name="GEVC_FundData" sheetId="410" r:id="rId410"/>
    <sheet name="GEVC_Positions" sheetId="411" r:id="rId411"/>
    <sheet name="APPC_Config" sheetId="412" r:id="rId412"/>
    <sheet name="APPC_FundData" sheetId="413" r:id="rId413"/>
    <sheet name="APPC_Positions" sheetId="414" r:id="rId414"/>
    <sheet name="UPSC_Config" sheetId="415" r:id="rId415"/>
    <sheet name="UPSC_FundData" sheetId="416" r:id="rId416"/>
    <sheet name="UPSC_Positions" sheetId="417" r:id="rId417"/>
    <sheet name="XHOA_Config" sheetId="418" r:id="rId418"/>
    <sheet name="XHOA_FundData" sheetId="419" r:id="rId419"/>
    <sheet name="XHOA_Positions" sheetId="420" r:id="rId420"/>
    <sheet name="LRNX_Config" sheetId="421" r:id="rId421"/>
    <sheet name="LRNX_FundData" sheetId="422" r:id="rId422"/>
    <sheet name="LRNX_Positions" sheetId="423" r:id="rId423"/>
    <sheet name="ALA_Config" sheetId="424" r:id="rId424"/>
    <sheet name="ALA_FundData" sheetId="425" r:id="rId425"/>
    <sheet name="ALA_Positions" sheetId="426" r:id="rId426"/>
    <sheet name="XPAV_Config" sheetId="427" r:id="rId427"/>
    <sheet name="XPAV_FundData" sheetId="428" r:id="rId428"/>
    <sheet name="XPAV_Positions" sheetId="429" r:id="rId429"/>
    <sheet name="CAMC_Config" sheetId="430" r:id="rId430"/>
    <sheet name="CAMC_FundData" sheetId="431" r:id="rId431"/>
    <sheet name="CAMC_Positions" sheetId="432" r:id="rId432"/>
    <sheet name="ARMA_Config" sheetId="433" r:id="rId433"/>
    <sheet name="ARMA_FundData" sheetId="434" r:id="rId434"/>
    <sheet name="ARMA_Positions" sheetId="435" r:id="rId435"/>
    <sheet name="RGTC_Config" sheetId="436" r:id="rId436"/>
    <sheet name="RGTC_FundData" sheetId="437" r:id="rId437"/>
    <sheet name="RGTC_Positions" sheetId="438" r:id="rId438"/>
    <sheet name="HIMC_Config" sheetId="439" r:id="rId439"/>
    <sheet name="HIMC_FundData" sheetId="440" r:id="rId440"/>
    <sheet name="HIMC_Positions" sheetId="441" r:id="rId441"/>
    <sheet name="QUA_Config" sheetId="442" r:id="rId442"/>
    <sheet name="QUA_FundData" sheetId="443" r:id="rId443"/>
    <sheet name="QUA_Positions" sheetId="444" r:id="rId444"/>
    <sheet name="CRUC_Config" sheetId="445" r:id="rId445"/>
    <sheet name="CRUC_FundData" sheetId="446" r:id="rId446"/>
    <sheet name="CRUC_Positions" sheetId="447" r:id="rId447"/>
    <sheet name="ASTT_Config" sheetId="448" r:id="rId448"/>
    <sheet name="ASTT_FundData" sheetId="449" r:id="rId449"/>
    <sheet name="ASTT_Positions" sheetId="450" r:id="rId450"/>
    <sheet name="AMKX_Config" sheetId="451" r:id="rId451"/>
    <sheet name="AMKX_FundData" sheetId="452" r:id="rId452"/>
    <sheet name="AMKX_Positions" sheetId="453" r:id="rId453"/>
    <sheet name="ACLZ_Config" sheetId="454" r:id="rId454"/>
    <sheet name="ACLZ_FundData" sheetId="455" r:id="rId455"/>
    <sheet name="ACLZ_Positions" sheetId="456" r:id="rId456"/>
    <sheet name="IONC_Config" sheetId="457" r:id="rId457"/>
    <sheet name="IONC_FundData" sheetId="458" r:id="rId458"/>
    <sheet name="IONC_Positions" sheetId="459" r:id="rId459"/>
    <sheet name="CIFC_Config" sheetId="460" r:id="rId460"/>
    <sheet name="CIFC_FundData" sheetId="461" r:id="rId461"/>
    <sheet name="CIFC_Positions" sheetId="462" r:id="rId462"/>
    <sheet name="EO_Config" sheetId="463" r:id="rId463"/>
    <sheet name="EO_FundData" sheetId="464" r:id="rId464"/>
    <sheet name="EO_Positions" sheetId="465" r:id="rId465"/>
    <sheet name="HAUG_Config" sheetId="466" r:id="rId466"/>
    <sheet name="HAUG_FundData" sheetId="467" r:id="rId467"/>
    <sheet name="HAUG_Positions" sheetId="468" r:id="rId468"/>
    <sheet name="QQMY_Config" sheetId="469" r:id="rId469"/>
    <sheet name="QQMY_FundData" sheetId="470" r:id="rId470"/>
    <sheet name="QQMY_Positions" sheetId="471" r:id="rId471"/>
    <sheet name="MAYC_Config" sheetId="472" r:id="rId472"/>
    <sheet name="MAYC_FundData" sheetId="473" r:id="rId473"/>
    <sheet name="MAYC_Positions" sheetId="474" r:id="rId474"/>
    <sheet name="CMAY_Config" sheetId="475" r:id="rId475"/>
    <sheet name="CMAY_FundData" sheetId="476" r:id="rId476"/>
    <sheet name="CMAY_Positions" sheetId="477" r:id="rId477"/>
    <sheet name="SCMY_Config" sheetId="478" r:id="rId478"/>
    <sheet name="SCMY_FundData" sheetId="479" r:id="rId479"/>
    <sheet name="SCMY_Positions" sheetId="480" r:id="rId480"/>
    <sheet name="HMAY_Config" sheetId="481" r:id="rId481"/>
    <sheet name="HMAY_FundData" sheetId="482" r:id="rId482"/>
    <sheet name="HMAY_Positions" sheetId="483" r:id="rId483"/>
    <sheet name="QMY_Config" sheetId="484" r:id="rId484"/>
    <sheet name="QMY_FundData" sheetId="485" r:id="rId485"/>
    <sheet name="QMY_Positions" sheetId="486" r:id="rId486"/>
    <sheet name="CTMA_Config" sheetId="487" r:id="rId487"/>
    <sheet name="CTMA_FundData" sheetId="488" r:id="rId488"/>
    <sheet name="CTMA_Positions" sheetId="489" r:id="rId489"/>
    <sheet name="IDMY_Config" sheetId="490" r:id="rId490"/>
    <sheet name="IDMY_FundData" sheetId="491" r:id="rId491"/>
    <sheet name="IDMY_Positions" sheetId="492" r:id="rId492"/>
    <sheet name="EMMY_Config" sheetId="493" r:id="rId493"/>
    <sheet name="EMMY_FundData" sheetId="494" r:id="rId494"/>
    <sheet name="EMMY_Positions" sheetId="495" r:id="rId495"/>
    <sheet name="HJUN_Config" sheetId="496" r:id="rId496"/>
    <sheet name="HJUN_FundData" sheetId="497" r:id="rId497"/>
    <sheet name="HJUN_Positions" sheetId="498" r:id="rId498"/>
    <sheet name="JULC_Config" sheetId="499" r:id="rId499"/>
    <sheet name="JULC_FundData" sheetId="500" r:id="rId500"/>
    <sheet name="JULC_Positions" sheetId="501" r:id="rId501"/>
    <sheet name="IDJN_Config" sheetId="502" r:id="rId502"/>
    <sheet name="IDJN_FundData" sheetId="503" r:id="rId503"/>
    <sheet name="IDJN_Positions" sheetId="504" r:id="rId504"/>
    <sheet name="CTJN_Config" sheetId="505" r:id="rId505"/>
    <sheet name="CTJN_FundData" sheetId="506" r:id="rId506"/>
    <sheet name="CTJN_Positions" sheetId="507" r:id="rId507"/>
    <sheet name="SCJL_Config" sheetId="508" r:id="rId508"/>
    <sheet name="SCJL_FundData" sheetId="509" r:id="rId509"/>
    <sheet name="SCJL_Positions" sheetId="510" r:id="rId510"/>
    <sheet name="CJUN_Config" sheetId="511" r:id="rId511"/>
    <sheet name="CJUN_FundData" sheetId="512" r:id="rId512"/>
    <sheet name="CJUN_Positions" sheetId="513" r:id="rId513"/>
    <sheet name="HJLY_Config" sheetId="514" r:id="rId514"/>
    <sheet name="HJLY_FundData" sheetId="515" r:id="rId515"/>
    <sheet name="HJLY_Positions" sheetId="516" r:id="rId516"/>
    <sheet name="QQJL_Config" sheetId="517" r:id="rId517"/>
    <sheet name="QQJL_FundData" sheetId="518" r:id="rId518"/>
    <sheet name="QQJL_Positions" sheetId="519" r:id="rId519"/>
    <sheet name="QJL_Config" sheetId="520" r:id="rId520"/>
    <sheet name="QJL_FundData" sheetId="521" r:id="rId521"/>
    <sheet name="QJL_Positions" sheetId="522" r:id="rId522"/>
    <sheet name="EMJL_Config" sheetId="523" r:id="rId523"/>
    <sheet name="EMJL_FundData" sheetId="524" r:id="rId524"/>
    <sheet name="EMJL_Positions" sheetId="525" r:id="rId525"/>
    <sheet name="CJUL_Config" sheetId="526" r:id="rId526"/>
    <sheet name="CJUL_FundData" sheetId="527" r:id="rId527"/>
    <sheet name="CJUL_Positions" sheetId="528" r:id="rId528"/>
    <sheet name="CTJL_Config" sheetId="529" r:id="rId529"/>
    <sheet name="CTJL_FundData" sheetId="530" r:id="rId530"/>
    <sheet name="CTJL_Positions" sheetId="531" r:id="rId531"/>
    <sheet name="IDJL_Config" sheetId="532" r:id="rId532"/>
    <sheet name="IDJL_FundData" sheetId="533" r:id="rId533"/>
    <sheet name="IDJL_Positions" sheetId="534" r:id="rId534"/>
    <sheet name="JUNC_Config" sheetId="535" r:id="rId535"/>
    <sheet name="JUNC_FundData" sheetId="536" r:id="rId536"/>
    <sheet name="JUNC_Positions" sheetId="537" r:id="rId537"/>
    <sheet name="SCAU_Config" sheetId="538" r:id="rId538"/>
    <sheet name="SCAU_FundData" sheetId="539" r:id="rId539"/>
    <sheet name="SCAU_Positions" sheetId="540" r:id="rId540"/>
    <sheet name="IDAU_Config" sheetId="541" r:id="rId541"/>
    <sheet name="IDAU_FundData" sheetId="542" r:id="rId542"/>
    <sheet name="IDAU_Positions" sheetId="543" r:id="rId543"/>
    <sheet name="QQJN_Config" sheetId="544" r:id="rId544"/>
    <sheet name="QQJN_FundData" sheetId="545" r:id="rId545"/>
    <sheet name="QQJN_Positions" sheetId="546" r:id="rId546"/>
    <sheet name="EMJN_Config" sheetId="547" r:id="rId547"/>
    <sheet name="EMJN_FundData" sheetId="548" r:id="rId548"/>
    <sheet name="EMJN_Positions" sheetId="549" r:id="rId549"/>
    <sheet name="SCJN_Config" sheetId="550" r:id="rId550"/>
    <sheet name="SCJN_FundData" sheetId="551" r:id="rId551"/>
    <sheet name="SCJN_Positions" sheetId="552" r:id="rId552"/>
    <sheet name="QQAU_Config" sheetId="553" r:id="rId553"/>
    <sheet name="QQAU_FundData" sheetId="554" r:id="rId554"/>
    <sheet name="QQAU_Positions" sheetId="555" r:id="rId555"/>
    <sheet name="AUGC_Config" sheetId="556" r:id="rId556"/>
    <sheet name="AUGC_FundData" sheetId="557" r:id="rId557"/>
    <sheet name="AUGC_Positions" sheetId="558" r:id="rId558"/>
    <sheet name="EMAU_Config" sheetId="559" r:id="rId559"/>
    <sheet name="EMAU_FundData" sheetId="560" r:id="rId560"/>
    <sheet name="EMAU_Positions" sheetId="561" r:id="rId561"/>
    <sheet name="QAU_Config" sheetId="562" r:id="rId562"/>
    <sheet name="QAU_FundData" sheetId="563" r:id="rId563"/>
    <sheet name="QAU_Positions" sheetId="564" r:id="rId564"/>
    <sheet name="CAUG_Config" sheetId="565" r:id="rId565"/>
    <sheet name="CAUG_FundData" sheetId="566" r:id="rId566"/>
    <sheet name="CAUG_Positions" sheetId="567" r:id="rId567"/>
    <sheet name="CTAU_Config" sheetId="568" r:id="rId568"/>
    <sheet name="CTAU_FundData" sheetId="569" r:id="rId569"/>
    <sheet name="CTAU_Positions" sheetId="570" r:id="rId570"/>
    <sheet name="QJN_Config" sheetId="571" r:id="rId571"/>
    <sheet name="QJN_FundData" sheetId="572" r:id="rId572"/>
    <sheet name="QJN_Positions" sheetId="573" r:id="rId573"/>
    <sheet name="CBIL_Config" sheetId="574" r:id="rId574"/>
    <sheet name="CBIL_FundData" sheetId="575" r:id="rId575"/>
    <sheet name="CBIL_Positions" sheetId="576" r:id="rId576"/>
    <sheet name="CGOV_Config" sheetId="577" r:id="rId577"/>
    <sheet name="CGOV_FundData" sheetId="578" r:id="rId578"/>
    <sheet name="CGOV_Positions" sheetId="579" r:id="rId579"/>
    <sheet name="CUST_Config" sheetId="580" r:id="rId580"/>
    <sheet name="CUST_FundData" sheetId="581" r:id="rId581"/>
    <sheet name="CUST_Positions" sheetId="582" r:id="rId582"/>
    <sheet name="CIEI_Config" sheetId="583" r:id="rId583"/>
    <sheet name="CIEI_FundData" sheetId="584" r:id="rId584"/>
    <sheet name="CIEI_Positions" sheetId="585" r:id="rId585"/>
    <sheet name="CIVG_Config" sheetId="586" r:id="rId586"/>
    <sheet name="CIVG_FundData" sheetId="587" r:id="rId587"/>
    <sheet name="CIVG_Positions" sheetId="588" r:id="rId588"/>
    <sheet name="CHYG_Config" sheetId="589" r:id="rId589"/>
    <sheet name="CHYG_FundData" sheetId="590" r:id="rId590"/>
    <sheet name="CHYG_Positions" sheetId="591" r:id="rId591"/>
    <sheet name="Orders" sheetId="592" r:id="rId592"/>
  </sheets>
  <definedNames>
    <definedName name="_xlnm._FilterDatabase" localSheetId="234" hidden="1">ACHX_Config!$A$1:$B$27</definedName>
    <definedName name="_xlnm._FilterDatabase" localSheetId="235" hidden="1">ACHX_FundData!$A$1:$C$52</definedName>
    <definedName name="_xlnm._FilterDatabase" localSheetId="236" hidden="1">ACHX_Positions!$A$1:$CH$2</definedName>
    <definedName name="_xlnm._FilterDatabase" localSheetId="453" hidden="1">ACLZ_Config!$A$1:$B$27</definedName>
    <definedName name="_xlnm._FilterDatabase" localSheetId="454" hidden="1">ACLZ_FundData!$A$1:$C$52</definedName>
    <definedName name="_xlnm._FilterDatabase" localSheetId="455" hidden="1">ACLZ_Positions!$A$1:$CH$2</definedName>
    <definedName name="_xlnm._FilterDatabase" localSheetId="360" hidden="1">ACMM_Config!$A$1:$B$27</definedName>
    <definedName name="_xlnm._FilterDatabase" localSheetId="361" hidden="1">ACMM_FundData!$A$1:$C$52</definedName>
    <definedName name="_xlnm._FilterDatabase" localSheetId="362" hidden="1">ACMM_Positions!$A$1:$CH$2</definedName>
    <definedName name="_xlnm._FilterDatabase" localSheetId="423" hidden="1">ALA_Config!$A$1:$B$27</definedName>
    <definedName name="_xlnm._FilterDatabase" localSheetId="424" hidden="1">ALA_FundData!$A$1:$C$52</definedName>
    <definedName name="_xlnm._FilterDatabase" localSheetId="425" hidden="1">ALA_Positions!$A$1:$CH$2</definedName>
    <definedName name="_xlnm._FilterDatabase" localSheetId="162" hidden="1">AMAA_Config!$A$1:$B$27</definedName>
    <definedName name="_xlnm._FilterDatabase" localSheetId="163" hidden="1">AMAA_FundData!$A$1:$C$52</definedName>
    <definedName name="_xlnm._FilterDatabase" localSheetId="164" hidden="1">AMAA_Positions!$A$1:$CH$2</definedName>
    <definedName name="_xlnm._FilterDatabase" localSheetId="150" hidden="1">AMDC_Config!$A$1:$B$27</definedName>
    <definedName name="_xlnm._FilterDatabase" localSheetId="151" hidden="1">AMDC_FundData!$A$1:$C$52</definedName>
    <definedName name="_xlnm._FilterDatabase" localSheetId="152" hidden="1">AMDC_Positions!$A$1:$CH$2</definedName>
    <definedName name="_xlnm._FilterDatabase" localSheetId="450" hidden="1">AMKX_Config!$A$1:$B$27</definedName>
    <definedName name="_xlnm._FilterDatabase" localSheetId="451" hidden="1">AMKX_FundData!$A$1:$C$52</definedName>
    <definedName name="_xlnm._FilterDatabase" localSheetId="452" hidden="1">AMKX_Positions!$A$1:$CH$2</definedName>
    <definedName name="_xlnm._FilterDatabase" localSheetId="201" hidden="1">APMI_Config!$A$1:$B$27</definedName>
    <definedName name="_xlnm._FilterDatabase" localSheetId="202" hidden="1">APMI_FundData!$A$1:$C$52</definedName>
    <definedName name="_xlnm._FilterDatabase" localSheetId="203" hidden="1">APMI_Positions!$A$1:$CH$2</definedName>
    <definedName name="_xlnm._FilterDatabase" localSheetId="411" hidden="1">APPC_Config!$A$1:$B$27</definedName>
    <definedName name="_xlnm._FilterDatabase" localSheetId="412" hidden="1">APPC_FundData!$A$1:$C$52</definedName>
    <definedName name="_xlnm._FilterDatabase" localSheetId="413" hidden="1">APPC_Positions!$A$1:$CH$2</definedName>
    <definedName name="_xlnm._FilterDatabase" localSheetId="432" hidden="1">ARMA_Config!$A$1:$B$27</definedName>
    <definedName name="_xlnm._FilterDatabase" localSheetId="433" hidden="1">ARMA_FundData!$A$1:$C$52</definedName>
    <definedName name="_xlnm._FilterDatabase" localSheetId="434" hidden="1">ARMA_Positions!$A$1:$CH$2</definedName>
    <definedName name="_xlnm._FilterDatabase" localSheetId="324" hidden="1">ASMZ_Config!$A$1:$B$27</definedName>
    <definedName name="_xlnm._FilterDatabase" localSheetId="325" hidden="1">ASMZ_FundData!$A$1:$C$52</definedName>
    <definedName name="_xlnm._FilterDatabase" localSheetId="326" hidden="1">ASMZ_Positions!$A$1:$CH$2</definedName>
    <definedName name="_xlnm._FilterDatabase" localSheetId="447" hidden="1">ASTT_Config!$A$1:$B$27</definedName>
    <definedName name="_xlnm._FilterDatabase" localSheetId="448" hidden="1">ASTT_FundData!$A$1:$C$52</definedName>
    <definedName name="_xlnm._FilterDatabase" localSheetId="449" hidden="1">ASTT_Positions!$A$1:$CH$2</definedName>
    <definedName name="_xlnm._FilterDatabase" localSheetId="555" hidden="1">AUGC_Config!$A$1:$B$27</definedName>
    <definedName name="_xlnm._FilterDatabase" localSheetId="556" hidden="1">AUGC_FundData!$A$1:$C$52</definedName>
    <definedName name="_xlnm._FilterDatabase" localSheetId="557" hidden="1">AUGC_Positions!$A$1:$CH$2</definedName>
    <definedName name="_xlnm._FilterDatabase" localSheetId="0" hidden="1">AV_Config!$A$1:$B$27</definedName>
    <definedName name="_xlnm._FilterDatabase" localSheetId="1" hidden="1">AV_FundData!$A$1:$C$52</definedName>
    <definedName name="_xlnm._FilterDatabase" localSheetId="2" hidden="1">AV_Positions!$A$1:$CH$2</definedName>
    <definedName name="_xlnm._FilterDatabase" localSheetId="369" hidden="1">AVGC_Config!$A$1:$B$27</definedName>
    <definedName name="_xlnm._FilterDatabase" localSheetId="370" hidden="1">AVGC_FundData!$A$1:$C$52</definedName>
    <definedName name="_xlnm._FilterDatabase" localSheetId="371" hidden="1">AVGC_Positions!$A$1:$CH$2</definedName>
    <definedName name="_xlnm._FilterDatabase" localSheetId="267" hidden="1">AXTC_Config!$A$1:$B$27</definedName>
    <definedName name="_xlnm._FilterDatabase" localSheetId="268" hidden="1">AXTC_FundData!$A$1:$C$52</definedName>
    <definedName name="_xlnm._FilterDatabase" localSheetId="269" hidden="1">AXTC_Positions!$A$1:$CH$2</definedName>
    <definedName name="_xlnm._FilterDatabase" localSheetId="315" hidden="1">BABC_Config!$A$1:$B$27</definedName>
    <definedName name="_xlnm._FilterDatabase" localSheetId="316" hidden="1">BABC_FundData!$A$1:$C$52</definedName>
    <definedName name="_xlnm._FilterDatabase" localSheetId="317" hidden="1">BABC_Positions!$A$1:$CH$2</definedName>
    <definedName name="_xlnm._FilterDatabase" localSheetId="3" hidden="1">BAY_Config!$A$1:$B$27</definedName>
    <definedName name="_xlnm._FilterDatabase" localSheetId="4" hidden="1">BAY_FundData!$A$1:$C$52</definedName>
    <definedName name="_xlnm._FilterDatabase" localSheetId="5" hidden="1">BAY_Positions!$A$1:$CH$2</definedName>
    <definedName name="_xlnm._FilterDatabase" localSheetId="180" hidden="1">BEC_Config!$A$1:$B$27</definedName>
    <definedName name="_xlnm._FilterDatabase" localSheetId="181" hidden="1">BEC_FundData!$A$1:$C$52</definedName>
    <definedName name="_xlnm._FilterDatabase" localSheetId="182" hidden="1">BEC_Positions!$A$1:$CH$2</definedName>
    <definedName name="_xlnm._FilterDatabase" localSheetId="6" hidden="1">BLCK_Config!$A$1:$B$27</definedName>
    <definedName name="_xlnm._FilterDatabase" localSheetId="7" hidden="1">BLCK_FundData!$A$1:$C$52</definedName>
    <definedName name="_xlnm._FilterDatabase" localSheetId="8" hidden="1">BLCK_Positions!$A$1:$CH$2</definedName>
    <definedName name="_xlnm._FilterDatabase" localSheetId="171" hidden="1">BNMC_Config!$A$1:$B$27</definedName>
    <definedName name="_xlnm._FilterDatabase" localSheetId="172" hidden="1">BNMC_FundData!$A$1:$C$52</definedName>
    <definedName name="_xlnm._FilterDatabase" localSheetId="173" hidden="1">BNMC_Positions!$A$1:$CH$2</definedName>
    <definedName name="_xlnm._FilterDatabase" localSheetId="9" hidden="1">BREW_Config!$A$1:$B$27</definedName>
    <definedName name="_xlnm._FilterDatabase" localSheetId="10" hidden="1">BREW_FundData!$A$1:$C$52</definedName>
    <definedName name="_xlnm._FilterDatabase" localSheetId="11" hidden="1">BREW_Positions!$A$1:$CH$2</definedName>
    <definedName name="_xlnm._FilterDatabase" localSheetId="312" hidden="1">BRKL_Config!$A$1:$B$27</definedName>
    <definedName name="_xlnm._FilterDatabase" localSheetId="313" hidden="1">BRKL_FundData!$A$1:$C$52</definedName>
    <definedName name="_xlnm._FilterDatabase" localSheetId="314" hidden="1">BRKL_Positions!$A$1:$CH$2</definedName>
    <definedName name="_xlnm._FilterDatabase" localSheetId="270" hidden="1">BRZX_Config!$A$1:$B$27</definedName>
    <definedName name="_xlnm._FilterDatabase" localSheetId="271" hidden="1">BRZX_FundData!$A$1:$C$52</definedName>
    <definedName name="_xlnm._FilterDatabase" localSheetId="272" hidden="1">BRZX_Positions!$A$1:$CH$2</definedName>
    <definedName name="_xlnm._FilterDatabase" localSheetId="12" hidden="1">BZZ_Config!$A$1:$B$27</definedName>
    <definedName name="_xlnm._FilterDatabase" localSheetId="13" hidden="1">BZZ_FundData!$A$1:$C$52</definedName>
    <definedName name="_xlnm._FilterDatabase" localSheetId="14" hidden="1">BZZ_Positions!$A$1:$CH$2</definedName>
    <definedName name="_xlnm._FilterDatabase" localSheetId="429" hidden="1">CAMC_Config!$A$1:$B$27</definedName>
    <definedName name="_xlnm._FilterDatabase" localSheetId="430" hidden="1">CAMC_FundData!$A$1:$C$52</definedName>
    <definedName name="_xlnm._FilterDatabase" localSheetId="431" hidden="1">CAMC_Positions!$A$1:$CH$2</definedName>
    <definedName name="_xlnm._FilterDatabase" localSheetId="246" hidden="1">CARX_Config!$A$1:$B$27</definedName>
    <definedName name="_xlnm._FilterDatabase" localSheetId="247" hidden="1">CARX_FundData!$A$1:$C$52</definedName>
    <definedName name="_xlnm._FilterDatabase" localSheetId="248" hidden="1">CARX_Positions!$A$1:$CH$2</definedName>
    <definedName name="_xlnm._FilterDatabase" localSheetId="564" hidden="1">CAUG_Config!$A$1:$B$27</definedName>
    <definedName name="_xlnm._FilterDatabase" localSheetId="565" hidden="1">CAUG_FundData!$A$1:$C$52</definedName>
    <definedName name="_xlnm._FilterDatabase" localSheetId="566" hidden="1">CAUG_Positions!$A$1:$CH$2</definedName>
    <definedName name="_xlnm._FilterDatabase" localSheetId="573" hidden="1">CBIL_Config!$A$1:$B$27</definedName>
    <definedName name="_xlnm._FilterDatabase" localSheetId="574" hidden="1">CBIL_FundData!$A$1:$C$52</definedName>
    <definedName name="_xlnm._FilterDatabase" localSheetId="575" hidden="1">CBIL_Positions!$A$1:$CH$2</definedName>
    <definedName name="_xlnm._FilterDatabase" localSheetId="15" hidden="1">CBOT_Config!$A$1:$B$27</definedName>
    <definedName name="_xlnm._FilterDatabase" localSheetId="16" hidden="1">CBOT_FundData!$A$1:$C$52</definedName>
    <definedName name="_xlnm._FilterDatabase" localSheetId="17" hidden="1">CBOT_Positions!$A$1:$CH$2</definedName>
    <definedName name="_xlnm._FilterDatabase" localSheetId="345" hidden="1">CCPX_Config!$A$1:$B$27</definedName>
    <definedName name="_xlnm._FilterDatabase" localSheetId="346" hidden="1">CCPX_FundData!$A$1:$C$52</definedName>
    <definedName name="_xlnm._FilterDatabase" localSheetId="347" hidden="1">CCPX_Positions!$A$1:$CH$2</definedName>
    <definedName name="_xlnm._FilterDatabase" localSheetId="576" hidden="1">CGOV_Config!$A$1:$B$27</definedName>
    <definedName name="_xlnm._FilterDatabase" localSheetId="577" hidden="1">CGOV_FundData!$A$1:$C$52</definedName>
    <definedName name="_xlnm._FilterDatabase" localSheetId="578" hidden="1">CGOV_Positions!$A$1:$CH$2</definedName>
    <definedName name="_xlnm._FilterDatabase" localSheetId="588" hidden="1">CHYG_Config!$A$1:$B$27</definedName>
    <definedName name="_xlnm._FilterDatabase" localSheetId="589" hidden="1">CHYG_FundData!$A$1:$C$52</definedName>
    <definedName name="_xlnm._FilterDatabase" localSheetId="590" hidden="1">CHYG_Positions!$A$1:$CH$2</definedName>
    <definedName name="_xlnm._FilterDatabase" localSheetId="582" hidden="1">CIEI_Config!$A$1:$B$27</definedName>
    <definedName name="_xlnm._FilterDatabase" localSheetId="583" hidden="1">CIEI_FundData!$A$1:$C$52</definedName>
    <definedName name="_xlnm._FilterDatabase" localSheetId="584" hidden="1">CIEI_Positions!$A$1:$CH$2</definedName>
    <definedName name="_xlnm._FilterDatabase" localSheetId="459" hidden="1">CIFC_Config!$A$1:$B$27</definedName>
    <definedName name="_xlnm._FilterDatabase" localSheetId="460" hidden="1">CIFC_FundData!$A$1:$C$52</definedName>
    <definedName name="_xlnm._FilterDatabase" localSheetId="461" hidden="1">CIFC_Positions!$A$1:$CH$2</definedName>
    <definedName name="_xlnm._FilterDatabase" localSheetId="132" hidden="1">CIR_Config!$A$1:$B$27</definedName>
    <definedName name="_xlnm._FilterDatabase" localSheetId="133" hidden="1">CIR_FundData!$A$1:$C$52</definedName>
    <definedName name="_xlnm._FilterDatabase" localSheetId="134" hidden="1">CIR_Positions!$A$1:$CH$2</definedName>
    <definedName name="_xlnm._FilterDatabase" localSheetId="585" hidden="1">CIVG_Config!$A$1:$B$27</definedName>
    <definedName name="_xlnm._FilterDatabase" localSheetId="586" hidden="1">CIVG_FundData!$A$1:$C$52</definedName>
    <definedName name="_xlnm._FilterDatabase" localSheetId="587" hidden="1">CIVG_Positions!$A$1:$CH$2</definedName>
    <definedName name="_xlnm._FilterDatabase" localSheetId="525" hidden="1">CJUL_Config!$A$1:$B$27</definedName>
    <definedName name="_xlnm._FilterDatabase" localSheetId="526" hidden="1">CJUL_FundData!$A$1:$C$52</definedName>
    <definedName name="_xlnm._FilterDatabase" localSheetId="527" hidden="1">CJUL_Positions!$A$1:$CH$2</definedName>
    <definedName name="_xlnm._FilterDatabase" localSheetId="510" hidden="1">CJUN_Config!$A$1:$B$27</definedName>
    <definedName name="_xlnm._FilterDatabase" localSheetId="511" hidden="1">CJUN_FundData!$A$1:$C$52</definedName>
    <definedName name="_xlnm._FilterDatabase" localSheetId="512" hidden="1">CJUN_Positions!$A$1:$CH$2</definedName>
    <definedName name="_xlnm._FilterDatabase" localSheetId="18" hidden="1">CMAG_Config!$A$1:$B$27</definedName>
    <definedName name="_xlnm._FilterDatabase" localSheetId="19" hidden="1">CMAG_FundData!$A$1:$C$52</definedName>
    <definedName name="_xlnm._FilterDatabase" localSheetId="20" hidden="1">CMAG_Positions!$A$1:$CH$2</definedName>
    <definedName name="_xlnm._FilterDatabase" localSheetId="474" hidden="1">CMAY_Config!$A$1:$B$27</definedName>
    <definedName name="_xlnm._FilterDatabase" localSheetId="475" hidden="1">CMAY_FundData!$A$1:$C$52</definedName>
    <definedName name="_xlnm._FilterDatabase" localSheetId="476" hidden="1">CMAY_Positions!$A$1:$CH$2</definedName>
    <definedName name="_xlnm._FilterDatabase" localSheetId="252" hidden="1">COHC_Config!$A$1:$B$27</definedName>
    <definedName name="_xlnm._FilterDatabase" localSheetId="253" hidden="1">COHC_FundData!$A$1:$C$52</definedName>
    <definedName name="_xlnm._FilterDatabase" localSheetId="254" hidden="1">COHC_Positions!$A$1:$CH$2</definedName>
    <definedName name="_xlnm._FilterDatabase" localSheetId="183" hidden="1">COIX_Config!$A$1:$B$27</definedName>
    <definedName name="_xlnm._FilterDatabase" localSheetId="184" hidden="1">COIX_FundData!$A$1:$C$52</definedName>
    <definedName name="_xlnm._FilterDatabase" localSheetId="185" hidden="1">COIX_Positions!$A$1:$CH$2</definedName>
    <definedName name="_xlnm._FilterDatabase" localSheetId="21" hidden="1">CQTM_Config!$A$1:$B$27</definedName>
    <definedName name="_xlnm._FilterDatabase" localSheetId="22" hidden="1">CQTM_FundData!$A$1:$C$52</definedName>
    <definedName name="_xlnm._FilterDatabase" localSheetId="23" hidden="1">CQTM_Positions!$A$1:$CH$2</definedName>
    <definedName name="_xlnm._FilterDatabase" localSheetId="261" hidden="1">CRD_Config!$A$1:$B$27</definedName>
    <definedName name="_xlnm._FilterDatabase" localSheetId="262" hidden="1">CRD_FundData!$A$1:$C$52</definedName>
    <definedName name="_xlnm._FilterDatabase" localSheetId="263" hidden="1">CRD_Positions!$A$1:$CH$2</definedName>
    <definedName name="_xlnm._FilterDatabase" localSheetId="444" hidden="1">CRUC_Config!$A$1:$B$27</definedName>
    <definedName name="_xlnm._FilterDatabase" localSheetId="445" hidden="1">CRUC_FundData!$A$1:$C$52</definedName>
    <definedName name="_xlnm._FilterDatabase" localSheetId="446" hidden="1">CRUC_Positions!$A$1:$CH$2</definedName>
    <definedName name="_xlnm._FilterDatabase" localSheetId="168" hidden="1">CRWC_Config!$A$1:$B$27</definedName>
    <definedName name="_xlnm._FilterDatabase" localSheetId="169" hidden="1">CRWC_FundData!$A$1:$C$52</definedName>
    <definedName name="_xlnm._FilterDatabase" localSheetId="170" hidden="1">CRWC_Positions!$A$1:$CH$2</definedName>
    <definedName name="_xlnm._FilterDatabase" localSheetId="126" hidden="1">CRWX_Config!$A$1:$B$27</definedName>
    <definedName name="_xlnm._FilterDatabase" localSheetId="127" hidden="1">CRWX_FundData!$A$1:$C$52</definedName>
    <definedName name="_xlnm._FilterDatabase" localSheetId="128" hidden="1">CRWX_Positions!$A$1:$CH$2</definedName>
    <definedName name="_xlnm._FilterDatabase" localSheetId="567" hidden="1">CTAU_Config!$A$1:$B$27</definedName>
    <definedName name="_xlnm._FilterDatabase" localSheetId="568" hidden="1">CTAU_FundData!$A$1:$C$52</definedName>
    <definedName name="_xlnm._FilterDatabase" localSheetId="569" hidden="1">CTAU_Positions!$A$1:$CH$2</definedName>
    <definedName name="_xlnm._FilterDatabase" localSheetId="528" hidden="1">CTJL_Config!$A$1:$B$27</definedName>
    <definedName name="_xlnm._FilterDatabase" localSheetId="529" hidden="1">CTJL_FundData!$A$1:$C$52</definedName>
    <definedName name="_xlnm._FilterDatabase" localSheetId="530" hidden="1">CTJL_Positions!$A$1:$CH$2</definedName>
    <definedName name="_xlnm._FilterDatabase" localSheetId="504" hidden="1">CTJN_Config!$A$1:$B$27</definedName>
    <definedName name="_xlnm._FilterDatabase" localSheetId="505" hidden="1">CTJN_FundData!$A$1:$C$52</definedName>
    <definedName name="_xlnm._FilterDatabase" localSheetId="506" hidden="1">CTJN_Positions!$A$1:$CH$2</definedName>
    <definedName name="_xlnm._FilterDatabase" localSheetId="486" hidden="1">CTMA_Config!$A$1:$B$27</definedName>
    <definedName name="_xlnm._FilterDatabase" localSheetId="487" hidden="1">CTMA_FundData!$A$1:$C$52</definedName>
    <definedName name="_xlnm._FilterDatabase" localSheetId="488" hidden="1">CTMA_Positions!$A$1:$CH$2</definedName>
    <definedName name="_xlnm._FilterDatabase" localSheetId="579" hidden="1">CUST_Config!$A$1:$B$27</definedName>
    <definedName name="_xlnm._FilterDatabase" localSheetId="580" hidden="1">CUST_FundData!$A$1:$C$52</definedName>
    <definedName name="_xlnm._FilterDatabase" localSheetId="581" hidden="1">CUST_Positions!$A$1:$CH$2</definedName>
    <definedName name="_xlnm._FilterDatabase" localSheetId="24" hidden="1">DIPR_Config!$A$1:$B$27</definedName>
    <definedName name="_xlnm._FilterDatabase" localSheetId="25" hidden="1">DIPR_FundData!$A$1:$C$52</definedName>
    <definedName name="_xlnm._FilterDatabase" localSheetId="26" hidden="1">DIPR_Positions!$A$1:$CH$2</definedName>
    <definedName name="_xlnm._FilterDatabase" localSheetId="27" hidden="1">DOCK_Config!$A$1:$B$27</definedName>
    <definedName name="_xlnm._FilterDatabase" localSheetId="28" hidden="1">DOCK_FundData!$A$1:$C$52</definedName>
    <definedName name="_xlnm._FilterDatabase" localSheetId="29" hidden="1">DOCK_Positions!$A$1:$CH$2</definedName>
    <definedName name="_xlnm._FilterDatabase" localSheetId="558" hidden="1">EMAU_Config!$A$1:$B$27</definedName>
    <definedName name="_xlnm._FilterDatabase" localSheetId="559" hidden="1">EMAU_FundData!$A$1:$C$52</definedName>
    <definedName name="_xlnm._FilterDatabase" localSheetId="560" hidden="1">EMAU_Positions!$A$1:$CH$2</definedName>
    <definedName name="_xlnm._FilterDatabase" localSheetId="522" hidden="1">EMJL_Config!$A$1:$B$27</definedName>
    <definedName name="_xlnm._FilterDatabase" localSheetId="523" hidden="1">EMJL_FundData!$A$1:$C$52</definedName>
    <definedName name="_xlnm._FilterDatabase" localSheetId="524" hidden="1">EMJL_Positions!$A$1:$CH$2</definedName>
    <definedName name="_xlnm._FilterDatabase" localSheetId="546" hidden="1">EMJN_Config!$A$1:$B$27</definedName>
    <definedName name="_xlnm._FilterDatabase" localSheetId="547" hidden="1">EMJN_FundData!$A$1:$C$52</definedName>
    <definedName name="_xlnm._FilterDatabase" localSheetId="548" hidden="1">EMJN_Positions!$A$1:$CH$2</definedName>
    <definedName name="_xlnm._FilterDatabase" localSheetId="492" hidden="1">EMMY_Config!$A$1:$B$27</definedName>
    <definedName name="_xlnm._FilterDatabase" localSheetId="493" hidden="1">EMMY_FundData!$A$1:$C$52</definedName>
    <definedName name="_xlnm._FilterDatabase" localSheetId="494" hidden="1">EMMY_Positions!$A$1:$CH$2</definedName>
    <definedName name="_xlnm._FilterDatabase" localSheetId="321" hidden="1">EMXX_Config!$A$1:$B$27</definedName>
    <definedName name="_xlnm._FilterDatabase" localSheetId="322" hidden="1">EMXX_FundData!$A$1:$C$52</definedName>
    <definedName name="_xlnm._FilterDatabase" localSheetId="323" hidden="1">EMXX_Positions!$A$1:$CH$2</definedName>
    <definedName name="_xlnm._FilterDatabase" localSheetId="462" hidden="1">EO_Config!$A$1:$B$27</definedName>
    <definedName name="_xlnm._FilterDatabase" localSheetId="463" hidden="1">EO_FundData!$A$1:$C$52</definedName>
    <definedName name="_xlnm._FilterDatabase" localSheetId="464" hidden="1">EO_Positions!$A$1:$CH$2</definedName>
    <definedName name="_xlnm._FilterDatabase" localSheetId="30" hidden="1">EUV_Config!$A$1:$B$27</definedName>
    <definedName name="_xlnm._FilterDatabase" localSheetId="31" hidden="1">EUV_FundData!$A$1:$C$52</definedName>
    <definedName name="_xlnm._FilterDatabase" localSheetId="32" hidden="1">EUV_Positions!$A$1:$CH$2</definedName>
    <definedName name="_xlnm._FilterDatabase" localSheetId="99" hidden="1">EUVX_Config!$A$1:$B$27</definedName>
    <definedName name="_xlnm._FilterDatabase" localSheetId="100" hidden="1">EUVX_FundData!$A$1:$C$52</definedName>
    <definedName name="_xlnm._FilterDatabase" localSheetId="101" hidden="1">EUVX_Positions!$A$1:$CH$2</definedName>
    <definedName name="_xlnm._FilterDatabase" localSheetId="33" hidden="1">EYES_Config!$A$1:$B$27</definedName>
    <definedName name="_xlnm._FilterDatabase" localSheetId="34" hidden="1">EYES_FundData!$A$1:$C$52</definedName>
    <definedName name="_xlnm._FilterDatabase" localSheetId="35" hidden="1">EYES_Positions!$A$1:$CH$2</definedName>
    <definedName name="_xlnm._FilterDatabase" localSheetId="249" hidden="1">FBX_Config!$A$1:$B$27</definedName>
    <definedName name="_xlnm._FilterDatabase" localSheetId="250" hidden="1">FBX_FundData!$A$1:$C$52</definedName>
    <definedName name="_xlnm._FilterDatabase" localSheetId="251" hidden="1">FBX_Positions!$A$1:$CH$2</definedName>
    <definedName name="_xlnm._FilterDatabase" localSheetId="36" hidden="1">FDRS_Config!$A$1:$B$27</definedName>
    <definedName name="_xlnm._FilterDatabase" localSheetId="37" hidden="1">FDRS_FundData!$A$1:$C$52</definedName>
    <definedName name="_xlnm._FilterDatabase" localSheetId="38" hidden="1">FDRS_Positions!$A$1:$CH$2</definedName>
    <definedName name="_xlnm._FilterDatabase" localSheetId="96" hidden="1">FDRX_Config!$A$1:$B$27</definedName>
    <definedName name="_xlnm._FilterDatabase" localSheetId="97" hidden="1">FDRX_FundData!$A$1:$C$52</definedName>
    <definedName name="_xlnm._FilterDatabase" localSheetId="98" hidden="1">FDRX_Positions!$A$1:$CH$2</definedName>
    <definedName name="_xlnm._FilterDatabase" localSheetId="39" hidden="1">GASZ_Config!$A$1:$B$27</definedName>
    <definedName name="_xlnm._FilterDatabase" localSheetId="40" hidden="1">GASZ_FundData!$A$1:$C$52</definedName>
    <definedName name="_xlnm._FilterDatabase" localSheetId="41" hidden="1">GASZ_Positions!$A$1:$CH$2</definedName>
    <definedName name="_xlnm._FilterDatabase" localSheetId="408" hidden="1">GEVC_Config!$A$1:$B$27</definedName>
    <definedName name="_xlnm._FilterDatabase" localSheetId="409" hidden="1">GEVC_FundData!$A$1:$C$52</definedName>
    <definedName name="_xlnm._FilterDatabase" localSheetId="410" hidden="1">GEVC_Positions!$A$1:$CH$2</definedName>
    <definedName name="_xlnm._FilterDatabase" localSheetId="42" hidden="1">GLAM_Config!$A$1:$B$27</definedName>
    <definedName name="_xlnm._FilterDatabase" localSheetId="43" hidden="1">GLAM_FundData!$A$1:$C$52</definedName>
    <definedName name="_xlnm._FilterDatabase" localSheetId="44" hidden="1">GLAM_Positions!$A$1:$CH$2</definedName>
    <definedName name="_xlnm._FilterDatabase" localSheetId="342" hidden="1">GLX_Config!$A$1:$B$27</definedName>
    <definedName name="_xlnm._FilterDatabase" localSheetId="343" hidden="1">GLX_FundData!$A$1:$C$52</definedName>
    <definedName name="_xlnm._FilterDatabase" localSheetId="344" hidden="1">GLX_Positions!$A$1:$CH$2</definedName>
    <definedName name="_xlnm._FilterDatabase" localSheetId="405" hidden="1">GMEC_Config!$A$1:$B$27</definedName>
    <definedName name="_xlnm._FilterDatabase" localSheetId="406" hidden="1">GMEC_FundData!$A$1:$C$52</definedName>
    <definedName name="_xlnm._FilterDatabase" localSheetId="407" hidden="1">GMEC_Positions!$A$1:$CH$2</definedName>
    <definedName name="_xlnm._FilterDatabase" localSheetId="45" hidden="1">GNMX_Config!$A$1:$B$27</definedName>
    <definedName name="_xlnm._FilterDatabase" localSheetId="46" hidden="1">GNMX_FundData!$A$1:$C$52</definedName>
    <definedName name="_xlnm._FilterDatabase" localSheetId="47" hidden="1">GNMX_Positions!$A$1:$CH$2</definedName>
    <definedName name="_xlnm._FilterDatabase" localSheetId="105" hidden="1">GOGL_Config!$A$1:$B$27</definedName>
    <definedName name="_xlnm._FilterDatabase" localSheetId="106" hidden="1">GOGL_FundData!$A$1:$C$52</definedName>
    <definedName name="_xlnm._FilterDatabase" localSheetId="107" hidden="1">GOGL_Positions!$A$1:$CH$2</definedName>
    <definedName name="_xlnm._FilterDatabase" localSheetId="465" hidden="1">HAUG_Config!$A$1:$B$27</definedName>
    <definedName name="_xlnm._FilterDatabase" localSheetId="466" hidden="1">HAUG_FundData!$A$1:$C$52</definedName>
    <definedName name="_xlnm._FilterDatabase" localSheetId="467" hidden="1">HAUG_Positions!$A$1:$CH$2</definedName>
    <definedName name="_xlnm._FilterDatabase" localSheetId="438" hidden="1">HIMC_Config!$A$1:$B$27</definedName>
    <definedName name="_xlnm._FilterDatabase" localSheetId="439" hidden="1">HIMC_FundData!$A$1:$C$52</definedName>
    <definedName name="_xlnm._FilterDatabase" localSheetId="440" hidden="1">HIMC_Positions!$A$1:$CH$2</definedName>
    <definedName name="_xlnm._FilterDatabase" localSheetId="513" hidden="1">HJLY_Config!$A$1:$B$27</definedName>
    <definedName name="_xlnm._FilterDatabase" localSheetId="514" hidden="1">HJLY_FundData!$A$1:$C$52</definedName>
    <definedName name="_xlnm._FilterDatabase" localSheetId="515" hidden="1">HJLY_Positions!$A$1:$CH$2</definedName>
    <definedName name="_xlnm._FilterDatabase" localSheetId="495" hidden="1">HJUN_Config!$A$1:$B$27</definedName>
    <definedName name="_xlnm._FilterDatabase" localSheetId="496" hidden="1">HJUN_FundData!$A$1:$C$52</definedName>
    <definedName name="_xlnm._FilterDatabase" localSheetId="497" hidden="1">HJUN_Positions!$A$1:$CH$2</definedName>
    <definedName name="_xlnm._FilterDatabase" localSheetId="480" hidden="1">HMAY_Config!$A$1:$B$27</definedName>
    <definedName name="_xlnm._FilterDatabase" localSheetId="481" hidden="1">HMAY_FundData!$A$1:$C$52</definedName>
    <definedName name="_xlnm._FilterDatabase" localSheetId="482" hidden="1">HMAY_Positions!$A$1:$CH$2</definedName>
    <definedName name="_xlnm._FilterDatabase" localSheetId="285" hidden="1">HOOC_Config!$A$1:$B$27</definedName>
    <definedName name="_xlnm._FilterDatabase" localSheetId="286" hidden="1">HOOC_FundData!$A$1:$C$52</definedName>
    <definedName name="_xlnm._FilterDatabase" localSheetId="287" hidden="1">HOOC_Positions!$A$1:$CH$2</definedName>
    <definedName name="_xlnm._FilterDatabase" localSheetId="48" hidden="1">HULL_Config!$A$1:$B$27</definedName>
    <definedName name="_xlnm._FilterDatabase" localSheetId="49" hidden="1">HULL_FundData!$A$1:$C$52</definedName>
    <definedName name="_xlnm._FilterDatabase" localSheetId="50" hidden="1">HULL_Positions!$A$1:$CH$2</definedName>
    <definedName name="_xlnm._FilterDatabase" localSheetId="540" hidden="1">IDAU_Config!$A$1:$B$27</definedName>
    <definedName name="_xlnm._FilterDatabase" localSheetId="541" hidden="1">IDAU_FundData!$A$1:$C$52</definedName>
    <definedName name="_xlnm._FilterDatabase" localSheetId="542" hidden="1">IDAU_Positions!$A$1:$CH$2</definedName>
    <definedName name="_xlnm._FilterDatabase" localSheetId="531" hidden="1">IDJL_Config!$A$1:$B$27</definedName>
    <definedName name="_xlnm._FilterDatabase" localSheetId="532" hidden="1">IDJL_FundData!$A$1:$C$52</definedName>
    <definedName name="_xlnm._FilterDatabase" localSheetId="533" hidden="1">IDJL_Positions!$A$1:$CH$2</definedName>
    <definedName name="_xlnm._FilterDatabase" localSheetId="501" hidden="1">IDJN_Config!$A$1:$B$27</definedName>
    <definedName name="_xlnm._FilterDatabase" localSheetId="502" hidden="1">IDJN_FundData!$A$1:$C$52</definedName>
    <definedName name="_xlnm._FilterDatabase" localSheetId="503" hidden="1">IDJN_Positions!$A$1:$CH$2</definedName>
    <definedName name="_xlnm._FilterDatabase" localSheetId="489" hidden="1">IDMY_Config!$A$1:$B$27</definedName>
    <definedName name="_xlnm._FilterDatabase" localSheetId="490" hidden="1">IDMY_FundData!$A$1:$C$52</definedName>
    <definedName name="_xlnm._FilterDatabase" localSheetId="491" hidden="1">IDMY_Positions!$A$1:$CH$2</definedName>
    <definedName name="_xlnm._FilterDatabase" localSheetId="117" hidden="1">INT_Config!$A$1:$B$27</definedName>
    <definedName name="_xlnm._FilterDatabase" localSheetId="118" hidden="1">INT_FundData!$A$1:$C$52</definedName>
    <definedName name="_xlnm._FilterDatabase" localSheetId="119" hidden="1">INT_Positions!$A$1:$CH$2</definedName>
    <definedName name="_xlnm._FilterDatabase" localSheetId="456" hidden="1">IONC_Config!$A$1:$B$27</definedName>
    <definedName name="_xlnm._FilterDatabase" localSheetId="457" hidden="1">IONC_FundData!$A$1:$C$52</definedName>
    <definedName name="_xlnm._FilterDatabase" localSheetId="458" hidden="1">IONC_Positions!$A$1:$CH$2</definedName>
    <definedName name="_xlnm._FilterDatabase" localSheetId="225" hidden="1">IOSX_Config!$A$1:$B$27</definedName>
    <definedName name="_xlnm._FilterDatabase" localSheetId="226" hidden="1">IOSX_FundData!$A$1:$C$52</definedName>
    <definedName name="_xlnm._FilterDatabase" localSheetId="227" hidden="1">IOSX_Positions!$A$1:$CH$2</definedName>
    <definedName name="_xlnm._FilterDatabase" localSheetId="258" hidden="1">IREC_Config!$A$1:$B$27</definedName>
    <definedName name="_xlnm._FilterDatabase" localSheetId="259" hidden="1">IREC_FundData!$A$1:$C$52</definedName>
    <definedName name="_xlnm._FilterDatabase" localSheetId="260" hidden="1">IREC_Positions!$A$1:$CH$2</definedName>
    <definedName name="_xlnm._FilterDatabase" localSheetId="357" hidden="1">JOBC_Config!$A$1:$B$27</definedName>
    <definedName name="_xlnm._FilterDatabase" localSheetId="358" hidden="1">JOBC_FundData!$A$1:$C$52</definedName>
    <definedName name="_xlnm._FilterDatabase" localSheetId="359" hidden="1">JOBC_Positions!$A$1:$CH$2</definedName>
    <definedName name="_xlnm._FilterDatabase" localSheetId="51" hidden="1">JOUL_Config!$A$1:$B$27</definedName>
    <definedName name="_xlnm._FilterDatabase" localSheetId="52" hidden="1">JOUL_FundData!$A$1:$C$52</definedName>
    <definedName name="_xlnm._FilterDatabase" localSheetId="53" hidden="1">JOUL_Positions!$A$1:$CH$2</definedName>
    <definedName name="_xlnm._FilterDatabase" localSheetId="498" hidden="1">JULC_Config!$A$1:$B$27</definedName>
    <definedName name="_xlnm._FilterDatabase" localSheetId="499" hidden="1">JULC_FundData!$A$1:$C$52</definedName>
    <definedName name="_xlnm._FilterDatabase" localSheetId="500" hidden="1">JULC_Positions!$A$1:$CH$2</definedName>
    <definedName name="_xlnm._FilterDatabase" localSheetId="534" hidden="1">JUNC_Config!$A$1:$B$27</definedName>
    <definedName name="_xlnm._FilterDatabase" localSheetId="535" hidden="1">JUNC_FundData!$A$1:$C$52</definedName>
    <definedName name="_xlnm._FilterDatabase" localSheetId="536" hidden="1">JUNC_Positions!$A$1:$CH$2</definedName>
    <definedName name="_xlnm._FilterDatabase" localSheetId="393" hidden="1">KEYX_Config!$A$1:$B$27</definedName>
    <definedName name="_xlnm._FilterDatabase" localSheetId="394" hidden="1">KEYX_FundData!$A$1:$C$52</definedName>
    <definedName name="_xlnm._FilterDatabase" localSheetId="395" hidden="1">KEYX_Positions!$A$1:$CH$2</definedName>
    <definedName name="_xlnm._FilterDatabase" localSheetId="144" hidden="1">KRWX_Config!$A$1:$B$27</definedName>
    <definedName name="_xlnm._FilterDatabase" localSheetId="145" hidden="1">KRWX_FundData!$A$1:$C$52</definedName>
    <definedName name="_xlnm._FilterDatabase" localSheetId="146" hidden="1">KRWX_Positions!$A$1:$CH$2</definedName>
    <definedName name="_xlnm._FilterDatabase" localSheetId="54" hidden="1">KYC_Config!$A$1:$B$27</definedName>
    <definedName name="_xlnm._FilterDatabase" localSheetId="55" hidden="1">KYC_FundData!$A$1:$C$52</definedName>
    <definedName name="_xlnm._FilterDatabase" localSheetId="56" hidden="1">KYC_Positions!$A$1:$CH$2</definedName>
    <definedName name="_xlnm._FilterDatabase" localSheetId="189" hidden="1">LASC_Config!$A$1:$B$27</definedName>
    <definedName name="_xlnm._FilterDatabase" localSheetId="190" hidden="1">LASC_FundData!$A$1:$C$52</definedName>
    <definedName name="_xlnm._FilterDatabase" localSheetId="191" hidden="1">LASC_Positions!$A$1:$CH$2</definedName>
    <definedName name="_xlnm._FilterDatabase" localSheetId="57" hidden="1">LATR_Config!$A$1:$B$27</definedName>
    <definedName name="_xlnm._FilterDatabase" localSheetId="58" hidden="1">LATR_FundData!$A$1:$C$52</definedName>
    <definedName name="_xlnm._FilterDatabase" localSheetId="59" hidden="1">LATR_Positions!$A$1:$CH$2</definedName>
    <definedName name="_xlnm._FilterDatabase" localSheetId="318" hidden="1">LITC_Config!$A$1:$B$27</definedName>
    <definedName name="_xlnm._FilterDatabase" localSheetId="319" hidden="1">LITC_FundData!$A$1:$C$52</definedName>
    <definedName name="_xlnm._FilterDatabase" localSheetId="320" hidden="1">LITC_Positions!$A$1:$CH$2</definedName>
    <definedName name="_xlnm._FilterDatabase" localSheetId="237" hidden="1">LRCC_Config!$A$1:$B$27</definedName>
    <definedName name="_xlnm._FilterDatabase" localSheetId="238" hidden="1">LRCC_FundData!$A$1:$C$52</definedName>
    <definedName name="_xlnm._FilterDatabase" localSheetId="239" hidden="1">LRCC_Positions!$A$1:$CH$2</definedName>
    <definedName name="_xlnm._FilterDatabase" localSheetId="420" hidden="1">LRNX_Config!$A$1:$B$27</definedName>
    <definedName name="_xlnm._FilterDatabase" localSheetId="421" hidden="1">LRNX_FundData!$A$1:$C$52</definedName>
    <definedName name="_xlnm._FilterDatabase" localSheetId="422" hidden="1">LRNX_Positions!$A$1:$CH$2</definedName>
    <definedName name="_xlnm._FilterDatabase" localSheetId="471" hidden="1">MAYC_Config!$A$1:$B$27</definedName>
    <definedName name="_xlnm._FilterDatabase" localSheetId="472" hidden="1">MAYC_FundData!$A$1:$C$52</definedName>
    <definedName name="_xlnm._FilterDatabase" localSheetId="473" hidden="1">MAYC_Positions!$A$1:$CH$2</definedName>
    <definedName name="_xlnm._FilterDatabase" localSheetId="240" hidden="1">MEGX_Config!$A$1:$B$27</definedName>
    <definedName name="_xlnm._FilterDatabase" localSheetId="241" hidden="1">MEGX_FundData!$A$1:$C$52</definedName>
    <definedName name="_xlnm._FilterDatabase" localSheetId="242" hidden="1">MEGX_Positions!$A$1:$CH$2</definedName>
    <definedName name="_xlnm._FilterDatabase" localSheetId="399" hidden="1">MHX_Config!$A$1:$B$27</definedName>
    <definedName name="_xlnm._FilterDatabase" localSheetId="400" hidden="1">MHX_FundData!$A$1:$C$52</definedName>
    <definedName name="_xlnm._FilterDatabase" localSheetId="401" hidden="1">MHX_Positions!$A$1:$CH$2</definedName>
    <definedName name="_xlnm._FilterDatabase" localSheetId="120" hidden="1">MIC_Config!$A$1:$B$27</definedName>
    <definedName name="_xlnm._FilterDatabase" localSheetId="121" hidden="1">MIC_FundData!$A$1:$C$52</definedName>
    <definedName name="_xlnm._FilterDatabase" localSheetId="122" hidden="1">MIC_Positions!$A$1:$CH$2</definedName>
    <definedName name="_xlnm._FilterDatabase" localSheetId="378" hidden="1">MNSX_Config!$A$1:$B$27</definedName>
    <definedName name="_xlnm._FilterDatabase" localSheetId="379" hidden="1">MNSX_FundData!$A$1:$C$52</definedName>
    <definedName name="_xlnm._FilterDatabase" localSheetId="380" hidden="1">MNSX_Positions!$A$1:$CH$2</definedName>
    <definedName name="_xlnm._FilterDatabase" localSheetId="294" hidden="1">MPWC_Config!$A$1:$B$27</definedName>
    <definedName name="_xlnm._FilterDatabase" localSheetId="295" hidden="1">MPWC_FundData!$A$1:$C$52</definedName>
    <definedName name="_xlnm._FilterDatabase" localSheetId="296" hidden="1">MPWC_Positions!$A$1:$CH$2</definedName>
    <definedName name="_xlnm._FilterDatabase" localSheetId="114" hidden="1">MRVX_Config!$A$1:$B$27</definedName>
    <definedName name="_xlnm._FilterDatabase" localSheetId="115" hidden="1">MRVX_FundData!$A$1:$C$52</definedName>
    <definedName name="_xlnm._FilterDatabase" localSheetId="116" hidden="1">MRVX_Positions!$A$1:$CH$2</definedName>
    <definedName name="_xlnm._FilterDatabase" localSheetId="102" hidden="1">MSFC_Config!$A$1:$B$27</definedName>
    <definedName name="_xlnm._FilterDatabase" localSheetId="103" hidden="1">MSFC_FundData!$A$1:$C$52</definedName>
    <definedName name="_xlnm._FilterDatabase" localSheetId="104" hidden="1">MSFC_Positions!$A$1:$CH$2</definedName>
    <definedName name="_xlnm._FilterDatabase" localSheetId="207" hidden="1">MSIX_Config!$A$1:$B$27</definedName>
    <definedName name="_xlnm._FilterDatabase" localSheetId="208" hidden="1">MSIX_FundData!$A$1:$C$52</definedName>
    <definedName name="_xlnm._FilterDatabase" localSheetId="209" hidden="1">MSIX_Positions!$A$1:$CH$2</definedName>
    <definedName name="_xlnm._FilterDatabase" localSheetId="123" hidden="1">MSTC_Config!$A$1:$B$27</definedName>
    <definedName name="_xlnm._FilterDatabase" localSheetId="124" hidden="1">MSTC_FundData!$A$1:$C$52</definedName>
    <definedName name="_xlnm._FilterDatabase" localSheetId="125" hidden="1">MSTC_Positions!$A$1:$CH$2</definedName>
    <definedName name="_xlnm._FilterDatabase" localSheetId="159" hidden="1">NBIC_Config!$A$1:$B$27</definedName>
    <definedName name="_xlnm._FilterDatabase" localSheetId="160" hidden="1">NBIC_FundData!$A$1:$C$52</definedName>
    <definedName name="_xlnm._FilterDatabase" localSheetId="161" hidden="1">NBIC_Positions!$A$1:$CH$2</definedName>
    <definedName name="_xlnm._FilterDatabase" localSheetId="195" hidden="1">NFX_Config!$A$1:$B$27</definedName>
    <definedName name="_xlnm._FilterDatabase" localSheetId="196" hidden="1">NFX_FundData!$A$1:$C$52</definedName>
    <definedName name="_xlnm._FilterDatabase" localSheetId="197" hidden="1">NFX_Positions!$A$1:$CH$2</definedName>
    <definedName name="_xlnm._FilterDatabase" localSheetId="153" hidden="1">NOWX_Config!$A$1:$B$27</definedName>
    <definedName name="_xlnm._FilterDatabase" localSheetId="154" hidden="1">NOWX_FundData!$A$1:$C$52</definedName>
    <definedName name="_xlnm._FilterDatabase" localSheetId="155" hidden="1">NOWX_Positions!$A$1:$CH$2</definedName>
    <definedName name="_xlnm._FilterDatabase" localSheetId="231" hidden="1">NVC_Config!$A$1:$B$27</definedName>
    <definedName name="_xlnm._FilterDatabase" localSheetId="232" hidden="1">NVC_FundData!$A$1:$C$52</definedName>
    <definedName name="_xlnm._FilterDatabase" localSheetId="233" hidden="1">NVC_Positions!$A$1:$CH$2</definedName>
    <definedName name="_xlnm._FilterDatabase" localSheetId="354" hidden="1">NVOC_Config!$A$1:$B$27</definedName>
    <definedName name="_xlnm._FilterDatabase" localSheetId="355" hidden="1">NVOC_FundData!$A$1:$C$52</definedName>
    <definedName name="_xlnm._FilterDatabase" localSheetId="356" hidden="1">NVOC_Positions!$A$1:$CH$2</definedName>
    <definedName name="_xlnm._FilterDatabase" localSheetId="402" hidden="1">NVTC_Config!$A$1:$B$27</definedName>
    <definedName name="_xlnm._FilterDatabase" localSheetId="403" hidden="1">NVTC_FundData!$A$1:$C$52</definedName>
    <definedName name="_xlnm._FilterDatabase" localSheetId="404" hidden="1">NVTC_Positions!$A$1:$CH$2</definedName>
    <definedName name="_xlnm._FilterDatabase" localSheetId="60" hidden="1">NYNY_Config!$A$1:$B$27</definedName>
    <definedName name="_xlnm._FilterDatabase" localSheetId="61" hidden="1">NYNY_FundData!$A$1:$C$52</definedName>
    <definedName name="_xlnm._FilterDatabase" localSheetId="62" hidden="1">NYNY_Positions!$A$1:$CH$2</definedName>
    <definedName name="_xlnm._FilterDatabase" localSheetId="63" hidden="1">ODDZ_Config!$A$1:$B$27</definedName>
    <definedName name="_xlnm._FilterDatabase" localSheetId="64" hidden="1">ODDZ_FundData!$A$1:$C$52</definedName>
    <definedName name="_xlnm._FilterDatabase" localSheetId="65" hidden="1">ODDZ_Positions!$A$1:$CH$2</definedName>
    <definedName name="_xlnm._FilterDatabase" localSheetId="192" hidden="1">OKLC_Config!$A$1:$B$27</definedName>
    <definedName name="_xlnm._FilterDatabase" localSheetId="193" hidden="1">OKLC_FundData!$A$1:$C$52</definedName>
    <definedName name="_xlnm._FilterDatabase" localSheetId="194" hidden="1">OKLC_Positions!$A$1:$CH$2</definedName>
    <definedName name="_xlnm._FilterDatabase" localSheetId="390" hidden="1">ONDC_Config!$A$1:$B$27</definedName>
    <definedName name="_xlnm._FilterDatabase" localSheetId="391" hidden="1">ONDC_FundData!$A$1:$C$52</definedName>
    <definedName name="_xlnm._FilterDatabase" localSheetId="392" hidden="1">ONDC_Positions!$A$1:$CH$2</definedName>
    <definedName name="_xlnm._FilterDatabase" localSheetId="147" hidden="1">ONTX_Config!$A$1:$B$27</definedName>
    <definedName name="_xlnm._FilterDatabase" localSheetId="148" hidden="1">ONTX_FundData!$A$1:$C$52</definedName>
    <definedName name="_xlnm._FilterDatabase" localSheetId="149" hidden="1">ONTX_Positions!$A$1:$CH$2</definedName>
    <definedName name="_xlnm._FilterDatabase" localSheetId="165" hidden="1">ORAC_Config!$A$1:$B$27</definedName>
    <definedName name="_xlnm._FilterDatabase" localSheetId="166" hidden="1">ORAC_FundData!$A$1:$C$52</definedName>
    <definedName name="_xlnm._FilterDatabase" localSheetId="167" hidden="1">ORAC_Positions!$A$1:$CH$2</definedName>
    <definedName name="_xlnm._FilterDatabase" localSheetId="591" hidden="1">Orders!$A$1:$G$198</definedName>
    <definedName name="_xlnm._FilterDatabase" localSheetId="66" hidden="1">OWN_Config!$A$1:$B$27</definedName>
    <definedName name="_xlnm._FilterDatabase" localSheetId="67" hidden="1">OWN_FundData!$A$1:$C$52</definedName>
    <definedName name="_xlnm._FilterDatabase" localSheetId="68" hidden="1">OWN_Positions!$A$1:$CH$2</definedName>
    <definedName name="_xlnm._FilterDatabase" localSheetId="138" hidden="1">PLTL_Config!$A$1:$B$27</definedName>
    <definedName name="_xlnm._FilterDatabase" localSheetId="139" hidden="1">PLTL_FundData!$A$1:$C$52</definedName>
    <definedName name="_xlnm._FilterDatabase" localSheetId="140" hidden="1">PLTL_Positions!$A$1:$CH$2</definedName>
    <definedName name="_xlnm._FilterDatabase" localSheetId="69" hidden="1">PTNT_Config!$A$1:$B$27</definedName>
    <definedName name="_xlnm._FilterDatabase" localSheetId="70" hidden="1">PTNT_FundData!$A$1:$C$52</definedName>
    <definedName name="_xlnm._FilterDatabase" localSheetId="71" hidden="1">PTNT_Positions!$A$1:$CH$2</definedName>
    <definedName name="_xlnm._FilterDatabase" localSheetId="561" hidden="1">QAU_Config!$A$1:$B$27</definedName>
    <definedName name="_xlnm._FilterDatabase" localSheetId="562" hidden="1">QAU_FundData!$A$1:$C$52</definedName>
    <definedName name="_xlnm._FilterDatabase" localSheetId="563" hidden="1">QAU_Positions!$A$1:$CH$2</definedName>
    <definedName name="_xlnm._FilterDatabase" localSheetId="519" hidden="1">QJL_Config!$A$1:$B$27</definedName>
    <definedName name="_xlnm._FilterDatabase" localSheetId="520" hidden="1">QJL_FundData!$A$1:$C$52</definedName>
    <definedName name="_xlnm._FilterDatabase" localSheetId="521" hidden="1">QJL_Positions!$A$1:$CH$2</definedName>
    <definedName name="_xlnm._FilterDatabase" localSheetId="570" hidden="1">QJN_Config!$A$1:$B$27</definedName>
    <definedName name="_xlnm._FilterDatabase" localSheetId="571" hidden="1">QJN_FundData!$A$1:$C$52</definedName>
    <definedName name="_xlnm._FilterDatabase" localSheetId="572" hidden="1">QJN_Positions!$A$1:$CH$2</definedName>
    <definedName name="_xlnm._FilterDatabase" localSheetId="483" hidden="1">QMY_Config!$A$1:$B$27</definedName>
    <definedName name="_xlnm._FilterDatabase" localSheetId="484" hidden="1">QMY_FundData!$A$1:$C$52</definedName>
    <definedName name="_xlnm._FilterDatabase" localSheetId="485" hidden="1">QMY_Positions!$A$1:$CH$2</definedName>
    <definedName name="_xlnm._FilterDatabase" localSheetId="552" hidden="1">QQAU_Config!$A$1:$B$27</definedName>
    <definedName name="_xlnm._FilterDatabase" localSheetId="553" hidden="1">QQAU_FundData!$A$1:$C$52</definedName>
    <definedName name="_xlnm._FilterDatabase" localSheetId="554" hidden="1">QQAU_Positions!$A$1:$CH$2</definedName>
    <definedName name="_xlnm._FilterDatabase" localSheetId="516" hidden="1">QQJL_Config!$A$1:$B$27</definedName>
    <definedName name="_xlnm._FilterDatabase" localSheetId="517" hidden="1">QQJL_FundData!$A$1:$C$52</definedName>
    <definedName name="_xlnm._FilterDatabase" localSheetId="518" hidden="1">QQJL_Positions!$A$1:$CH$2</definedName>
    <definedName name="_xlnm._FilterDatabase" localSheetId="543" hidden="1">QQJN_Config!$A$1:$B$27</definedName>
    <definedName name="_xlnm._FilterDatabase" localSheetId="544" hidden="1">QQJN_FundData!$A$1:$C$52</definedName>
    <definedName name="_xlnm._FilterDatabase" localSheetId="545" hidden="1">QQJN_Positions!$A$1:$CH$2</definedName>
    <definedName name="_xlnm._FilterDatabase" localSheetId="468" hidden="1">QQMY_Config!$A$1:$B$27</definedName>
    <definedName name="_xlnm._FilterDatabase" localSheetId="469" hidden="1">QQMY_FundData!$A$1:$C$52</definedName>
    <definedName name="_xlnm._FilterDatabase" localSheetId="470" hidden="1">QQMY_Positions!$A$1:$CH$2</definedName>
    <definedName name="_xlnm._FilterDatabase" localSheetId="441" hidden="1">QUA_Config!$A$1:$B$27</definedName>
    <definedName name="_xlnm._FilterDatabase" localSheetId="442" hidden="1">QUA_FundData!$A$1:$C$52</definedName>
    <definedName name="_xlnm._FilterDatabase" localSheetId="443" hidden="1">QUA_Positions!$A$1:$CH$2</definedName>
    <definedName name="_xlnm._FilterDatabase" localSheetId="375" hidden="1">RDDC_Config!$A$1:$B$27</definedName>
    <definedName name="_xlnm._FilterDatabase" localSheetId="376" hidden="1">RDDC_FundData!$A$1:$C$52</definedName>
    <definedName name="_xlnm._FilterDatabase" localSheetId="377" hidden="1">RDDC_Positions!$A$1:$CH$2</definedName>
    <definedName name="_xlnm._FilterDatabase" localSheetId="435" hidden="1">RGTC_Config!$A$1:$B$27</definedName>
    <definedName name="_xlnm._FilterDatabase" localSheetId="436" hidden="1">RGTC_FundData!$A$1:$C$52</definedName>
    <definedName name="_xlnm._FilterDatabase" localSheetId="437" hidden="1">RGTC_Positions!$A$1:$CH$2</definedName>
    <definedName name="_xlnm._FilterDatabase" localSheetId="387" hidden="1">RIVC_Config!$A$1:$B$27</definedName>
    <definedName name="_xlnm._FilterDatabase" localSheetId="388" hidden="1">RIVC_FundData!$A$1:$C$52</definedName>
    <definedName name="_xlnm._FilterDatabase" localSheetId="389" hidden="1">RIVC_Positions!$A$1:$CH$2</definedName>
    <definedName name="_xlnm._FilterDatabase" localSheetId="309" hidden="1">RKX_Config!$A$1:$B$27</definedName>
    <definedName name="_xlnm._FilterDatabase" localSheetId="310" hidden="1">RKX_FundData!$A$1:$C$52</definedName>
    <definedName name="_xlnm._FilterDatabase" localSheetId="311" hidden="1">RKX_Positions!$A$1:$CH$2</definedName>
    <definedName name="_xlnm._FilterDatabase" localSheetId="366" hidden="1">RMBC_Config!$A$1:$B$27</definedName>
    <definedName name="_xlnm._FilterDatabase" localSheetId="367" hidden="1">RMBC_FundData!$A$1:$C$52</definedName>
    <definedName name="_xlnm._FilterDatabase" localSheetId="368" hidden="1">RMBC_Positions!$A$1:$CH$2</definedName>
    <definedName name="_xlnm._FilterDatabase" localSheetId="537" hidden="1">SCAU_Config!$A$1:$B$27</definedName>
    <definedName name="_xlnm._FilterDatabase" localSheetId="538" hidden="1">SCAU_FundData!$A$1:$C$52</definedName>
    <definedName name="_xlnm._FilterDatabase" localSheetId="539" hidden="1">SCAU_Positions!$A$1:$CH$2</definedName>
    <definedName name="_xlnm._FilterDatabase" localSheetId="507" hidden="1">SCJL_Config!$A$1:$B$27</definedName>
    <definedName name="_xlnm._FilterDatabase" localSheetId="508" hidden="1">SCJL_FundData!$A$1:$C$52</definedName>
    <definedName name="_xlnm._FilterDatabase" localSheetId="509" hidden="1">SCJL_Positions!$A$1:$CH$2</definedName>
    <definedName name="_xlnm._FilterDatabase" localSheetId="549" hidden="1">SCJN_Config!$A$1:$B$27</definedName>
    <definedName name="_xlnm._FilterDatabase" localSheetId="550" hidden="1">SCJN_FundData!$A$1:$C$52</definedName>
    <definedName name="_xlnm._FilterDatabase" localSheetId="551" hidden="1">SCJN_Positions!$A$1:$CH$2</definedName>
    <definedName name="_xlnm._FilterDatabase" localSheetId="477" hidden="1">SCMY_Config!$A$1:$B$27</definedName>
    <definedName name="_xlnm._FilterDatabase" localSheetId="478" hidden="1">SCMY_FundData!$A$1:$C$52</definedName>
    <definedName name="_xlnm._FilterDatabase" localSheetId="479" hidden="1">SCMY_Positions!$A$1:$CH$2</definedName>
    <definedName name="_xlnm._FilterDatabase" localSheetId="129" hidden="1">SIMX_Config!$A$1:$B$27</definedName>
    <definedName name="_xlnm._FilterDatabase" localSheetId="130" hidden="1">SIMX_FundData!$A$1:$C$52</definedName>
    <definedName name="_xlnm._FilterDatabase" localSheetId="131" hidden="1">SIMX_Positions!$A$1:$CH$2</definedName>
    <definedName name="_xlnm._FilterDatabase" localSheetId="90" hidden="1">SK_Config!$A$1:$B$27</definedName>
    <definedName name="_xlnm._FilterDatabase" localSheetId="91" hidden="1">SK_FundData!$A$1:$C$52</definedName>
    <definedName name="_xlnm._FilterDatabase" localSheetId="92" hidden="1">SK_Positions!$A$1:$CH$2</definedName>
    <definedName name="_xlnm._FilterDatabase" localSheetId="198" hidden="1">SMCC_Config!$A$1:$B$27</definedName>
    <definedName name="_xlnm._FilterDatabase" localSheetId="199" hidden="1">SMCC_FundData!$A$1:$C$52</definedName>
    <definedName name="_xlnm._FilterDatabase" localSheetId="200" hidden="1">SMCC_Positions!$A$1:$CH$2</definedName>
    <definedName name="_xlnm._FilterDatabase" localSheetId="291" hidden="1">SMRX_Config!$A$1:$B$27</definedName>
    <definedName name="_xlnm._FilterDatabase" localSheetId="292" hidden="1">SMRX_FundData!$A$1:$C$52</definedName>
    <definedName name="_xlnm._FilterDatabase" localSheetId="293" hidden="1">SMRX_Positions!$A$1:$CH$2</definedName>
    <definedName name="_xlnm._FilterDatabase" localSheetId="93" hidden="1">SNDC_Config!$A$1:$B$27</definedName>
    <definedName name="_xlnm._FilterDatabase" localSheetId="94" hidden="1">SNDC_FundData!$A$1:$C$52</definedName>
    <definedName name="_xlnm._FilterDatabase" localSheetId="95" hidden="1">SNDC_Positions!$A$1:$CH$2</definedName>
    <definedName name="_xlnm._FilterDatabase" localSheetId="348" hidden="1">SOFC_Config!$A$1:$B$27</definedName>
    <definedName name="_xlnm._FilterDatabase" localSheetId="349" hidden="1">SOFC_FundData!$A$1:$C$52</definedName>
    <definedName name="_xlnm._FilterDatabase" localSheetId="350" hidden="1">SOFC_Positions!$A$1:$CH$2</definedName>
    <definedName name="_xlnm._FilterDatabase" localSheetId="72" hidden="1">STYL_Config!$A$1:$B$27</definedName>
    <definedName name="_xlnm._FilterDatabase" localSheetId="73" hidden="1">STYL_FundData!$A$1:$C$52</definedName>
    <definedName name="_xlnm._FilterDatabase" localSheetId="74" hidden="1">STYL_Positions!$A$1:$CH$2</definedName>
    <definedName name="_xlnm._FilterDatabase" localSheetId="288" hidden="1">TAJX_Config!$A$1:$B$27</definedName>
    <definedName name="_xlnm._FilterDatabase" localSheetId="289" hidden="1">TAJX_FundData!$A$1:$C$52</definedName>
    <definedName name="_xlnm._FilterDatabase" localSheetId="290" hidden="1">TAJX_Positions!$A$1:$CH$2</definedName>
    <definedName name="_xlnm._FilterDatabase" localSheetId="330" hidden="1">TEMC_Config!$A$1:$B$27</definedName>
    <definedName name="_xlnm._FilterDatabase" localSheetId="331" hidden="1">TEMC_FundData!$A$1:$C$52</definedName>
    <definedName name="_xlnm._FilterDatabase" localSheetId="332" hidden="1">TEMC_Positions!$A$1:$CH$2</definedName>
    <definedName name="_xlnm._FilterDatabase" localSheetId="339" hidden="1">TERC_Config!$A$1:$B$27</definedName>
    <definedName name="_xlnm._FilterDatabase" localSheetId="340" hidden="1">TERC_FundData!$A$1:$C$52</definedName>
    <definedName name="_xlnm._FilterDatabase" localSheetId="341" hidden="1">TERC_Positions!$A$1:$CH$2</definedName>
    <definedName name="_xlnm._FilterDatabase" localSheetId="351" hidden="1">TESC_Config!$A$1:$B$27</definedName>
    <definedName name="_xlnm._FilterDatabase" localSheetId="352" hidden="1">TESC_FundData!$A$1:$C$52</definedName>
    <definedName name="_xlnm._FilterDatabase" localSheetId="353" hidden="1">TESC_Positions!$A$1:$CH$2</definedName>
    <definedName name="_xlnm._FilterDatabase" localSheetId="243" hidden="1">TPLX_Config!$A$1:$B$27</definedName>
    <definedName name="_xlnm._FilterDatabase" localSheetId="244" hidden="1">TPLX_FundData!$A$1:$C$52</definedName>
    <definedName name="_xlnm._FilterDatabase" localSheetId="245" hidden="1">TPLX_Positions!$A$1:$CH$2</definedName>
    <definedName name="_xlnm._FilterDatabase" localSheetId="372" hidden="1">TWSC_Config!$A$1:$B$27</definedName>
    <definedName name="_xlnm._FilterDatabase" localSheetId="373" hidden="1">TWSC_FundData!$A$1:$C$52</definedName>
    <definedName name="_xlnm._FilterDatabase" localSheetId="374" hidden="1">TWSC_Positions!$A$1:$CH$2</definedName>
    <definedName name="_xlnm._FilterDatabase" localSheetId="204" hidden="1">UCTX_Config!$A$1:$B$27</definedName>
    <definedName name="_xlnm._FilterDatabase" localSheetId="205" hidden="1">UCTX_FundData!$A$1:$C$52</definedName>
    <definedName name="_xlnm._FilterDatabase" localSheetId="206" hidden="1">UCTX_Positions!$A$1:$CH$2</definedName>
    <definedName name="_xlnm._FilterDatabase" localSheetId="213" hidden="1">UMCX_Config!$A$1:$B$27</definedName>
    <definedName name="_xlnm._FilterDatabase" localSheetId="214" hidden="1">UMCX_FundData!$A$1:$C$52</definedName>
    <definedName name="_xlnm._FilterDatabase" localSheetId="215" hidden="1">UMCX_Positions!$A$1:$CH$2</definedName>
    <definedName name="_xlnm._FilterDatabase" localSheetId="363" hidden="1">UN_Config!$A$1:$B$27</definedName>
    <definedName name="_xlnm._FilterDatabase" localSheetId="364" hidden="1">UN_FundData!$A$1:$C$52</definedName>
    <definedName name="_xlnm._FilterDatabase" localSheetId="365" hidden="1">UN_Positions!$A$1:$CH$2</definedName>
    <definedName name="_xlnm._FilterDatabase" localSheetId="414" hidden="1">UPSC_Config!$A$1:$B$27</definedName>
    <definedName name="_xlnm._FilterDatabase" localSheetId="415" hidden="1">UPSC_FundData!$A$1:$C$52</definedName>
    <definedName name="_xlnm._FilterDatabase" localSheetId="416" hidden="1">UPSC_Positions!$A$1:$CH$2</definedName>
    <definedName name="_xlnm._FilterDatabase" localSheetId="336" hidden="1">USGX_Config!$A$1:$B$27</definedName>
    <definedName name="_xlnm._FilterDatabase" localSheetId="337" hidden="1">USGX_FundData!$A$1:$C$52</definedName>
    <definedName name="_xlnm._FilterDatabase" localSheetId="338" hidden="1">USGX_Positions!$A$1:$CH$2</definedName>
    <definedName name="_xlnm._FilterDatabase" localSheetId="108" hidden="1">USLX_Config!$A$1:$B$27</definedName>
    <definedName name="_xlnm._FilterDatabase" localSheetId="109" hidden="1">USLX_FundData!$A$1:$C$52</definedName>
    <definedName name="_xlnm._FilterDatabase" localSheetId="110" hidden="1">USLX_Positions!$A$1:$CH$2</definedName>
    <definedName name="_xlnm._FilterDatabase" localSheetId="210" hidden="1">USMX_Config!$A$1:$B$27</definedName>
    <definedName name="_xlnm._FilterDatabase" localSheetId="211" hidden="1">USMX_FundData!$A$1:$C$52</definedName>
    <definedName name="_xlnm._FilterDatabase" localSheetId="212" hidden="1">USMX_Positions!$A$1:$CH$2</definedName>
    <definedName name="_xlnm._FilterDatabase" localSheetId="222" hidden="1">USSX_Config!$A$1:$B$27</definedName>
    <definedName name="_xlnm._FilterDatabase" localSheetId="223" hidden="1">USSX_FundData!$A$1:$C$52</definedName>
    <definedName name="_xlnm._FilterDatabase" localSheetId="224" hidden="1">USSX_Positions!$A$1:$CH$2</definedName>
    <definedName name="_xlnm._FilterDatabase" localSheetId="219" hidden="1">USX_Config!$A$1:$B$27</definedName>
    <definedName name="_xlnm._FilterDatabase" localSheetId="220" hidden="1">USX_FundData!$A$1:$C$52</definedName>
    <definedName name="_xlnm._FilterDatabase" localSheetId="221" hidden="1">USX_Positions!$A$1:$CH$2</definedName>
    <definedName name="_xlnm._FilterDatabase" localSheetId="216" hidden="1">UUUC_Config!$A$1:$B$27</definedName>
    <definedName name="_xlnm._FilterDatabase" localSheetId="217" hidden="1">UUUC_FundData!$A$1:$C$52</definedName>
    <definedName name="_xlnm._FilterDatabase" localSheetId="218" hidden="1">UUUC_Positions!$A$1:$CH$2</definedName>
    <definedName name="_xlnm._FilterDatabase" localSheetId="255" hidden="1">VRC_Config!$A$1:$B$27</definedName>
    <definedName name="_xlnm._FilterDatabase" localSheetId="256" hidden="1">VRC_FundData!$A$1:$C$52</definedName>
    <definedName name="_xlnm._FilterDatabase" localSheetId="257" hidden="1">VRC_Positions!$A$1:$CH$2</definedName>
    <definedName name="_xlnm._FilterDatabase" localSheetId="75" hidden="1">WATS_Config!$A$1:$B$27</definedName>
    <definedName name="_xlnm._FilterDatabase" localSheetId="76" hidden="1">WATS_FundData!$A$1:$C$52</definedName>
    <definedName name="_xlnm._FilterDatabase" localSheetId="77" hidden="1">WATS_Positions!$A$1:$CH$2</definedName>
    <definedName name="_xlnm._FilterDatabase" localSheetId="111" hidden="1">WDCC_Config!$A$1:$B$27</definedName>
    <definedName name="_xlnm._FilterDatabase" localSheetId="112" hidden="1">WDCC_FundData!$A$1:$C$52</definedName>
    <definedName name="_xlnm._FilterDatabase" localSheetId="113" hidden="1">WDCC_Positions!$A$1:$CH$2</definedName>
    <definedName name="_xlnm._FilterDatabase" localSheetId="396" hidden="1">WEBX_Config!$A$1:$B$27</definedName>
    <definedName name="_xlnm._FilterDatabase" localSheetId="397" hidden="1">WEBX_FundData!$A$1:$C$52</definedName>
    <definedName name="_xlnm._FilterDatabase" localSheetId="398" hidden="1">WEBX_Positions!$A$1:$CH$2</definedName>
    <definedName name="_xlnm._FilterDatabase" localSheetId="78" hidden="1">WNDR_Config!$A$1:$B$27</definedName>
    <definedName name="_xlnm._FilterDatabase" localSheetId="79" hidden="1">WNDR_FundData!$A$1:$C$52</definedName>
    <definedName name="_xlnm._FilterDatabase" localSheetId="80" hidden="1">WNDR_Positions!$A$1:$CH$2</definedName>
    <definedName name="_xlnm._FilterDatabase" localSheetId="81" hidden="1">WR_Config!$A$1:$B$27</definedName>
    <definedName name="_xlnm._FilterDatabase" localSheetId="82" hidden="1">WR_FundData!$A$1:$C$52</definedName>
    <definedName name="_xlnm._FilterDatabase" localSheetId="83" hidden="1">WR_Positions!$A$1:$CH$2</definedName>
    <definedName name="_xlnm._FilterDatabase" localSheetId="300" hidden="1">WX_Config!$A$1:$B$27</definedName>
    <definedName name="_xlnm._FilterDatabase" localSheetId="301" hidden="1">WX_FundData!$A$1:$C$52</definedName>
    <definedName name="_xlnm._FilterDatabase" localSheetId="302" hidden="1">WX_Positions!$A$1:$CH$2</definedName>
    <definedName name="_xlnm._FilterDatabase" localSheetId="84" hidden="1">XA_Config!$A$1:$B$27</definedName>
    <definedName name="_xlnm._FilterDatabase" localSheetId="85" hidden="1">XA_FundData!$A$1:$C$52</definedName>
    <definedName name="_xlnm._FilterDatabase" localSheetId="86" hidden="1">XA_Positions!$A$1:$CH$2</definedName>
    <definedName name="_xlnm._FilterDatabase" localSheetId="282" hidden="1">XAGI_Config!$A$1:$B$27</definedName>
    <definedName name="_xlnm._FilterDatabase" localSheetId="283" hidden="1">XAGI_FundData!$A$1:$C$52</definedName>
    <definedName name="_xlnm._FilterDatabase" localSheetId="284" hidden="1">XAGI_Positions!$A$1:$CH$2</definedName>
    <definedName name="_xlnm._FilterDatabase" localSheetId="186" hidden="1">XBIX_Config!$A$1:$B$27</definedName>
    <definedName name="_xlnm._FilterDatabase" localSheetId="187" hidden="1">XBIX_FundData!$A$1:$C$52</definedName>
    <definedName name="_xlnm._FilterDatabase" localSheetId="188" hidden="1">XBIX_Positions!$A$1:$CH$2</definedName>
    <definedName name="_xlnm._FilterDatabase" localSheetId="273" hidden="1">XCOM_Config!$A$1:$B$27</definedName>
    <definedName name="_xlnm._FilterDatabase" localSheetId="274" hidden="1">XCOM_FundData!$A$1:$C$52</definedName>
    <definedName name="_xlnm._FilterDatabase" localSheetId="275" hidden="1">XCOM_Positions!$A$1:$CH$2</definedName>
    <definedName name="_xlnm._FilterDatabase" localSheetId="279" hidden="1">XEUR_Config!$A$1:$B$27</definedName>
    <definedName name="_xlnm._FilterDatabase" localSheetId="280" hidden="1">XEUR_FundData!$A$1:$C$52</definedName>
    <definedName name="_xlnm._FilterDatabase" localSheetId="281" hidden="1">XEUR_Positions!$A$1:$CH$2</definedName>
    <definedName name="_xlnm._FilterDatabase" localSheetId="417" hidden="1">XHOA_Config!$A$1:$B$27</definedName>
    <definedName name="_xlnm._FilterDatabase" localSheetId="418" hidden="1">XHOA_FundData!$A$1:$C$52</definedName>
    <definedName name="_xlnm._FilterDatabase" localSheetId="419" hidden="1">XHOA_Positions!$A$1:$CH$2</definedName>
    <definedName name="_xlnm._FilterDatabase" localSheetId="303" hidden="1">XIWC_Config!$A$1:$B$27</definedName>
    <definedName name="_xlnm._FilterDatabase" localSheetId="304" hidden="1">XIWC_FundData!$A$1:$C$52</definedName>
    <definedName name="_xlnm._FilterDatabase" localSheetId="305" hidden="1">XIWC_Positions!$A$1:$CH$2</definedName>
    <definedName name="_xlnm._FilterDatabase" localSheetId="264" hidden="1">XKRE_Config!$A$1:$B$27</definedName>
    <definedName name="_xlnm._FilterDatabase" localSheetId="265" hidden="1">XKRE_FundData!$A$1:$C$52</definedName>
    <definedName name="_xlnm._FilterDatabase" localSheetId="266" hidden="1">XKRE_Positions!$A$1:$CH$2</definedName>
    <definedName name="_xlnm._FilterDatabase" localSheetId="297" hidden="1">XLBX_Config!$A$1:$B$27</definedName>
    <definedName name="_xlnm._FilterDatabase" localSheetId="298" hidden="1">XLBX_FundData!$A$1:$C$52</definedName>
    <definedName name="_xlnm._FilterDatabase" localSheetId="299" hidden="1">XLBX_Positions!$A$1:$CH$2</definedName>
    <definedName name="_xlnm._FilterDatabase" localSheetId="141" hidden="1">XLEX_Config!$A$1:$B$27</definedName>
    <definedName name="_xlnm._FilterDatabase" localSheetId="142" hidden="1">XLEX_FundData!$A$1:$C$52</definedName>
    <definedName name="_xlnm._FilterDatabase" localSheetId="143" hidden="1">XLEX_Positions!$A$1:$CH$2</definedName>
    <definedName name="_xlnm._FilterDatabase" localSheetId="177" hidden="1">XLFX_Config!$A$1:$B$27</definedName>
    <definedName name="_xlnm._FilterDatabase" localSheetId="178" hidden="1">XLFX_FundData!$A$1:$C$52</definedName>
    <definedName name="_xlnm._FilterDatabase" localSheetId="179" hidden="1">XLFX_Positions!$A$1:$CH$2</definedName>
    <definedName name="_xlnm._FilterDatabase" localSheetId="228" hidden="1">XLIX_Config!$A$1:$B$27</definedName>
    <definedName name="_xlnm._FilterDatabase" localSheetId="229" hidden="1">XLIX_FundData!$A$1:$C$52</definedName>
    <definedName name="_xlnm._FilterDatabase" localSheetId="230" hidden="1">XLIX_Positions!$A$1:$CH$2</definedName>
    <definedName name="_xlnm._FilterDatabase" localSheetId="384" hidden="1">XLKX_Config!$A$1:$B$27</definedName>
    <definedName name="_xlnm._FilterDatabase" localSheetId="385" hidden="1">XLKX_FundData!$A$1:$C$52</definedName>
    <definedName name="_xlnm._FilterDatabase" localSheetId="386" hidden="1">XLKX_Positions!$A$1:$CH$2</definedName>
    <definedName name="_xlnm._FilterDatabase" localSheetId="276" hidden="1">XLPX_Config!$A$1:$B$27</definedName>
    <definedName name="_xlnm._FilterDatabase" localSheetId="277" hidden="1">XLPX_FundData!$A$1:$C$52</definedName>
    <definedName name="_xlnm._FilterDatabase" localSheetId="278" hidden="1">XLPX_Positions!$A$1:$CH$2</definedName>
    <definedName name="_xlnm._FilterDatabase" localSheetId="333" hidden="1">XLUX_Config!$A$1:$B$27</definedName>
    <definedName name="_xlnm._FilterDatabase" localSheetId="334" hidden="1">XLUX_FundData!$A$1:$C$52</definedName>
    <definedName name="_xlnm._FilterDatabase" localSheetId="335" hidden="1">XLUX_Positions!$A$1:$CH$2</definedName>
    <definedName name="_xlnm._FilterDatabase" localSheetId="174" hidden="1">XLVX_Config!$A$1:$B$27</definedName>
    <definedName name="_xlnm._FilterDatabase" localSheetId="175" hidden="1">XLVX_FundData!$A$1:$C$52</definedName>
    <definedName name="_xlnm._FilterDatabase" localSheetId="176" hidden="1">XLVX_Positions!$A$1:$CH$2</definedName>
    <definedName name="_xlnm._FilterDatabase" localSheetId="327" hidden="1">XLYX_Config!$A$1:$B$27</definedName>
    <definedName name="_xlnm._FilterDatabase" localSheetId="328" hidden="1">XLYX_FundData!$A$1:$C$52</definedName>
    <definedName name="_xlnm._FilterDatabase" localSheetId="329" hidden="1">XLYX_Positions!$A$1:$CH$2</definedName>
    <definedName name="_xlnm._FilterDatabase" localSheetId="426" hidden="1">XPAV_Config!$A$1:$B$27</definedName>
    <definedName name="_xlnm._FilterDatabase" localSheetId="427" hidden="1">XPAV_FundData!$A$1:$C$52</definedName>
    <definedName name="_xlnm._FilterDatabase" localSheetId="428" hidden="1">XPAV_Positions!$A$1:$CH$2</definedName>
    <definedName name="_xlnm._FilterDatabase" localSheetId="381" hidden="1">XQTM_Config!$A$1:$B$27</definedName>
    <definedName name="_xlnm._FilterDatabase" localSheetId="382" hidden="1">XQTM_FundData!$A$1:$C$52</definedName>
    <definedName name="_xlnm._FilterDatabase" localSheetId="383" hidden="1">XQTM_Positions!$A$1:$CH$2</definedName>
    <definedName name="_xlnm._FilterDatabase" localSheetId="156" hidden="1">XSEM_Config!$A$1:$B$27</definedName>
    <definedName name="_xlnm._FilterDatabase" localSheetId="157" hidden="1">XSEM_FundData!$A$1:$C$52</definedName>
    <definedName name="_xlnm._FilterDatabase" localSheetId="158" hidden="1">XSEM_Positions!$A$1:$CH$2</definedName>
    <definedName name="_xlnm._FilterDatabase" localSheetId="135" hidden="1">XTAI_Config!$A$1:$B$27</definedName>
    <definedName name="_xlnm._FilterDatabase" localSheetId="136" hidden="1">XTAI_FundData!$A$1:$C$52</definedName>
    <definedName name="_xlnm._FilterDatabase" localSheetId="137" hidden="1">XTAI_Positions!$A$1:$CH$2</definedName>
    <definedName name="_xlnm._FilterDatabase" localSheetId="306" hidden="1">XW_Config!$A$1:$B$27</definedName>
    <definedName name="_xlnm._FilterDatabase" localSheetId="307" hidden="1">XW_FundData!$A$1:$C$52</definedName>
    <definedName name="_xlnm._FilterDatabase" localSheetId="308" hidden="1">XW_Positions!$A$1:$CH$2</definedName>
    <definedName name="_xlnm._FilterDatabase" localSheetId="87" hidden="1">YUNG_Config!$A$1:$B$27</definedName>
    <definedName name="_xlnm._FilterDatabase" localSheetId="88" hidden="1">YUNG_FundData!$A$1:$C$52</definedName>
    <definedName name="_xlnm._FilterDatabase" localSheetId="89" hidden="1">YUNG_Positions!$A$1:$CH$2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81" l="1"/>
  <c r="C21" i="509"/>
  <c r="C21" i="95"/>
  <c r="C21" i="572"/>
  <c r="C21" i="314"/>
  <c r="C21" i="110"/>
  <c r="C21" i="587"/>
  <c r="C21" i="404"/>
  <c r="C21" i="299"/>
  <c r="C21" i="215"/>
  <c r="C21" i="395"/>
  <c r="C21" i="83"/>
  <c r="C21" i="467"/>
  <c r="C21" i="155"/>
  <c r="C21" i="464"/>
  <c r="C21" i="137"/>
  <c r="C21" i="485"/>
  <c r="C21" i="59"/>
  <c r="C21" i="341"/>
  <c r="C21" i="515"/>
  <c r="C21" i="278"/>
  <c r="C21" i="200"/>
  <c r="C21" i="554"/>
  <c r="C21" i="461"/>
  <c r="C21" i="512"/>
  <c r="C21" i="107"/>
  <c r="C21" i="158"/>
  <c r="C21" i="581"/>
  <c r="C21" i="392"/>
  <c r="C21" i="569"/>
  <c r="C21" i="557"/>
  <c r="C21" i="335"/>
  <c r="C21" i="248"/>
  <c r="C21" i="14"/>
  <c r="C21" i="410"/>
  <c r="C21" i="194"/>
  <c r="C21" i="287"/>
  <c r="C23" i="266"/>
  <c r="C23" i="17"/>
  <c r="C23" i="464"/>
  <c r="C23" i="140"/>
  <c r="C23" i="581"/>
  <c r="C23" i="269"/>
  <c r="C23" i="221"/>
  <c r="C23" i="410"/>
  <c r="C23" i="317"/>
  <c r="C23" i="293"/>
  <c r="C23" i="152"/>
  <c r="C23" i="455"/>
  <c r="C23" i="557"/>
  <c r="C23" i="14"/>
  <c r="C23" i="20"/>
  <c r="C23" i="122"/>
  <c r="C23" i="251"/>
  <c r="C23" i="230"/>
  <c r="C23" i="431"/>
  <c r="C23" i="443"/>
  <c r="C21" i="218"/>
  <c r="C21" i="425"/>
  <c r="C21" i="356"/>
  <c r="C21" i="365"/>
  <c r="C21" i="188"/>
  <c r="C21" i="197"/>
  <c r="C21" i="239"/>
  <c r="C21" i="140"/>
  <c r="C21" i="233"/>
  <c r="C21" i="272"/>
  <c r="C21" i="29"/>
  <c r="C21" i="176"/>
  <c r="C21" i="245"/>
  <c r="C21" i="428"/>
  <c r="C21" i="164"/>
  <c r="C21" i="71"/>
  <c r="C21" i="434"/>
  <c r="C21" i="224"/>
  <c r="C21" i="437"/>
  <c r="C21" i="389"/>
  <c r="C21" i="161"/>
  <c r="C21" i="422"/>
  <c r="C21" i="362"/>
  <c r="C21" i="131"/>
  <c r="C21" i="503"/>
  <c r="C21" i="269"/>
  <c r="C21" i="380"/>
  <c r="C21" i="275"/>
  <c r="C21" i="332"/>
  <c r="C21" i="290"/>
  <c r="C21" i="446"/>
  <c r="C21" i="359"/>
  <c r="C21" i="329"/>
  <c r="C21" i="536"/>
  <c r="C21" i="17"/>
  <c r="C21" i="68"/>
  <c r="C21" i="449"/>
  <c r="C21" i="338"/>
  <c r="C21" i="500"/>
  <c r="C21" i="152"/>
  <c r="C21" i="104"/>
  <c r="C21" i="521"/>
  <c r="C21" i="560"/>
  <c r="C21" i="236"/>
  <c r="C21" i="266"/>
  <c r="C21" i="383"/>
  <c r="C21" i="170"/>
  <c r="C21" i="47"/>
  <c r="C21" i="518"/>
  <c r="C21" i="221"/>
  <c r="C21" i="206"/>
  <c r="C21" i="347"/>
  <c r="C21" i="542"/>
  <c r="C21" i="524"/>
  <c r="C21" i="545"/>
  <c r="C21" i="56"/>
  <c r="C21" i="473"/>
  <c r="C21" i="527"/>
  <c r="C21" i="377"/>
  <c r="C21" i="128"/>
  <c r="C21" i="80"/>
  <c r="C21" i="305"/>
  <c r="C21" i="407"/>
  <c r="C21" i="293"/>
  <c r="C21" i="227"/>
  <c r="C21" i="119"/>
  <c r="C21" i="533"/>
  <c r="C21" i="302"/>
  <c r="C21" i="323"/>
  <c r="C21" i="146"/>
  <c r="C21" i="44"/>
  <c r="C21" i="494"/>
  <c r="C21" i="254"/>
  <c r="C21" i="182"/>
  <c r="C21" i="149"/>
  <c r="C21" i="374"/>
  <c r="C21" i="584"/>
  <c r="C21" i="35"/>
  <c r="C21" i="566"/>
  <c r="C21" i="401"/>
  <c r="C21" i="452"/>
  <c r="C21" i="77"/>
  <c r="C21" i="260"/>
  <c r="C21" i="398"/>
  <c r="C21" i="125"/>
  <c r="C21" i="23"/>
  <c r="C21" i="62"/>
  <c r="C21" i="143"/>
  <c r="C21" i="86"/>
  <c r="C21" i="386"/>
  <c r="C21" i="491"/>
  <c r="C21" i="179"/>
  <c r="C21" i="506"/>
  <c r="C21" i="308"/>
  <c r="C21" i="458"/>
  <c r="C21" i="440"/>
  <c r="C21" i="167"/>
  <c r="C21" i="590"/>
  <c r="C21" i="539"/>
  <c r="C21" i="26"/>
  <c r="C23" i="260"/>
  <c r="C23" i="47"/>
  <c r="C23" i="170"/>
  <c r="C23" i="416"/>
  <c r="C23" i="497"/>
  <c r="C23" i="374"/>
  <c r="C23" i="125"/>
  <c r="C23" i="215"/>
  <c r="C23" i="530"/>
  <c r="C23" i="503"/>
  <c r="C21" i="32"/>
  <c r="C21" i="350"/>
  <c r="C21" i="203"/>
  <c r="C21" i="311"/>
  <c r="C21" i="38"/>
  <c r="C21" i="134"/>
  <c r="C21" i="50"/>
  <c r="C21" i="431"/>
  <c r="C21" i="173"/>
  <c r="C21" i="284"/>
  <c r="C21" i="368"/>
  <c r="C21" i="53"/>
  <c r="C21" i="185"/>
  <c r="C21" i="98"/>
  <c r="C21" i="74"/>
  <c r="C21" i="419"/>
  <c r="C21" i="122"/>
  <c r="C21" i="41"/>
  <c r="C21" i="101"/>
  <c r="C21" i="263"/>
  <c r="C21" i="497"/>
  <c r="C21" i="482"/>
  <c r="C21" i="479"/>
  <c r="C21" i="230"/>
  <c r="C21" i="578"/>
  <c r="C21" i="470"/>
  <c r="C21" i="11"/>
  <c r="C21" i="548"/>
  <c r="C21" i="320"/>
  <c r="C21" i="5"/>
  <c r="C23" i="38"/>
  <c r="C23" i="35"/>
  <c r="C23" i="488"/>
  <c r="C23" i="65"/>
  <c r="C23" i="23"/>
  <c r="C23" i="44"/>
  <c r="C23" i="554"/>
  <c r="C23" i="485"/>
  <c r="C23" i="353"/>
  <c r="C23" i="281"/>
  <c r="C21" i="371"/>
  <c r="C21" i="575"/>
  <c r="C21" i="344"/>
  <c r="C21" i="488"/>
  <c r="C21" i="20"/>
  <c r="C21" i="212"/>
  <c r="C21" i="413"/>
  <c r="C21" i="326"/>
  <c r="C21" i="191"/>
  <c r="C21" i="113"/>
  <c r="C23" i="515"/>
  <c r="C23" i="536"/>
  <c r="C23" i="302"/>
  <c r="C23" i="401"/>
  <c r="C23" i="458"/>
  <c r="C23" i="209"/>
  <c r="C23" i="272"/>
  <c r="C23" i="338"/>
  <c r="C23" i="104"/>
  <c r="C23" i="344"/>
  <c r="C21" i="416"/>
  <c r="C21" i="563"/>
  <c r="C21" i="530"/>
  <c r="C21" i="89"/>
  <c r="C21" i="92"/>
  <c r="C21" i="116"/>
  <c r="C21" i="242"/>
  <c r="C21" i="209"/>
  <c r="C21" i="251"/>
  <c r="C21" i="8"/>
  <c r="C23" i="509"/>
  <c r="C23" i="524"/>
  <c r="C23" i="248"/>
  <c r="C23" i="590"/>
  <c r="C23" i="305"/>
  <c r="C23" i="335"/>
  <c r="C23" i="290"/>
  <c r="C23" i="158"/>
  <c r="C23" i="314"/>
  <c r="C23" i="533"/>
  <c r="C21" i="296"/>
  <c r="C21" i="443"/>
  <c r="C21" i="455"/>
  <c r="C21" i="353"/>
  <c r="C21" i="317"/>
  <c r="C21" i="65"/>
  <c r="C21" i="2"/>
  <c r="C21" i="551"/>
  <c r="C21" i="257"/>
  <c r="C21" i="476"/>
  <c r="C23" i="428"/>
  <c r="C23" i="311"/>
  <c r="C23" i="383"/>
  <c r="C23" i="200"/>
  <c r="C23" i="470"/>
  <c r="C23" i="386"/>
  <c r="C23" i="572"/>
  <c r="C23" i="167"/>
  <c r="C23" i="560"/>
  <c r="C23" i="191"/>
  <c r="C23" i="422"/>
  <c r="C23" i="68"/>
  <c r="C23" i="128"/>
  <c r="C23" i="89"/>
  <c r="C23" i="53"/>
  <c r="C23" i="566"/>
  <c r="C23" i="197"/>
  <c r="C23" i="74"/>
  <c r="C23" i="518"/>
  <c r="C23" i="491"/>
  <c r="C23" i="365"/>
  <c r="C23" i="512"/>
  <c r="C23" i="476"/>
  <c r="C23" i="155"/>
  <c r="C23" i="236"/>
  <c r="C23" i="164"/>
  <c r="C23" i="437"/>
  <c r="C22" i="86"/>
  <c r="C22" i="242"/>
  <c r="C22" i="419"/>
  <c r="C22" i="101"/>
  <c r="C22" i="44"/>
  <c r="C22" i="95"/>
  <c r="C22" i="74"/>
  <c r="C22" i="56"/>
  <c r="C22" i="320"/>
  <c r="C22" i="191"/>
  <c r="C22" i="365"/>
  <c r="C22" i="512"/>
  <c r="C22" i="449"/>
  <c r="C22" i="338"/>
  <c r="C22" i="122"/>
  <c r="C22" i="554"/>
  <c r="C22" i="71"/>
  <c r="C22" i="80"/>
  <c r="C22" i="497"/>
  <c r="C22" i="380"/>
  <c r="C22" i="518"/>
  <c r="C22" i="92"/>
  <c r="C22" i="350"/>
  <c r="C22" i="509"/>
  <c r="C22" i="35"/>
  <c r="C22" i="572"/>
  <c r="C22" i="434"/>
  <c r="C22" i="416"/>
  <c r="C22" i="131"/>
  <c r="C22" i="563"/>
  <c r="C22" i="530"/>
  <c r="C22" i="215"/>
  <c r="C22" i="110"/>
  <c r="C22" i="26"/>
  <c r="C22" i="368"/>
  <c r="C22" i="146"/>
  <c r="C22" i="113"/>
  <c r="C22" i="464"/>
  <c r="C22" i="395"/>
  <c r="C22" i="125"/>
  <c r="C22" i="443"/>
  <c r="C22" i="38"/>
  <c r="C22" i="482"/>
  <c r="C22" i="11"/>
  <c r="C22" i="185"/>
  <c r="C22" i="398"/>
  <c r="C22" i="224"/>
  <c r="C22" i="263"/>
  <c r="C22" i="68"/>
  <c r="C22" i="5"/>
  <c r="C22" i="425"/>
  <c r="C22" i="329"/>
  <c r="C22" i="239"/>
  <c r="C22" i="446"/>
  <c r="C22" i="455"/>
  <c r="C22" i="359"/>
  <c r="C22" i="77"/>
  <c r="C23" i="575"/>
  <c r="C23" i="137"/>
  <c r="C23" i="71"/>
  <c r="C23" i="206"/>
  <c r="C23" i="110"/>
  <c r="C23" i="395"/>
  <c r="C23" i="101"/>
  <c r="C23" i="179"/>
  <c r="C23" i="149"/>
  <c r="C23" i="569"/>
  <c r="C23" i="494"/>
  <c r="C23" i="578"/>
  <c r="C23" i="506"/>
  <c r="C23" i="389"/>
  <c r="C23" i="11"/>
  <c r="C23" i="50"/>
  <c r="C23" i="26"/>
  <c r="C23" i="539"/>
  <c r="C23" i="404"/>
  <c r="C23" i="449"/>
  <c r="C23" i="482"/>
  <c r="C23" i="95"/>
  <c r="C23" i="242"/>
  <c r="C23" i="500"/>
  <c r="C23" i="461"/>
  <c r="C23" i="551"/>
  <c r="C23" i="584"/>
  <c r="C23" i="479"/>
  <c r="C23" i="32"/>
  <c r="C23" i="413"/>
  <c r="C22" i="293"/>
  <c r="C22" i="89"/>
  <c r="C22" i="200"/>
  <c r="C22" i="374"/>
  <c r="C22" i="347"/>
  <c r="C22" i="470"/>
  <c r="C22" i="590"/>
  <c r="C22" i="137"/>
  <c r="C22" i="542"/>
  <c r="C22" i="494"/>
  <c r="C23" i="62"/>
  <c r="C23" i="356"/>
  <c r="C23" i="119"/>
  <c r="C23" i="218"/>
  <c r="C23" i="239"/>
  <c r="C23" i="257"/>
  <c r="C23" i="347"/>
  <c r="C23" i="452"/>
  <c r="C23" i="80"/>
  <c r="C23" i="425"/>
  <c r="C23" i="320"/>
  <c r="C23" i="98"/>
  <c r="C23" i="92"/>
  <c r="C23" i="377"/>
  <c r="C23" i="227"/>
  <c r="C23" i="83"/>
  <c r="C23" i="284"/>
  <c r="C23" i="299"/>
  <c r="C23" i="587"/>
  <c r="C23" i="323"/>
  <c r="C22" i="485"/>
  <c r="C22" i="335"/>
  <c r="C22" i="281"/>
  <c r="C22" i="344"/>
  <c r="C22" i="308"/>
  <c r="C22" i="491"/>
  <c r="C22" i="149"/>
  <c r="C22" i="317"/>
  <c r="C22" i="467"/>
  <c r="C22" i="353"/>
  <c r="C22" i="422"/>
  <c r="C22" i="410"/>
  <c r="C22" i="362"/>
  <c r="C22" i="41"/>
  <c r="C22" i="260"/>
  <c r="C22" i="389"/>
  <c r="C22" i="29"/>
  <c r="C22" i="356"/>
  <c r="C22" i="128"/>
  <c r="C22" i="326"/>
  <c r="C23" i="545"/>
  <c r="C23" i="326"/>
  <c r="C23" i="341"/>
  <c r="C23" i="8"/>
  <c r="C23" i="29"/>
  <c r="C23" i="116"/>
  <c r="C23" i="308"/>
  <c r="C23" i="362"/>
  <c r="C23" i="527"/>
  <c r="C23" i="392"/>
  <c r="C23" i="275"/>
  <c r="C23" i="434"/>
  <c r="C23" i="473"/>
  <c r="C23" i="542"/>
  <c r="C23" i="194"/>
  <c r="C23" i="521"/>
  <c r="C23" i="398"/>
  <c r="C23" i="263"/>
  <c r="C23" i="329"/>
  <c r="C23" i="467"/>
  <c r="C23" i="41"/>
  <c r="C23" i="77"/>
  <c r="C23" i="143"/>
  <c r="C23" i="380"/>
  <c r="C23" i="563"/>
  <c r="C23" i="131"/>
  <c r="C23" i="371"/>
  <c r="C23" i="59"/>
  <c r="C23" i="446"/>
  <c r="C23" i="548"/>
  <c r="C22" i="59"/>
  <c r="C22" i="47"/>
  <c r="C22" i="164"/>
  <c r="C22" i="290"/>
  <c r="C22" i="473"/>
  <c r="C22" i="437"/>
  <c r="C22" i="401"/>
  <c r="C22" i="188"/>
  <c r="C22" i="203"/>
  <c r="C22" i="194"/>
  <c r="C22" i="257"/>
  <c r="C22" i="248"/>
  <c r="C22" i="53"/>
  <c r="C22" i="479"/>
  <c r="C22" i="551"/>
  <c r="C22" i="548"/>
  <c r="C22" i="533"/>
  <c r="C22" i="179"/>
  <c r="C22" i="65"/>
  <c r="C22" i="527"/>
  <c r="C22" i="230"/>
  <c r="C22" i="305"/>
  <c r="C22" i="302"/>
  <c r="C22" i="506"/>
  <c r="C22" i="245"/>
  <c r="C22" i="221"/>
  <c r="C22" i="584"/>
  <c r="C22" i="515"/>
  <c r="C22" i="158"/>
  <c r="C22" i="299"/>
  <c r="C22" i="17"/>
  <c r="C22" i="332"/>
  <c r="C22" i="557"/>
  <c r="C22" i="392"/>
  <c r="C22" i="251"/>
  <c r="C22" i="140"/>
  <c r="C22" i="581"/>
  <c r="C22" i="278"/>
  <c r="C22" i="407"/>
  <c r="C22" i="314"/>
  <c r="C22" i="2"/>
  <c r="C22" i="62"/>
  <c r="C22" i="488"/>
  <c r="C22" i="587"/>
  <c r="C22" i="209"/>
  <c r="C22" i="500"/>
  <c r="C22" i="266"/>
  <c r="C22" i="227"/>
  <c r="C22" i="287"/>
  <c r="C22" i="173"/>
  <c r="C23" i="440"/>
  <c r="C23" i="419"/>
  <c r="C23" i="134"/>
  <c r="C23" i="86"/>
  <c r="C23" i="5"/>
  <c r="C23" i="203"/>
  <c r="C23" i="407"/>
  <c r="C23" i="107"/>
  <c r="C23" i="332"/>
  <c r="C23" i="233"/>
  <c r="C22" i="461"/>
  <c r="C22" i="428"/>
  <c r="C22" i="566"/>
  <c r="C22" i="119"/>
  <c r="C22" i="545"/>
  <c r="C22" i="161"/>
  <c r="C22" i="107"/>
  <c r="C22" i="272"/>
  <c r="C22" i="311"/>
  <c r="C22" i="98"/>
  <c r="C22" i="212"/>
  <c r="C22" i="413"/>
  <c r="C22" i="440"/>
  <c r="C22" i="560"/>
  <c r="C22" i="269"/>
  <c r="C22" i="134"/>
  <c r="C22" i="569"/>
  <c r="C22" i="167"/>
  <c r="C22" i="254"/>
  <c r="C22" i="206"/>
  <c r="C22" i="83"/>
  <c r="C22" i="50"/>
  <c r="C22" i="152"/>
  <c r="C22" i="275"/>
  <c r="C22" i="284"/>
  <c r="C22" i="236"/>
  <c r="C22" i="218"/>
  <c r="C22" i="32"/>
  <c r="C22" i="104"/>
  <c r="C22" i="182"/>
  <c r="C22" i="575"/>
  <c r="C22" i="14"/>
  <c r="C22" i="20"/>
  <c r="C22" i="143"/>
  <c r="C22" i="524"/>
  <c r="C22" i="458"/>
  <c r="C22" i="431"/>
  <c r="C22" i="170"/>
  <c r="C22" i="383"/>
  <c r="C22" i="404"/>
  <c r="C22" i="8"/>
  <c r="C22" i="323"/>
  <c r="C22" i="578"/>
  <c r="C22" i="452"/>
  <c r="C22" i="116"/>
  <c r="C22" i="233"/>
  <c r="C22" i="386"/>
  <c r="C22" i="371"/>
  <c r="C22" i="23"/>
  <c r="C22" i="476"/>
  <c r="C22" i="536"/>
  <c r="C22" i="176"/>
  <c r="C22" i="155"/>
  <c r="C22" i="377"/>
  <c r="C22" i="503"/>
  <c r="C22" i="197"/>
  <c r="C22" i="341"/>
  <c r="C22" i="296"/>
  <c r="C22" i="539"/>
  <c r="C22" i="521"/>
  <c r="C23" i="287"/>
  <c r="C23" i="212"/>
  <c r="C23" i="161"/>
  <c r="C23" i="185"/>
  <c r="C23" i="176"/>
  <c r="C23" i="245"/>
  <c r="C23" i="368"/>
  <c r="C23" i="2"/>
  <c r="C23" i="182"/>
  <c r="C23" i="359"/>
  <c r="C23" i="224"/>
  <c r="C23" i="173"/>
  <c r="C23" i="296"/>
  <c r="C23" i="350"/>
  <c r="C23" i="56"/>
  <c r="C23" i="146"/>
  <c r="C23" i="254"/>
  <c r="C23" i="278"/>
  <c r="C23" i="113"/>
  <c r="C23" i="188"/>
  <c r="AZ2" i="591"/>
  <c r="AY2" i="591"/>
  <c r="AW2" i="591"/>
  <c r="AV2" i="591"/>
  <c r="AD2" i="591"/>
  <c r="AC2" i="591"/>
  <c r="AB2" i="591"/>
  <c r="Q2" i="591"/>
  <c r="G2" i="591"/>
  <c r="D2" i="591"/>
  <c r="AZ2" i="588"/>
  <c r="AY2" i="588"/>
  <c r="AW2" i="588"/>
  <c r="AV2" i="588"/>
  <c r="AD2" i="588"/>
  <c r="AC2" i="588"/>
  <c r="AB2" i="588"/>
  <c r="Q2" i="588"/>
  <c r="G2" i="588"/>
  <c r="D2" i="588"/>
  <c r="AZ2" i="585"/>
  <c r="AY2" i="585"/>
  <c r="AW2" i="585"/>
  <c r="AV2" i="585"/>
  <c r="AD2" i="585"/>
  <c r="AC2" i="585"/>
  <c r="AB2" i="585"/>
  <c r="Q2" i="585"/>
  <c r="G2" i="585"/>
  <c r="D2" i="585"/>
  <c r="AZ2" i="582"/>
  <c r="AY2" i="582"/>
  <c r="AW2" i="582"/>
  <c r="AV2" i="582"/>
  <c r="AD2" i="582"/>
  <c r="AC2" i="582"/>
  <c r="AB2" i="582"/>
  <c r="Q2" i="582"/>
  <c r="G2" i="582"/>
  <c r="D2" i="582"/>
  <c r="AZ2" i="579"/>
  <c r="AY2" i="579"/>
  <c r="AW2" i="579"/>
  <c r="AV2" i="579"/>
  <c r="AD2" i="579"/>
  <c r="AC2" i="579"/>
  <c r="AB2" i="579"/>
  <c r="Q2" i="579"/>
  <c r="G2" i="579"/>
  <c r="D2" i="579"/>
  <c r="AZ2" i="576"/>
  <c r="AY2" i="576"/>
  <c r="AW2" i="576"/>
  <c r="AV2" i="576"/>
  <c r="AD2" i="576"/>
  <c r="AC2" i="576"/>
  <c r="AB2" i="576"/>
  <c r="Q2" i="576"/>
  <c r="G2" i="576"/>
  <c r="D2" i="576"/>
  <c r="AZ2" i="573"/>
  <c r="AY2" i="573"/>
  <c r="AW2" i="573"/>
  <c r="AV2" i="573"/>
  <c r="AD2" i="573"/>
  <c r="AC2" i="573"/>
  <c r="AB2" i="573"/>
  <c r="Q2" i="573"/>
  <c r="G2" i="573"/>
  <c r="D2" i="573"/>
  <c r="AZ2" i="570"/>
  <c r="AY2" i="570"/>
  <c r="AW2" i="570"/>
  <c r="AV2" i="570"/>
  <c r="AD2" i="570"/>
  <c r="AC2" i="570"/>
  <c r="AB2" i="570"/>
  <c r="Q2" i="570"/>
  <c r="G2" i="570"/>
  <c r="D2" i="570"/>
  <c r="AZ2" i="567"/>
  <c r="AY2" i="567"/>
  <c r="AW2" i="567"/>
  <c r="AV2" i="567"/>
  <c r="AD2" i="567"/>
  <c r="AC2" i="567"/>
  <c r="AB2" i="567"/>
  <c r="Q2" i="567"/>
  <c r="G2" i="567"/>
  <c r="D2" i="567"/>
  <c r="AZ2" i="564"/>
  <c r="AY2" i="564"/>
  <c r="AW2" i="564"/>
  <c r="AV2" i="564"/>
  <c r="AD2" i="564"/>
  <c r="AC2" i="564"/>
  <c r="AB2" i="564"/>
  <c r="Q2" i="564"/>
  <c r="G2" i="564"/>
  <c r="D2" i="564"/>
  <c r="AZ2" i="561"/>
  <c r="AY2" i="561"/>
  <c r="AW2" i="561"/>
  <c r="AV2" i="561"/>
  <c r="AD2" i="561"/>
  <c r="AC2" i="561"/>
  <c r="AB2" i="561"/>
  <c r="Q2" i="561"/>
  <c r="G2" i="561"/>
  <c r="D2" i="561"/>
  <c r="AZ2" i="558"/>
  <c r="AY2" i="558"/>
  <c r="AW2" i="558"/>
  <c r="AV2" i="558"/>
  <c r="AD2" i="558"/>
  <c r="AC2" i="558"/>
  <c r="AB2" i="558"/>
  <c r="Q2" i="558"/>
  <c r="G2" i="558"/>
  <c r="D2" i="558"/>
  <c r="AZ2" i="555"/>
  <c r="AY2" i="555"/>
  <c r="AW2" i="555"/>
  <c r="AV2" i="555"/>
  <c r="AD2" i="555"/>
  <c r="AC2" i="555"/>
  <c r="AB2" i="555"/>
  <c r="Q2" i="555"/>
  <c r="G2" i="555"/>
  <c r="D2" i="555"/>
  <c r="AZ2" i="552"/>
  <c r="AY2" i="552"/>
  <c r="AW2" i="552"/>
  <c r="AV2" i="552"/>
  <c r="AD2" i="552"/>
  <c r="AC2" i="552"/>
  <c r="AB2" i="552"/>
  <c r="Q2" i="552"/>
  <c r="G2" i="552"/>
  <c r="D2" i="552"/>
  <c r="AZ2" i="549"/>
  <c r="AY2" i="549"/>
  <c r="AW2" i="549"/>
  <c r="AV2" i="549"/>
  <c r="AD2" i="549"/>
  <c r="AC2" i="549"/>
  <c r="AB2" i="549"/>
  <c r="Q2" i="549"/>
  <c r="G2" i="549"/>
  <c r="D2" i="549"/>
  <c r="AZ2" i="546"/>
  <c r="AY2" i="546"/>
  <c r="AW2" i="546"/>
  <c r="AV2" i="546"/>
  <c r="AD2" i="546"/>
  <c r="AC2" i="546"/>
  <c r="AB2" i="546"/>
  <c r="Q2" i="546"/>
  <c r="G2" i="546"/>
  <c r="D2" i="546"/>
  <c r="AZ2" i="543"/>
  <c r="AY2" i="543"/>
  <c r="AW2" i="543"/>
  <c r="AV2" i="543"/>
  <c r="AD2" i="543"/>
  <c r="AC2" i="543"/>
  <c r="AB2" i="543"/>
  <c r="Q2" i="543"/>
  <c r="G2" i="543"/>
  <c r="D2" i="543"/>
  <c r="AZ2" i="540"/>
  <c r="AY2" i="540"/>
  <c r="AW2" i="540"/>
  <c r="AV2" i="540"/>
  <c r="AD2" i="540"/>
  <c r="AC2" i="540"/>
  <c r="AB2" i="540"/>
  <c r="Q2" i="540"/>
  <c r="G2" i="540"/>
  <c r="D2" i="540"/>
  <c r="AZ2" i="537"/>
  <c r="AY2" i="537"/>
  <c r="AW2" i="537"/>
  <c r="AV2" i="537"/>
  <c r="AD2" i="537"/>
  <c r="AC2" i="537"/>
  <c r="AB2" i="537"/>
  <c r="Q2" i="537"/>
  <c r="G2" i="537"/>
  <c r="D2" i="537"/>
  <c r="AZ2" i="534"/>
  <c r="AY2" i="534"/>
  <c r="AW2" i="534"/>
  <c r="AV2" i="534"/>
  <c r="AD2" i="534"/>
  <c r="AC2" i="534"/>
  <c r="AB2" i="534"/>
  <c r="Q2" i="534"/>
  <c r="G2" i="534"/>
  <c r="D2" i="534"/>
  <c r="AZ2" i="531"/>
  <c r="AY2" i="531"/>
  <c r="AW2" i="531"/>
  <c r="AV2" i="531"/>
  <c r="AD2" i="531"/>
  <c r="AC2" i="531"/>
  <c r="AB2" i="531"/>
  <c r="Q2" i="531"/>
  <c r="G2" i="531"/>
  <c r="D2" i="531"/>
  <c r="AZ2" i="528"/>
  <c r="AY2" i="528"/>
  <c r="AW2" i="528"/>
  <c r="AV2" i="528"/>
  <c r="AD2" i="528"/>
  <c r="AC2" i="528"/>
  <c r="AB2" i="528"/>
  <c r="Q2" i="528"/>
  <c r="G2" i="528"/>
  <c r="D2" i="528"/>
  <c r="AZ2" i="525"/>
  <c r="AY2" i="525"/>
  <c r="AW2" i="525"/>
  <c r="AV2" i="525"/>
  <c r="AD2" i="525"/>
  <c r="AC2" i="525"/>
  <c r="AB2" i="525"/>
  <c r="Q2" i="525"/>
  <c r="G2" i="525"/>
  <c r="D2" i="525"/>
  <c r="AZ2" i="522"/>
  <c r="AY2" i="522"/>
  <c r="AW2" i="522"/>
  <c r="AV2" i="522"/>
  <c r="AD2" i="522"/>
  <c r="AC2" i="522"/>
  <c r="AB2" i="522"/>
  <c r="Q2" i="522"/>
  <c r="G2" i="522"/>
  <c r="D2" i="522"/>
  <c r="AZ2" i="519"/>
  <c r="AY2" i="519"/>
  <c r="AW2" i="519"/>
  <c r="AV2" i="519"/>
  <c r="AD2" i="519"/>
  <c r="AC2" i="519"/>
  <c r="AB2" i="519"/>
  <c r="Q2" i="519"/>
  <c r="G2" i="519"/>
  <c r="D2" i="519"/>
  <c r="AZ2" i="516"/>
  <c r="AY2" i="516"/>
  <c r="AW2" i="516"/>
  <c r="AV2" i="516"/>
  <c r="AD2" i="516"/>
  <c r="AC2" i="516"/>
  <c r="AB2" i="516"/>
  <c r="Q2" i="516"/>
  <c r="G2" i="516"/>
  <c r="D2" i="516"/>
  <c r="AZ2" i="513"/>
  <c r="AY2" i="513"/>
  <c r="AW2" i="513"/>
  <c r="AV2" i="513"/>
  <c r="AD2" i="513"/>
  <c r="AC2" i="513"/>
  <c r="AB2" i="513"/>
  <c r="Q2" i="513"/>
  <c r="G2" i="513"/>
  <c r="D2" i="513"/>
  <c r="AZ2" i="510"/>
  <c r="AY2" i="510"/>
  <c r="AW2" i="510"/>
  <c r="AV2" i="510"/>
  <c r="AD2" i="510"/>
  <c r="AC2" i="510"/>
  <c r="AB2" i="510"/>
  <c r="Q2" i="510"/>
  <c r="G2" i="510"/>
  <c r="D2" i="510"/>
  <c r="AZ2" i="507"/>
  <c r="AY2" i="507"/>
  <c r="AW2" i="507"/>
  <c r="AV2" i="507"/>
  <c r="AD2" i="507"/>
  <c r="AC2" i="507"/>
  <c r="AB2" i="507"/>
  <c r="Q2" i="507"/>
  <c r="G2" i="507"/>
  <c r="D2" i="507"/>
  <c r="AZ2" i="504"/>
  <c r="AY2" i="504"/>
  <c r="AW2" i="504"/>
  <c r="AV2" i="504"/>
  <c r="AD2" i="504"/>
  <c r="AC2" i="504"/>
  <c r="AB2" i="504"/>
  <c r="Q2" i="504"/>
  <c r="G2" i="504"/>
  <c r="D2" i="504"/>
  <c r="AZ2" i="501"/>
  <c r="AY2" i="501"/>
  <c r="AW2" i="501"/>
  <c r="AV2" i="501"/>
  <c r="AD2" i="501"/>
  <c r="AC2" i="501"/>
  <c r="AB2" i="501"/>
  <c r="Q2" i="501"/>
  <c r="G2" i="501"/>
  <c r="D2" i="501"/>
  <c r="AZ2" i="498"/>
  <c r="AY2" i="498"/>
  <c r="AW2" i="498"/>
  <c r="AV2" i="498"/>
  <c r="AD2" i="498"/>
  <c r="AC2" i="498"/>
  <c r="AB2" i="498"/>
  <c r="Q2" i="498"/>
  <c r="G2" i="498"/>
  <c r="D2" i="498"/>
  <c r="AZ2" i="495"/>
  <c r="AY2" i="495"/>
  <c r="AW2" i="495"/>
  <c r="AV2" i="495"/>
  <c r="AD2" i="495"/>
  <c r="AC2" i="495"/>
  <c r="AB2" i="495"/>
  <c r="Q2" i="495"/>
  <c r="G2" i="495"/>
  <c r="D2" i="495"/>
  <c r="AZ2" i="492"/>
  <c r="AY2" i="492"/>
  <c r="AW2" i="492"/>
  <c r="AV2" i="492"/>
  <c r="AD2" i="492"/>
  <c r="AC2" i="492"/>
  <c r="AB2" i="492"/>
  <c r="Q2" i="492"/>
  <c r="G2" i="492"/>
  <c r="D2" i="492"/>
  <c r="AZ2" i="489"/>
  <c r="AY2" i="489"/>
  <c r="AW2" i="489"/>
  <c r="AV2" i="489"/>
  <c r="AD2" i="489"/>
  <c r="AC2" i="489"/>
  <c r="AB2" i="489"/>
  <c r="Q2" i="489"/>
  <c r="G2" i="489"/>
  <c r="D2" i="489"/>
  <c r="AZ2" i="486"/>
  <c r="AY2" i="486"/>
  <c r="AW2" i="486"/>
  <c r="AV2" i="486"/>
  <c r="AD2" i="486"/>
  <c r="AC2" i="486"/>
  <c r="AB2" i="486"/>
  <c r="Q2" i="486"/>
  <c r="G2" i="486"/>
  <c r="D2" i="486"/>
  <c r="AZ2" i="483"/>
  <c r="AY2" i="483"/>
  <c r="AW2" i="483"/>
  <c r="AV2" i="483"/>
  <c r="AD2" i="483"/>
  <c r="AC2" i="483"/>
  <c r="AB2" i="483"/>
  <c r="Q2" i="483"/>
  <c r="G2" i="483"/>
  <c r="D2" i="483"/>
  <c r="AZ2" i="480"/>
  <c r="AY2" i="480"/>
  <c r="AW2" i="480"/>
  <c r="AV2" i="480"/>
  <c r="AD2" i="480"/>
  <c r="AC2" i="480"/>
  <c r="AB2" i="480"/>
  <c r="Q2" i="480"/>
  <c r="G2" i="480"/>
  <c r="D2" i="480"/>
  <c r="AZ2" i="477"/>
  <c r="AY2" i="477"/>
  <c r="AW2" i="477"/>
  <c r="AV2" i="477"/>
  <c r="AD2" i="477"/>
  <c r="AC2" i="477"/>
  <c r="AB2" i="477"/>
  <c r="Q2" i="477"/>
  <c r="G2" i="477"/>
  <c r="D2" i="477"/>
  <c r="AZ2" i="474"/>
  <c r="AY2" i="474"/>
  <c r="AW2" i="474"/>
  <c r="AV2" i="474"/>
  <c r="AD2" i="474"/>
  <c r="AC2" i="474"/>
  <c r="AB2" i="474"/>
  <c r="Q2" i="474"/>
  <c r="G2" i="474"/>
  <c r="D2" i="474"/>
  <c r="AZ2" i="471"/>
  <c r="AY2" i="471"/>
  <c r="AW2" i="471"/>
  <c r="AV2" i="471"/>
  <c r="AD2" i="471"/>
  <c r="AC2" i="471"/>
  <c r="AB2" i="471"/>
  <c r="Q2" i="471"/>
  <c r="G2" i="471"/>
  <c r="D2" i="471"/>
  <c r="AZ2" i="468"/>
  <c r="AY2" i="468"/>
  <c r="AW2" i="468"/>
  <c r="AV2" i="468"/>
  <c r="AD2" i="468"/>
  <c r="AC2" i="468"/>
  <c r="AB2" i="468"/>
  <c r="Q2" i="468"/>
  <c r="G2" i="468"/>
  <c r="D2" i="468"/>
  <c r="AZ2" i="465"/>
  <c r="AY2" i="465"/>
  <c r="AW2" i="465"/>
  <c r="AV2" i="465"/>
  <c r="AD2" i="465"/>
  <c r="AC2" i="465"/>
  <c r="AB2" i="465"/>
  <c r="Q2" i="465"/>
  <c r="G2" i="465"/>
  <c r="D2" i="465"/>
  <c r="AZ2" i="462"/>
  <c r="AY2" i="462"/>
  <c r="AW2" i="462"/>
  <c r="AV2" i="462"/>
  <c r="AD2" i="462"/>
  <c r="AC2" i="462"/>
  <c r="AB2" i="462"/>
  <c r="Q2" i="462"/>
  <c r="G2" i="462"/>
  <c r="D2" i="462"/>
  <c r="AZ2" i="459"/>
  <c r="AY2" i="459"/>
  <c r="AW2" i="459"/>
  <c r="AV2" i="459"/>
  <c r="AD2" i="459"/>
  <c r="AC2" i="459"/>
  <c r="AB2" i="459"/>
  <c r="Q2" i="459"/>
  <c r="G2" i="459"/>
  <c r="D2" i="459"/>
  <c r="AZ2" i="456"/>
  <c r="AY2" i="456"/>
  <c r="AW2" i="456"/>
  <c r="AV2" i="456"/>
  <c r="AD2" i="456"/>
  <c r="AC2" i="456"/>
  <c r="AB2" i="456"/>
  <c r="Q2" i="456"/>
  <c r="G2" i="456"/>
  <c r="D2" i="456"/>
  <c r="AZ2" i="453"/>
  <c r="AY2" i="453"/>
  <c r="AW2" i="453"/>
  <c r="AV2" i="453"/>
  <c r="AD2" i="453"/>
  <c r="AC2" i="453"/>
  <c r="AB2" i="453"/>
  <c r="Q2" i="453"/>
  <c r="G2" i="453"/>
  <c r="D2" i="453"/>
  <c r="AZ2" i="450"/>
  <c r="AY2" i="450"/>
  <c r="AW2" i="450"/>
  <c r="AV2" i="450"/>
  <c r="AD2" i="450"/>
  <c r="AC2" i="450"/>
  <c r="AB2" i="450"/>
  <c r="Q2" i="450"/>
  <c r="G2" i="450"/>
  <c r="D2" i="450"/>
  <c r="AZ2" i="447"/>
  <c r="AY2" i="447"/>
  <c r="AW2" i="447"/>
  <c r="AV2" i="447"/>
  <c r="AD2" i="447"/>
  <c r="AC2" i="447"/>
  <c r="AB2" i="447"/>
  <c r="Q2" i="447"/>
  <c r="G2" i="447"/>
  <c r="D2" i="447"/>
  <c r="AZ2" i="444"/>
  <c r="AY2" i="444"/>
  <c r="AW2" i="444"/>
  <c r="AV2" i="444"/>
  <c r="AD2" i="444"/>
  <c r="AC2" i="444"/>
  <c r="AB2" i="444"/>
  <c r="Q2" i="444"/>
  <c r="G2" i="444"/>
  <c r="D2" i="444"/>
  <c r="AZ2" i="441"/>
  <c r="AY2" i="441"/>
  <c r="AW2" i="441"/>
  <c r="AV2" i="441"/>
  <c r="AD2" i="441"/>
  <c r="AC2" i="441"/>
  <c r="AB2" i="441"/>
  <c r="Q2" i="441"/>
  <c r="G2" i="441"/>
  <c r="D2" i="441"/>
  <c r="AZ2" i="438"/>
  <c r="AY2" i="438"/>
  <c r="AW2" i="438"/>
  <c r="AV2" i="438"/>
  <c r="AD2" i="438"/>
  <c r="AC2" i="438"/>
  <c r="AB2" i="438"/>
  <c r="Q2" i="438"/>
  <c r="G2" i="438"/>
  <c r="D2" i="438"/>
  <c r="AZ2" i="435"/>
  <c r="AY2" i="435"/>
  <c r="AW2" i="435"/>
  <c r="AV2" i="435"/>
  <c r="AD2" i="435"/>
  <c r="AC2" i="435"/>
  <c r="AB2" i="435"/>
  <c r="Q2" i="435"/>
  <c r="G2" i="435"/>
  <c r="D2" i="435"/>
  <c r="AZ2" i="432"/>
  <c r="AY2" i="432"/>
  <c r="AW2" i="432"/>
  <c r="AV2" i="432"/>
  <c r="AD2" i="432"/>
  <c r="AC2" i="432"/>
  <c r="AB2" i="432"/>
  <c r="Q2" i="432"/>
  <c r="G2" i="432"/>
  <c r="D2" i="432"/>
  <c r="AZ2" i="429"/>
  <c r="AY2" i="429"/>
  <c r="AW2" i="429"/>
  <c r="AV2" i="429"/>
  <c r="AD2" i="429"/>
  <c r="AC2" i="429"/>
  <c r="AB2" i="429"/>
  <c r="Q2" i="429"/>
  <c r="G2" i="429"/>
  <c r="D2" i="429"/>
  <c r="AZ2" i="426"/>
  <c r="AY2" i="426"/>
  <c r="AW2" i="426"/>
  <c r="AV2" i="426"/>
  <c r="AD2" i="426"/>
  <c r="AC2" i="426"/>
  <c r="AB2" i="426"/>
  <c r="Q2" i="426"/>
  <c r="G2" i="426"/>
  <c r="D2" i="426"/>
  <c r="AZ2" i="423"/>
  <c r="AY2" i="423"/>
  <c r="AW2" i="423"/>
  <c r="AV2" i="423"/>
  <c r="AD2" i="423"/>
  <c r="AC2" i="423"/>
  <c r="AB2" i="423"/>
  <c r="Q2" i="423"/>
  <c r="G2" i="423"/>
  <c r="D2" i="423"/>
  <c r="AZ2" i="420"/>
  <c r="AY2" i="420"/>
  <c r="AW2" i="420"/>
  <c r="AV2" i="420"/>
  <c r="AD2" i="420"/>
  <c r="AC2" i="420"/>
  <c r="AB2" i="420"/>
  <c r="Q2" i="420"/>
  <c r="G2" i="420"/>
  <c r="D2" i="420"/>
  <c r="AZ2" i="417"/>
  <c r="AY2" i="417"/>
  <c r="AW2" i="417"/>
  <c r="AV2" i="417"/>
  <c r="AD2" i="417"/>
  <c r="AC2" i="417"/>
  <c r="AB2" i="417"/>
  <c r="Q2" i="417"/>
  <c r="G2" i="417"/>
  <c r="D2" i="417"/>
  <c r="AZ2" i="414"/>
  <c r="AY2" i="414"/>
  <c r="AW2" i="414"/>
  <c r="AV2" i="414"/>
  <c r="AD2" i="414"/>
  <c r="AC2" i="414"/>
  <c r="AB2" i="414"/>
  <c r="Q2" i="414"/>
  <c r="G2" i="414"/>
  <c r="D2" i="414"/>
  <c r="AZ2" i="411"/>
  <c r="AY2" i="411"/>
  <c r="AW2" i="411"/>
  <c r="AV2" i="411"/>
  <c r="AD2" i="411"/>
  <c r="AC2" i="411"/>
  <c r="AB2" i="411"/>
  <c r="Q2" i="411"/>
  <c r="G2" i="411"/>
  <c r="D2" i="411"/>
  <c r="AZ2" i="408"/>
  <c r="AY2" i="408"/>
  <c r="AW2" i="408"/>
  <c r="AV2" i="408"/>
  <c r="AD2" i="408"/>
  <c r="AC2" i="408"/>
  <c r="AB2" i="408"/>
  <c r="Q2" i="408"/>
  <c r="G2" i="408"/>
  <c r="D2" i="408"/>
  <c r="AZ2" i="405"/>
  <c r="AY2" i="405"/>
  <c r="AW2" i="405"/>
  <c r="AV2" i="405"/>
  <c r="AD2" i="405"/>
  <c r="AC2" i="405"/>
  <c r="AB2" i="405"/>
  <c r="Q2" i="405"/>
  <c r="G2" i="405"/>
  <c r="D2" i="405"/>
  <c r="AZ2" i="402"/>
  <c r="AY2" i="402"/>
  <c r="AW2" i="402"/>
  <c r="AV2" i="402"/>
  <c r="AD2" i="402"/>
  <c r="AC2" i="402"/>
  <c r="AB2" i="402"/>
  <c r="Q2" i="402"/>
  <c r="G2" i="402"/>
  <c r="D2" i="402"/>
  <c r="AZ2" i="399"/>
  <c r="AY2" i="399"/>
  <c r="AW2" i="399"/>
  <c r="AV2" i="399"/>
  <c r="AD2" i="399"/>
  <c r="AC2" i="399"/>
  <c r="AB2" i="399"/>
  <c r="Q2" i="399"/>
  <c r="G2" i="399"/>
  <c r="D2" i="399"/>
  <c r="AZ2" i="396"/>
  <c r="AY2" i="396"/>
  <c r="AW2" i="396"/>
  <c r="AV2" i="396"/>
  <c r="AD2" i="396"/>
  <c r="AC2" i="396"/>
  <c r="AB2" i="396"/>
  <c r="Q2" i="396"/>
  <c r="G2" i="396"/>
  <c r="D2" i="396"/>
  <c r="AZ2" i="393"/>
  <c r="AY2" i="393"/>
  <c r="AW2" i="393"/>
  <c r="AV2" i="393"/>
  <c r="AD2" i="393"/>
  <c r="AC2" i="393"/>
  <c r="AB2" i="393"/>
  <c r="Q2" i="393"/>
  <c r="G2" i="393"/>
  <c r="D2" i="393"/>
  <c r="AZ2" i="390"/>
  <c r="AY2" i="390"/>
  <c r="AW2" i="390"/>
  <c r="AV2" i="390"/>
  <c r="AD2" i="390"/>
  <c r="AC2" i="390"/>
  <c r="AB2" i="390"/>
  <c r="Q2" i="390"/>
  <c r="G2" i="390"/>
  <c r="D2" i="390"/>
  <c r="AZ2" i="387"/>
  <c r="AY2" i="387"/>
  <c r="AW2" i="387"/>
  <c r="AV2" i="387"/>
  <c r="AD2" i="387"/>
  <c r="AC2" i="387"/>
  <c r="AB2" i="387"/>
  <c r="Q2" i="387"/>
  <c r="G2" i="387"/>
  <c r="D2" i="387"/>
  <c r="AZ2" i="384"/>
  <c r="AY2" i="384"/>
  <c r="AW2" i="384"/>
  <c r="AV2" i="384"/>
  <c r="AD2" i="384"/>
  <c r="AC2" i="384"/>
  <c r="AB2" i="384"/>
  <c r="Q2" i="384"/>
  <c r="G2" i="384"/>
  <c r="D2" i="384"/>
  <c r="AZ2" i="381"/>
  <c r="AY2" i="381"/>
  <c r="AW2" i="381"/>
  <c r="AV2" i="381"/>
  <c r="AD2" i="381"/>
  <c r="AC2" i="381"/>
  <c r="AB2" i="381"/>
  <c r="Q2" i="381"/>
  <c r="G2" i="381"/>
  <c r="D2" i="381"/>
  <c r="AZ2" i="378"/>
  <c r="AY2" i="378"/>
  <c r="AW2" i="378"/>
  <c r="AV2" i="378"/>
  <c r="AD2" i="378"/>
  <c r="AC2" i="378"/>
  <c r="AB2" i="378"/>
  <c r="Q2" i="378"/>
  <c r="G2" i="378"/>
  <c r="D2" i="378"/>
  <c r="AZ2" i="375"/>
  <c r="AY2" i="375"/>
  <c r="AW2" i="375"/>
  <c r="AV2" i="375"/>
  <c r="AD2" i="375"/>
  <c r="AC2" i="375"/>
  <c r="AB2" i="375"/>
  <c r="Q2" i="375"/>
  <c r="G2" i="375"/>
  <c r="D2" i="375"/>
  <c r="AZ2" i="372"/>
  <c r="AY2" i="372"/>
  <c r="AW2" i="372"/>
  <c r="AV2" i="372"/>
  <c r="AD2" i="372"/>
  <c r="AC2" i="372"/>
  <c r="AB2" i="372"/>
  <c r="Q2" i="372"/>
  <c r="G2" i="372"/>
  <c r="D2" i="372"/>
  <c r="AZ2" i="369"/>
  <c r="AY2" i="369"/>
  <c r="AW2" i="369"/>
  <c r="AV2" i="369"/>
  <c r="AD2" i="369"/>
  <c r="AC2" i="369"/>
  <c r="AB2" i="369"/>
  <c r="Q2" i="369"/>
  <c r="G2" i="369"/>
  <c r="D2" i="369"/>
  <c r="AZ2" i="366"/>
  <c r="AY2" i="366"/>
  <c r="AW2" i="366"/>
  <c r="AV2" i="366"/>
  <c r="AD2" i="366"/>
  <c r="AC2" i="366"/>
  <c r="AB2" i="366"/>
  <c r="Q2" i="366"/>
  <c r="G2" i="366"/>
  <c r="D2" i="366"/>
  <c r="AZ2" i="363"/>
  <c r="AY2" i="363"/>
  <c r="AW2" i="363"/>
  <c r="AV2" i="363"/>
  <c r="AD2" i="363"/>
  <c r="AC2" i="363"/>
  <c r="AB2" i="363"/>
  <c r="Q2" i="363"/>
  <c r="G2" i="363"/>
  <c r="D2" i="363"/>
  <c r="AZ2" i="360"/>
  <c r="AY2" i="360"/>
  <c r="AW2" i="360"/>
  <c r="AV2" i="360"/>
  <c r="AD2" i="360"/>
  <c r="AC2" i="360"/>
  <c r="AB2" i="360"/>
  <c r="Q2" i="360"/>
  <c r="G2" i="360"/>
  <c r="D2" i="360"/>
  <c r="AZ2" i="357"/>
  <c r="AY2" i="357"/>
  <c r="AW2" i="357"/>
  <c r="AV2" i="357"/>
  <c r="AD2" i="357"/>
  <c r="AC2" i="357"/>
  <c r="AB2" i="357"/>
  <c r="Q2" i="357"/>
  <c r="G2" i="357"/>
  <c r="D2" i="357"/>
  <c r="AZ2" i="354"/>
  <c r="AY2" i="354"/>
  <c r="AW2" i="354"/>
  <c r="AV2" i="354"/>
  <c r="AD2" i="354"/>
  <c r="AC2" i="354"/>
  <c r="AB2" i="354"/>
  <c r="Q2" i="354"/>
  <c r="G2" i="354"/>
  <c r="D2" i="354"/>
  <c r="AZ2" i="351"/>
  <c r="AY2" i="351"/>
  <c r="AW2" i="351"/>
  <c r="AV2" i="351"/>
  <c r="AD2" i="351"/>
  <c r="AC2" i="351"/>
  <c r="AB2" i="351"/>
  <c r="Q2" i="351"/>
  <c r="G2" i="351"/>
  <c r="D2" i="351"/>
  <c r="AZ2" i="348"/>
  <c r="AY2" i="348"/>
  <c r="AW2" i="348"/>
  <c r="AV2" i="348"/>
  <c r="AD2" i="348"/>
  <c r="AC2" i="348"/>
  <c r="AB2" i="348"/>
  <c r="Q2" i="348"/>
  <c r="G2" i="348"/>
  <c r="D2" i="348"/>
  <c r="AZ2" i="345"/>
  <c r="AY2" i="345"/>
  <c r="AW2" i="345"/>
  <c r="AV2" i="345"/>
  <c r="AD2" i="345"/>
  <c r="AC2" i="345"/>
  <c r="AB2" i="345"/>
  <c r="Q2" i="345"/>
  <c r="G2" i="345"/>
  <c r="D2" i="345"/>
  <c r="AZ2" i="342"/>
  <c r="AY2" i="342"/>
  <c r="AW2" i="342"/>
  <c r="AV2" i="342"/>
  <c r="AD2" i="342"/>
  <c r="AC2" i="342"/>
  <c r="AB2" i="342"/>
  <c r="Q2" i="342"/>
  <c r="G2" i="342"/>
  <c r="D2" i="342"/>
  <c r="AZ2" i="339"/>
  <c r="AY2" i="339"/>
  <c r="AW2" i="339"/>
  <c r="AV2" i="339"/>
  <c r="AD2" i="339"/>
  <c r="AC2" i="339"/>
  <c r="AB2" i="339"/>
  <c r="Q2" i="339"/>
  <c r="G2" i="339"/>
  <c r="D2" i="339"/>
  <c r="AZ2" i="336"/>
  <c r="AY2" i="336"/>
  <c r="AW2" i="336"/>
  <c r="AV2" i="336"/>
  <c r="AD2" i="336"/>
  <c r="AC2" i="336"/>
  <c r="AB2" i="336"/>
  <c r="Q2" i="336"/>
  <c r="G2" i="336"/>
  <c r="D2" i="336"/>
  <c r="AZ2" i="333"/>
  <c r="AY2" i="333"/>
  <c r="AW2" i="333"/>
  <c r="AV2" i="333"/>
  <c r="AD2" i="333"/>
  <c r="AC2" i="333"/>
  <c r="AB2" i="333"/>
  <c r="Q2" i="333"/>
  <c r="G2" i="333"/>
  <c r="D2" i="333"/>
  <c r="AZ2" i="330"/>
  <c r="AY2" i="330"/>
  <c r="AW2" i="330"/>
  <c r="AV2" i="330"/>
  <c r="AD2" i="330"/>
  <c r="AC2" i="330"/>
  <c r="AB2" i="330"/>
  <c r="Q2" i="330"/>
  <c r="G2" i="330"/>
  <c r="D2" i="330"/>
  <c r="AZ2" i="327"/>
  <c r="AY2" i="327"/>
  <c r="AW2" i="327"/>
  <c r="AV2" i="327"/>
  <c r="AD2" i="327"/>
  <c r="AC2" i="327"/>
  <c r="AB2" i="327"/>
  <c r="Q2" i="327"/>
  <c r="G2" i="327"/>
  <c r="D2" i="327"/>
  <c r="AZ2" i="324"/>
  <c r="AY2" i="324"/>
  <c r="AW2" i="324"/>
  <c r="AV2" i="324"/>
  <c r="AD2" i="324"/>
  <c r="AC2" i="324"/>
  <c r="AB2" i="324"/>
  <c r="Q2" i="324"/>
  <c r="G2" i="324"/>
  <c r="D2" i="324"/>
  <c r="AZ2" i="321"/>
  <c r="AY2" i="321"/>
  <c r="AW2" i="321"/>
  <c r="AV2" i="321"/>
  <c r="AD2" i="321"/>
  <c r="AC2" i="321"/>
  <c r="AB2" i="321"/>
  <c r="Q2" i="321"/>
  <c r="G2" i="321"/>
  <c r="D2" i="321"/>
  <c r="AZ2" i="318"/>
  <c r="AY2" i="318"/>
  <c r="AW2" i="318"/>
  <c r="AV2" i="318"/>
  <c r="AD2" i="318"/>
  <c r="AC2" i="318"/>
  <c r="AB2" i="318"/>
  <c r="Q2" i="318"/>
  <c r="G2" i="318"/>
  <c r="D2" i="318"/>
  <c r="AZ2" i="315"/>
  <c r="AY2" i="315"/>
  <c r="AW2" i="315"/>
  <c r="AV2" i="315"/>
  <c r="AD2" i="315"/>
  <c r="AC2" i="315"/>
  <c r="AB2" i="315"/>
  <c r="Q2" i="315"/>
  <c r="G2" i="315"/>
  <c r="D2" i="315"/>
  <c r="AZ2" i="312"/>
  <c r="AY2" i="312"/>
  <c r="AW2" i="312"/>
  <c r="AV2" i="312"/>
  <c r="AD2" i="312"/>
  <c r="AC2" i="312"/>
  <c r="AB2" i="312"/>
  <c r="Q2" i="312"/>
  <c r="G2" i="312"/>
  <c r="D2" i="312"/>
  <c r="AZ2" i="309"/>
  <c r="AY2" i="309"/>
  <c r="AW2" i="309"/>
  <c r="AV2" i="309"/>
  <c r="AD2" i="309"/>
  <c r="AC2" i="309"/>
  <c r="AB2" i="309"/>
  <c r="Q2" i="309"/>
  <c r="G2" i="309"/>
  <c r="D2" i="309"/>
  <c r="AZ2" i="306"/>
  <c r="AY2" i="306"/>
  <c r="AW2" i="306"/>
  <c r="AV2" i="306"/>
  <c r="AD2" i="306"/>
  <c r="AC2" i="306"/>
  <c r="AB2" i="306"/>
  <c r="Q2" i="306"/>
  <c r="G2" i="306"/>
  <c r="D2" i="306"/>
  <c r="AZ2" i="303"/>
  <c r="AY2" i="303"/>
  <c r="AW2" i="303"/>
  <c r="AV2" i="303"/>
  <c r="AD2" i="303"/>
  <c r="AC2" i="303"/>
  <c r="AB2" i="303"/>
  <c r="Q2" i="303"/>
  <c r="G2" i="303"/>
  <c r="D2" i="303"/>
  <c r="AZ2" i="300"/>
  <c r="AY2" i="300"/>
  <c r="AW2" i="300"/>
  <c r="AV2" i="300"/>
  <c r="AD2" i="300"/>
  <c r="AC2" i="300"/>
  <c r="AB2" i="300"/>
  <c r="Q2" i="300"/>
  <c r="G2" i="300"/>
  <c r="D2" i="300"/>
  <c r="AZ2" i="297"/>
  <c r="AY2" i="297"/>
  <c r="AW2" i="297"/>
  <c r="AV2" i="297"/>
  <c r="AD2" i="297"/>
  <c r="AC2" i="297"/>
  <c r="AB2" i="297"/>
  <c r="Q2" i="297"/>
  <c r="G2" i="297"/>
  <c r="D2" i="297"/>
  <c r="AZ2" i="294"/>
  <c r="AY2" i="294"/>
  <c r="AW2" i="294"/>
  <c r="AV2" i="294"/>
  <c r="AD2" i="294"/>
  <c r="AC2" i="294"/>
  <c r="AB2" i="294"/>
  <c r="Q2" i="294"/>
  <c r="G2" i="294"/>
  <c r="D2" i="294"/>
  <c r="AZ2" i="291"/>
  <c r="AY2" i="291"/>
  <c r="AW2" i="291"/>
  <c r="AV2" i="291"/>
  <c r="AD2" i="291"/>
  <c r="AC2" i="291"/>
  <c r="AB2" i="291"/>
  <c r="Q2" i="291"/>
  <c r="G2" i="291"/>
  <c r="D2" i="291"/>
  <c r="AZ2" i="288"/>
  <c r="AY2" i="288"/>
  <c r="AW2" i="288"/>
  <c r="AV2" i="288"/>
  <c r="AD2" i="288"/>
  <c r="AC2" i="288"/>
  <c r="AB2" i="288"/>
  <c r="Q2" i="288"/>
  <c r="G2" i="288"/>
  <c r="D2" i="288"/>
  <c r="AZ2" i="285"/>
  <c r="AY2" i="285"/>
  <c r="AW2" i="285"/>
  <c r="AV2" i="285"/>
  <c r="AD2" i="285"/>
  <c r="AC2" i="285"/>
  <c r="AB2" i="285"/>
  <c r="Q2" i="285"/>
  <c r="G2" i="285"/>
  <c r="D2" i="285"/>
  <c r="AZ2" i="282"/>
  <c r="AY2" i="282"/>
  <c r="AW2" i="282"/>
  <c r="AV2" i="282"/>
  <c r="AD2" i="282"/>
  <c r="AC2" i="282"/>
  <c r="AB2" i="282"/>
  <c r="Q2" i="282"/>
  <c r="G2" i="282"/>
  <c r="D2" i="282"/>
  <c r="AZ2" i="279"/>
  <c r="AY2" i="279"/>
  <c r="AW2" i="279"/>
  <c r="AV2" i="279"/>
  <c r="AD2" i="279"/>
  <c r="AC2" i="279"/>
  <c r="AB2" i="279"/>
  <c r="Q2" i="279"/>
  <c r="G2" i="279"/>
  <c r="D2" i="279"/>
  <c r="AZ2" i="276"/>
  <c r="AY2" i="276"/>
  <c r="AW2" i="276"/>
  <c r="AV2" i="276"/>
  <c r="AD2" i="276"/>
  <c r="AC2" i="276"/>
  <c r="AB2" i="276"/>
  <c r="Q2" i="276"/>
  <c r="G2" i="276"/>
  <c r="D2" i="276"/>
  <c r="AZ2" i="273"/>
  <c r="AY2" i="273"/>
  <c r="AW2" i="273"/>
  <c r="AV2" i="273"/>
  <c r="AD2" i="273"/>
  <c r="AC2" i="273"/>
  <c r="AB2" i="273"/>
  <c r="Q2" i="273"/>
  <c r="G2" i="273"/>
  <c r="D2" i="273"/>
  <c r="AZ2" i="270"/>
  <c r="AY2" i="270"/>
  <c r="AW2" i="270"/>
  <c r="AV2" i="270"/>
  <c r="AD2" i="270"/>
  <c r="AC2" i="270"/>
  <c r="AB2" i="270"/>
  <c r="Q2" i="270"/>
  <c r="G2" i="270"/>
  <c r="D2" i="270"/>
  <c r="AZ2" i="267"/>
  <c r="AY2" i="267"/>
  <c r="AW2" i="267"/>
  <c r="AV2" i="267"/>
  <c r="AD2" i="267"/>
  <c r="AC2" i="267"/>
  <c r="AB2" i="267"/>
  <c r="Q2" i="267"/>
  <c r="G2" i="267"/>
  <c r="D2" i="267"/>
  <c r="AZ2" i="264"/>
  <c r="AY2" i="264"/>
  <c r="AW2" i="264"/>
  <c r="AV2" i="264"/>
  <c r="AD2" i="264"/>
  <c r="AC2" i="264"/>
  <c r="AB2" i="264"/>
  <c r="Q2" i="264"/>
  <c r="G2" i="264"/>
  <c r="D2" i="264"/>
  <c r="AZ2" i="261"/>
  <c r="AY2" i="261"/>
  <c r="AW2" i="261"/>
  <c r="AV2" i="261"/>
  <c r="AD2" i="261"/>
  <c r="AC2" i="261"/>
  <c r="AB2" i="261"/>
  <c r="Q2" i="261"/>
  <c r="G2" i="261"/>
  <c r="D2" i="261"/>
  <c r="AZ2" i="258"/>
  <c r="AY2" i="258"/>
  <c r="AW2" i="258"/>
  <c r="AV2" i="258"/>
  <c r="AD2" i="258"/>
  <c r="AC2" i="258"/>
  <c r="AB2" i="258"/>
  <c r="Q2" i="258"/>
  <c r="G2" i="258"/>
  <c r="D2" i="258"/>
  <c r="AZ2" i="255"/>
  <c r="AY2" i="255"/>
  <c r="AW2" i="255"/>
  <c r="AV2" i="255"/>
  <c r="AD2" i="255"/>
  <c r="AC2" i="255"/>
  <c r="AB2" i="255"/>
  <c r="Q2" i="255"/>
  <c r="G2" i="255"/>
  <c r="D2" i="255"/>
  <c r="AZ2" i="252"/>
  <c r="AY2" i="252"/>
  <c r="AW2" i="252"/>
  <c r="AV2" i="252"/>
  <c r="AD2" i="252"/>
  <c r="AC2" i="252"/>
  <c r="AB2" i="252"/>
  <c r="Q2" i="252"/>
  <c r="G2" i="252"/>
  <c r="D2" i="252"/>
  <c r="AZ2" i="249"/>
  <c r="AY2" i="249"/>
  <c r="AW2" i="249"/>
  <c r="AV2" i="249"/>
  <c r="AD2" i="249"/>
  <c r="AC2" i="249"/>
  <c r="AB2" i="249"/>
  <c r="Q2" i="249"/>
  <c r="G2" i="249"/>
  <c r="D2" i="249"/>
  <c r="AZ2" i="246"/>
  <c r="AY2" i="246"/>
  <c r="AW2" i="246"/>
  <c r="AV2" i="246"/>
  <c r="AD2" i="246"/>
  <c r="AC2" i="246"/>
  <c r="AB2" i="246"/>
  <c r="Q2" i="246"/>
  <c r="G2" i="246"/>
  <c r="D2" i="246"/>
  <c r="AZ2" i="243"/>
  <c r="AY2" i="243"/>
  <c r="AW2" i="243"/>
  <c r="AV2" i="243"/>
  <c r="AD2" i="243"/>
  <c r="AC2" i="243"/>
  <c r="AB2" i="243"/>
  <c r="Q2" i="243"/>
  <c r="G2" i="243"/>
  <c r="D2" i="243"/>
  <c r="AZ2" i="240"/>
  <c r="AY2" i="240"/>
  <c r="AW2" i="240"/>
  <c r="AV2" i="240"/>
  <c r="AD2" i="240"/>
  <c r="AC2" i="240"/>
  <c r="AB2" i="240"/>
  <c r="Q2" i="240"/>
  <c r="G2" i="240"/>
  <c r="D2" i="240"/>
  <c r="AZ2" i="237"/>
  <c r="AY2" i="237"/>
  <c r="AW2" i="237"/>
  <c r="AV2" i="237"/>
  <c r="AD2" i="237"/>
  <c r="AC2" i="237"/>
  <c r="AB2" i="237"/>
  <c r="Q2" i="237"/>
  <c r="G2" i="237"/>
  <c r="D2" i="237"/>
  <c r="AZ2" i="234"/>
  <c r="AY2" i="234"/>
  <c r="AW2" i="234"/>
  <c r="AV2" i="234"/>
  <c r="AD2" i="234"/>
  <c r="AC2" i="234"/>
  <c r="AB2" i="234"/>
  <c r="Q2" i="234"/>
  <c r="G2" i="234"/>
  <c r="D2" i="234"/>
  <c r="AZ2" i="231"/>
  <c r="AY2" i="231"/>
  <c r="AW2" i="231"/>
  <c r="AV2" i="231"/>
  <c r="AD2" i="231"/>
  <c r="AC2" i="231"/>
  <c r="AB2" i="231"/>
  <c r="Q2" i="231"/>
  <c r="G2" i="231"/>
  <c r="D2" i="231"/>
  <c r="AZ2" i="228"/>
  <c r="AY2" i="228"/>
  <c r="AW2" i="228"/>
  <c r="AV2" i="228"/>
  <c r="AD2" i="228"/>
  <c r="AC2" i="228"/>
  <c r="AB2" i="228"/>
  <c r="Q2" i="228"/>
  <c r="G2" i="228"/>
  <c r="D2" i="228"/>
  <c r="AZ2" i="225"/>
  <c r="AY2" i="225"/>
  <c r="AW2" i="225"/>
  <c r="AV2" i="225"/>
  <c r="AD2" i="225"/>
  <c r="AC2" i="225"/>
  <c r="AB2" i="225"/>
  <c r="Q2" i="225"/>
  <c r="G2" i="225"/>
  <c r="D2" i="225"/>
  <c r="AZ2" i="222"/>
  <c r="AY2" i="222"/>
  <c r="AW2" i="222"/>
  <c r="AV2" i="222"/>
  <c r="AD2" i="222"/>
  <c r="AC2" i="222"/>
  <c r="AB2" i="222"/>
  <c r="Q2" i="222"/>
  <c r="G2" i="222"/>
  <c r="D2" i="222"/>
  <c r="AZ2" i="219"/>
  <c r="AY2" i="219"/>
  <c r="AW2" i="219"/>
  <c r="AV2" i="219"/>
  <c r="AD2" i="219"/>
  <c r="AC2" i="219"/>
  <c r="AB2" i="219"/>
  <c r="Q2" i="219"/>
  <c r="G2" i="219"/>
  <c r="D2" i="219"/>
  <c r="AZ2" i="216"/>
  <c r="AY2" i="216"/>
  <c r="AW2" i="216"/>
  <c r="AV2" i="216"/>
  <c r="AD2" i="216"/>
  <c r="AC2" i="216"/>
  <c r="AB2" i="216"/>
  <c r="Q2" i="216"/>
  <c r="G2" i="216"/>
  <c r="D2" i="216"/>
  <c r="AZ2" i="213"/>
  <c r="AY2" i="213"/>
  <c r="AW2" i="213"/>
  <c r="AV2" i="213"/>
  <c r="AD2" i="213"/>
  <c r="AC2" i="213"/>
  <c r="AB2" i="213"/>
  <c r="Q2" i="213"/>
  <c r="G2" i="213"/>
  <c r="D2" i="213"/>
  <c r="AZ2" i="210"/>
  <c r="AY2" i="210"/>
  <c r="AW2" i="210"/>
  <c r="AV2" i="210"/>
  <c r="AD2" i="210"/>
  <c r="AC2" i="210"/>
  <c r="AB2" i="210"/>
  <c r="Q2" i="210"/>
  <c r="G2" i="210"/>
  <c r="D2" i="210"/>
  <c r="AZ2" i="207"/>
  <c r="AY2" i="207"/>
  <c r="AW2" i="207"/>
  <c r="AV2" i="207"/>
  <c r="AD2" i="207"/>
  <c r="AC2" i="207"/>
  <c r="AB2" i="207"/>
  <c r="Q2" i="207"/>
  <c r="G2" i="207"/>
  <c r="D2" i="207"/>
  <c r="AZ2" i="204"/>
  <c r="AY2" i="204"/>
  <c r="AW2" i="204"/>
  <c r="AV2" i="204"/>
  <c r="AD2" i="204"/>
  <c r="AC2" i="204"/>
  <c r="AB2" i="204"/>
  <c r="Q2" i="204"/>
  <c r="G2" i="204"/>
  <c r="D2" i="204"/>
  <c r="AZ2" i="201"/>
  <c r="AY2" i="201"/>
  <c r="AW2" i="201"/>
  <c r="AV2" i="201"/>
  <c r="AD2" i="201"/>
  <c r="AC2" i="201"/>
  <c r="AB2" i="201"/>
  <c r="Q2" i="201"/>
  <c r="G2" i="201"/>
  <c r="D2" i="201"/>
  <c r="AZ2" i="198"/>
  <c r="AY2" i="198"/>
  <c r="AW2" i="198"/>
  <c r="AV2" i="198"/>
  <c r="AD2" i="198"/>
  <c r="AC2" i="198"/>
  <c r="AB2" i="198"/>
  <c r="Q2" i="198"/>
  <c r="G2" i="198"/>
  <c r="D2" i="198"/>
  <c r="AZ2" i="195"/>
  <c r="AY2" i="195"/>
  <c r="AW2" i="195"/>
  <c r="AV2" i="195"/>
  <c r="AD2" i="195"/>
  <c r="AC2" i="195"/>
  <c r="AB2" i="195"/>
  <c r="Q2" i="195"/>
  <c r="G2" i="195"/>
  <c r="D2" i="195"/>
  <c r="AZ2" i="192"/>
  <c r="AY2" i="192"/>
  <c r="AW2" i="192"/>
  <c r="AV2" i="192"/>
  <c r="AD2" i="192"/>
  <c r="AC2" i="192"/>
  <c r="AB2" i="192"/>
  <c r="Q2" i="192"/>
  <c r="G2" i="192"/>
  <c r="D2" i="192"/>
  <c r="AZ2" i="189"/>
  <c r="AY2" i="189"/>
  <c r="AW2" i="189"/>
  <c r="AV2" i="189"/>
  <c r="AD2" i="189"/>
  <c r="AC2" i="189"/>
  <c r="AB2" i="189"/>
  <c r="Q2" i="189"/>
  <c r="G2" i="189"/>
  <c r="D2" i="189"/>
  <c r="AZ2" i="186"/>
  <c r="AY2" i="186"/>
  <c r="AW2" i="186"/>
  <c r="AV2" i="186"/>
  <c r="AD2" i="186"/>
  <c r="AC2" i="186"/>
  <c r="AB2" i="186"/>
  <c r="Q2" i="186"/>
  <c r="G2" i="186"/>
  <c r="D2" i="186"/>
  <c r="AZ2" i="183"/>
  <c r="AY2" i="183"/>
  <c r="AW2" i="183"/>
  <c r="AV2" i="183"/>
  <c r="AD2" i="183"/>
  <c r="AC2" i="183"/>
  <c r="AB2" i="183"/>
  <c r="Q2" i="183"/>
  <c r="G2" i="183"/>
  <c r="D2" i="183"/>
  <c r="AZ2" i="180"/>
  <c r="AY2" i="180"/>
  <c r="AW2" i="180"/>
  <c r="AV2" i="180"/>
  <c r="AD2" i="180"/>
  <c r="AC2" i="180"/>
  <c r="AB2" i="180"/>
  <c r="Q2" i="180"/>
  <c r="G2" i="180"/>
  <c r="D2" i="180"/>
  <c r="AZ2" i="177"/>
  <c r="AY2" i="177"/>
  <c r="AW2" i="177"/>
  <c r="AV2" i="177"/>
  <c r="AD2" i="177"/>
  <c r="AC2" i="177"/>
  <c r="AB2" i="177"/>
  <c r="Q2" i="177"/>
  <c r="G2" i="177"/>
  <c r="D2" i="177"/>
  <c r="AZ2" i="174"/>
  <c r="AY2" i="174"/>
  <c r="AW2" i="174"/>
  <c r="AV2" i="174"/>
  <c r="AD2" i="174"/>
  <c r="AC2" i="174"/>
  <c r="AB2" i="174"/>
  <c r="Q2" i="174"/>
  <c r="G2" i="174"/>
  <c r="D2" i="174"/>
  <c r="AZ2" i="171"/>
  <c r="AY2" i="171"/>
  <c r="AW2" i="171"/>
  <c r="AV2" i="171"/>
  <c r="AD2" i="171"/>
  <c r="AC2" i="171"/>
  <c r="AB2" i="171"/>
  <c r="Q2" i="171"/>
  <c r="G2" i="171"/>
  <c r="D2" i="171"/>
  <c r="AZ2" i="168"/>
  <c r="AY2" i="168"/>
  <c r="AW2" i="168"/>
  <c r="AV2" i="168"/>
  <c r="AD2" i="168"/>
  <c r="AC2" i="168"/>
  <c r="AB2" i="168"/>
  <c r="Q2" i="168"/>
  <c r="G2" i="168"/>
  <c r="D2" i="168"/>
  <c r="AZ2" i="165"/>
  <c r="AY2" i="165"/>
  <c r="AW2" i="165"/>
  <c r="AV2" i="165"/>
  <c r="AD2" i="165"/>
  <c r="AC2" i="165"/>
  <c r="AB2" i="165"/>
  <c r="Q2" i="165"/>
  <c r="G2" i="165"/>
  <c r="D2" i="165"/>
  <c r="AZ2" i="162"/>
  <c r="AY2" i="162"/>
  <c r="AW2" i="162"/>
  <c r="AV2" i="162"/>
  <c r="AD2" i="162"/>
  <c r="AC2" i="162"/>
  <c r="AB2" i="162"/>
  <c r="Q2" i="162"/>
  <c r="G2" i="162"/>
  <c r="D2" i="162"/>
  <c r="AZ2" i="159"/>
  <c r="AY2" i="159"/>
  <c r="AW2" i="159"/>
  <c r="AV2" i="159"/>
  <c r="AD2" i="159"/>
  <c r="AC2" i="159"/>
  <c r="AB2" i="159"/>
  <c r="Q2" i="159"/>
  <c r="G2" i="159"/>
  <c r="D2" i="159"/>
  <c r="AZ2" i="156"/>
  <c r="AY2" i="156"/>
  <c r="AW2" i="156"/>
  <c r="AV2" i="156"/>
  <c r="AD2" i="156"/>
  <c r="AC2" i="156"/>
  <c r="AB2" i="156"/>
  <c r="Q2" i="156"/>
  <c r="G2" i="156"/>
  <c r="D2" i="156"/>
  <c r="AZ2" i="153"/>
  <c r="AY2" i="153"/>
  <c r="AW2" i="153"/>
  <c r="AV2" i="153"/>
  <c r="AD2" i="153"/>
  <c r="AC2" i="153"/>
  <c r="AB2" i="153"/>
  <c r="Q2" i="153"/>
  <c r="G2" i="153"/>
  <c r="D2" i="153"/>
  <c r="AZ2" i="150"/>
  <c r="AY2" i="150"/>
  <c r="AW2" i="150"/>
  <c r="AV2" i="150"/>
  <c r="AD2" i="150"/>
  <c r="AC2" i="150"/>
  <c r="AB2" i="150"/>
  <c r="Q2" i="150"/>
  <c r="G2" i="150"/>
  <c r="D2" i="150"/>
  <c r="AZ2" i="147"/>
  <c r="AY2" i="147"/>
  <c r="AW2" i="147"/>
  <c r="AV2" i="147"/>
  <c r="AD2" i="147"/>
  <c r="AC2" i="147"/>
  <c r="AB2" i="147"/>
  <c r="Q2" i="147"/>
  <c r="G2" i="147"/>
  <c r="D2" i="147"/>
  <c r="AZ2" i="144"/>
  <c r="AY2" i="144"/>
  <c r="AW2" i="144"/>
  <c r="AV2" i="144"/>
  <c r="AD2" i="144"/>
  <c r="AC2" i="144"/>
  <c r="AB2" i="144"/>
  <c r="Q2" i="144"/>
  <c r="G2" i="144"/>
  <c r="D2" i="144"/>
  <c r="AZ2" i="141"/>
  <c r="AY2" i="141"/>
  <c r="AW2" i="141"/>
  <c r="AV2" i="141"/>
  <c r="AD2" i="141"/>
  <c r="AC2" i="141"/>
  <c r="AB2" i="141"/>
  <c r="Q2" i="141"/>
  <c r="G2" i="141"/>
  <c r="D2" i="141"/>
  <c r="AZ2" i="138"/>
  <c r="AY2" i="138"/>
  <c r="AW2" i="138"/>
  <c r="AV2" i="138"/>
  <c r="AD2" i="138"/>
  <c r="AC2" i="138"/>
  <c r="AB2" i="138"/>
  <c r="Q2" i="138"/>
  <c r="G2" i="138"/>
  <c r="D2" i="138"/>
  <c r="AZ2" i="135"/>
  <c r="AY2" i="135"/>
  <c r="AW2" i="135"/>
  <c r="AV2" i="135"/>
  <c r="AD2" i="135"/>
  <c r="AC2" i="135"/>
  <c r="AB2" i="135"/>
  <c r="Q2" i="135"/>
  <c r="G2" i="135"/>
  <c r="D2" i="135"/>
  <c r="AZ2" i="132"/>
  <c r="AY2" i="132"/>
  <c r="AW2" i="132"/>
  <c r="AV2" i="132"/>
  <c r="AD2" i="132"/>
  <c r="AC2" i="132"/>
  <c r="AB2" i="132"/>
  <c r="Q2" i="132"/>
  <c r="G2" i="132"/>
  <c r="D2" i="132"/>
  <c r="AZ2" i="129"/>
  <c r="AY2" i="129"/>
  <c r="AW2" i="129"/>
  <c r="AV2" i="129"/>
  <c r="AD2" i="129"/>
  <c r="AC2" i="129"/>
  <c r="AB2" i="129"/>
  <c r="Q2" i="129"/>
  <c r="G2" i="129"/>
  <c r="D2" i="129"/>
  <c r="AZ2" i="126"/>
  <c r="AY2" i="126"/>
  <c r="AW2" i="126"/>
  <c r="AV2" i="126"/>
  <c r="AD2" i="126"/>
  <c r="AC2" i="126"/>
  <c r="AB2" i="126"/>
  <c r="Q2" i="126"/>
  <c r="G2" i="126"/>
  <c r="D2" i="126"/>
  <c r="AZ2" i="123"/>
  <c r="AY2" i="123"/>
  <c r="AW2" i="123"/>
  <c r="AV2" i="123"/>
  <c r="AD2" i="123"/>
  <c r="AC2" i="123"/>
  <c r="AB2" i="123"/>
  <c r="Q2" i="123"/>
  <c r="G2" i="123"/>
  <c r="D2" i="123"/>
  <c r="AZ2" i="120"/>
  <c r="AY2" i="120"/>
  <c r="AW2" i="120"/>
  <c r="AV2" i="120"/>
  <c r="AD2" i="120"/>
  <c r="AC2" i="120"/>
  <c r="AB2" i="120"/>
  <c r="Q2" i="120"/>
  <c r="G2" i="120"/>
  <c r="D2" i="120"/>
  <c r="AZ2" i="117"/>
  <c r="AY2" i="117"/>
  <c r="AW2" i="117"/>
  <c r="AV2" i="117"/>
  <c r="AD2" i="117"/>
  <c r="AC2" i="117"/>
  <c r="AB2" i="117"/>
  <c r="Q2" i="117"/>
  <c r="G2" i="117"/>
  <c r="D2" i="117"/>
  <c r="AZ2" i="114"/>
  <c r="AY2" i="114"/>
  <c r="AW2" i="114"/>
  <c r="AV2" i="114"/>
  <c r="AD2" i="114"/>
  <c r="AC2" i="114"/>
  <c r="AB2" i="114"/>
  <c r="Q2" i="114"/>
  <c r="G2" i="114"/>
  <c r="D2" i="114"/>
  <c r="AZ2" i="111"/>
  <c r="AY2" i="111"/>
  <c r="AW2" i="111"/>
  <c r="AV2" i="111"/>
  <c r="AD2" i="111"/>
  <c r="AC2" i="111"/>
  <c r="AB2" i="111"/>
  <c r="Q2" i="111"/>
  <c r="G2" i="111"/>
  <c r="D2" i="111"/>
  <c r="AZ2" i="108"/>
  <c r="AY2" i="108"/>
  <c r="AW2" i="108"/>
  <c r="AV2" i="108"/>
  <c r="AD2" i="108"/>
  <c r="AC2" i="108"/>
  <c r="AB2" i="108"/>
  <c r="Q2" i="108"/>
  <c r="G2" i="108"/>
  <c r="D2" i="108"/>
  <c r="AZ2" i="105"/>
  <c r="AY2" i="105"/>
  <c r="AW2" i="105"/>
  <c r="AV2" i="105"/>
  <c r="AD2" i="105"/>
  <c r="AC2" i="105"/>
  <c r="AB2" i="105"/>
  <c r="Q2" i="105"/>
  <c r="G2" i="105"/>
  <c r="D2" i="105"/>
  <c r="AZ2" i="102"/>
  <c r="AY2" i="102"/>
  <c r="AW2" i="102"/>
  <c r="AV2" i="102"/>
  <c r="AD2" i="102"/>
  <c r="AC2" i="102"/>
  <c r="AB2" i="102"/>
  <c r="Q2" i="102"/>
  <c r="G2" i="102"/>
  <c r="D2" i="102"/>
  <c r="AZ2" i="99"/>
  <c r="AY2" i="99"/>
  <c r="AW2" i="99"/>
  <c r="AV2" i="99"/>
  <c r="AD2" i="99"/>
  <c r="AC2" i="99"/>
  <c r="AB2" i="99"/>
  <c r="Q2" i="99"/>
  <c r="G2" i="99"/>
  <c r="D2" i="99"/>
  <c r="AZ2" i="96"/>
  <c r="AY2" i="96"/>
  <c r="AW2" i="96"/>
  <c r="AV2" i="96"/>
  <c r="AD2" i="96"/>
  <c r="AC2" i="96"/>
  <c r="AB2" i="96"/>
  <c r="Q2" i="96"/>
  <c r="G2" i="96"/>
  <c r="D2" i="96"/>
  <c r="AZ2" i="93"/>
  <c r="AY2" i="93"/>
  <c r="AW2" i="93"/>
  <c r="AV2" i="93"/>
  <c r="AD2" i="93"/>
  <c r="AC2" i="93"/>
  <c r="AB2" i="93"/>
  <c r="Q2" i="93"/>
  <c r="G2" i="93"/>
  <c r="D2" i="93"/>
  <c r="AZ2" i="90"/>
  <c r="AY2" i="90"/>
  <c r="AW2" i="90"/>
  <c r="AV2" i="90"/>
  <c r="AD2" i="90"/>
  <c r="AC2" i="90"/>
  <c r="AB2" i="90"/>
  <c r="Q2" i="90"/>
  <c r="G2" i="90"/>
  <c r="D2" i="90"/>
  <c r="AZ2" i="87"/>
  <c r="AY2" i="87"/>
  <c r="AW2" i="87"/>
  <c r="AV2" i="87"/>
  <c r="AD2" i="87"/>
  <c r="AC2" i="87"/>
  <c r="AB2" i="87"/>
  <c r="Q2" i="87"/>
  <c r="G2" i="87"/>
  <c r="D2" i="87"/>
  <c r="AZ2" i="84"/>
  <c r="AY2" i="84"/>
  <c r="AW2" i="84"/>
  <c r="AV2" i="84"/>
  <c r="AD2" i="84"/>
  <c r="AC2" i="84"/>
  <c r="AB2" i="84"/>
  <c r="Q2" i="84"/>
  <c r="G2" i="84"/>
  <c r="D2" i="84"/>
  <c r="AZ2" i="81"/>
  <c r="AY2" i="81"/>
  <c r="AW2" i="81"/>
  <c r="AV2" i="81"/>
  <c r="AD2" i="81"/>
  <c r="AC2" i="81"/>
  <c r="AB2" i="81"/>
  <c r="Q2" i="81"/>
  <c r="G2" i="81"/>
  <c r="D2" i="81"/>
  <c r="AZ2" i="78"/>
  <c r="AY2" i="78"/>
  <c r="AW2" i="78"/>
  <c r="AV2" i="78"/>
  <c r="AD2" i="78"/>
  <c r="AC2" i="78"/>
  <c r="AB2" i="78"/>
  <c r="Q2" i="78"/>
  <c r="G2" i="78"/>
  <c r="D2" i="78"/>
  <c r="AZ2" i="75"/>
  <c r="AY2" i="75"/>
  <c r="AW2" i="75"/>
  <c r="AV2" i="75"/>
  <c r="AD2" i="75"/>
  <c r="AC2" i="75"/>
  <c r="AB2" i="75"/>
  <c r="Q2" i="75"/>
  <c r="G2" i="75"/>
  <c r="D2" i="75"/>
  <c r="AZ2" i="72"/>
  <c r="AY2" i="72"/>
  <c r="AW2" i="72"/>
  <c r="AV2" i="72"/>
  <c r="AD2" i="72"/>
  <c r="AC2" i="72"/>
  <c r="AB2" i="72"/>
  <c r="Q2" i="72"/>
  <c r="G2" i="72"/>
  <c r="D2" i="72"/>
  <c r="AZ2" i="69"/>
  <c r="AY2" i="69"/>
  <c r="AW2" i="69"/>
  <c r="AV2" i="69"/>
  <c r="AD2" i="69"/>
  <c r="AC2" i="69"/>
  <c r="AB2" i="69"/>
  <c r="Q2" i="69"/>
  <c r="G2" i="69"/>
  <c r="D2" i="69"/>
  <c r="AZ2" i="66"/>
  <c r="AY2" i="66"/>
  <c r="AW2" i="66"/>
  <c r="AV2" i="66"/>
  <c r="AD2" i="66"/>
  <c r="AC2" i="66"/>
  <c r="AB2" i="66"/>
  <c r="Q2" i="66"/>
  <c r="G2" i="66"/>
  <c r="D2" i="66"/>
  <c r="AZ2" i="63"/>
  <c r="AY2" i="63"/>
  <c r="AW2" i="63"/>
  <c r="AV2" i="63"/>
  <c r="AD2" i="63"/>
  <c r="AC2" i="63"/>
  <c r="AB2" i="63"/>
  <c r="Q2" i="63"/>
  <c r="G2" i="63"/>
  <c r="D2" i="63"/>
  <c r="AZ2" i="60"/>
  <c r="AY2" i="60"/>
  <c r="AW2" i="60"/>
  <c r="AV2" i="60"/>
  <c r="AD2" i="60"/>
  <c r="AC2" i="60"/>
  <c r="AB2" i="60"/>
  <c r="Q2" i="60"/>
  <c r="G2" i="60"/>
  <c r="D2" i="60"/>
  <c r="AZ2" i="57"/>
  <c r="AY2" i="57"/>
  <c r="AW2" i="57"/>
  <c r="AV2" i="57"/>
  <c r="AD2" i="57"/>
  <c r="AC2" i="57"/>
  <c r="AB2" i="57"/>
  <c r="Q2" i="57"/>
  <c r="G2" i="57"/>
  <c r="D2" i="57"/>
  <c r="AZ2" i="54"/>
  <c r="AY2" i="54"/>
  <c r="AW2" i="54"/>
  <c r="AV2" i="54"/>
  <c r="AD2" i="54"/>
  <c r="AC2" i="54"/>
  <c r="AB2" i="54"/>
  <c r="Q2" i="54"/>
  <c r="G2" i="54"/>
  <c r="D2" i="54"/>
  <c r="AZ2" i="51"/>
  <c r="AY2" i="51"/>
  <c r="AW2" i="51"/>
  <c r="AV2" i="51"/>
  <c r="AD2" i="51"/>
  <c r="AC2" i="51"/>
  <c r="AB2" i="51"/>
  <c r="Q2" i="51"/>
  <c r="G2" i="51"/>
  <c r="D2" i="51"/>
  <c r="AZ2" i="48"/>
  <c r="AY2" i="48"/>
  <c r="AW2" i="48"/>
  <c r="AV2" i="48"/>
  <c r="AD2" i="48"/>
  <c r="AC2" i="48"/>
  <c r="AB2" i="48"/>
  <c r="Q2" i="48"/>
  <c r="G2" i="48"/>
  <c r="D2" i="48"/>
  <c r="AZ2" i="45"/>
  <c r="AY2" i="45"/>
  <c r="AW2" i="45"/>
  <c r="AV2" i="45"/>
  <c r="AD2" i="45"/>
  <c r="AC2" i="45"/>
  <c r="AB2" i="45"/>
  <c r="Q2" i="45"/>
  <c r="G2" i="45"/>
  <c r="D2" i="45"/>
  <c r="AZ2" i="42"/>
  <c r="AY2" i="42"/>
  <c r="AW2" i="42"/>
  <c r="AV2" i="42"/>
  <c r="AD2" i="42"/>
  <c r="AC2" i="42"/>
  <c r="AB2" i="42"/>
  <c r="Q2" i="42"/>
  <c r="G2" i="42"/>
  <c r="D2" i="42"/>
  <c r="AZ2" i="39"/>
  <c r="AY2" i="39"/>
  <c r="AW2" i="39"/>
  <c r="AV2" i="39"/>
  <c r="AD2" i="39"/>
  <c r="AC2" i="39"/>
  <c r="AB2" i="39"/>
  <c r="Q2" i="39"/>
  <c r="G2" i="39"/>
  <c r="D2" i="39"/>
  <c r="AZ2" i="36"/>
  <c r="AY2" i="36"/>
  <c r="AW2" i="36"/>
  <c r="AV2" i="36"/>
  <c r="AD2" i="36"/>
  <c r="AC2" i="36"/>
  <c r="AB2" i="36"/>
  <c r="Q2" i="36"/>
  <c r="G2" i="36"/>
  <c r="D2" i="36"/>
  <c r="AZ2" i="33"/>
  <c r="AY2" i="33"/>
  <c r="AW2" i="33"/>
  <c r="AV2" i="33"/>
  <c r="AD2" i="33"/>
  <c r="AC2" i="33"/>
  <c r="AB2" i="33"/>
  <c r="Q2" i="33"/>
  <c r="G2" i="33"/>
  <c r="D2" i="33"/>
  <c r="AZ2" i="30"/>
  <c r="AY2" i="30"/>
  <c r="AW2" i="30"/>
  <c r="AV2" i="30"/>
  <c r="AD2" i="30"/>
  <c r="AC2" i="30"/>
  <c r="AB2" i="30"/>
  <c r="Q2" i="30"/>
  <c r="G2" i="30"/>
  <c r="D2" i="30"/>
  <c r="AZ2" i="27"/>
  <c r="AY2" i="27"/>
  <c r="AW2" i="27"/>
  <c r="AV2" i="27"/>
  <c r="AD2" i="27"/>
  <c r="AC2" i="27"/>
  <c r="AB2" i="27"/>
  <c r="Q2" i="27"/>
  <c r="G2" i="27"/>
  <c r="D2" i="27"/>
  <c r="AZ2" i="24"/>
  <c r="AY2" i="24"/>
  <c r="AW2" i="24"/>
  <c r="AV2" i="24"/>
  <c r="AD2" i="24"/>
  <c r="AC2" i="24"/>
  <c r="AB2" i="24"/>
  <c r="Q2" i="24"/>
  <c r="G2" i="24"/>
  <c r="D2" i="24"/>
  <c r="AZ2" i="21"/>
  <c r="AY2" i="21"/>
  <c r="AW2" i="21"/>
  <c r="AV2" i="21"/>
  <c r="AD2" i="21"/>
  <c r="AC2" i="21"/>
  <c r="AB2" i="21"/>
  <c r="Q2" i="21"/>
  <c r="G2" i="21"/>
  <c r="D2" i="21"/>
  <c r="AZ2" i="18"/>
  <c r="AY2" i="18"/>
  <c r="AW2" i="18"/>
  <c r="AV2" i="18"/>
  <c r="AD2" i="18"/>
  <c r="AC2" i="18"/>
  <c r="AB2" i="18"/>
  <c r="Q2" i="18"/>
  <c r="G2" i="18"/>
  <c r="D2" i="18"/>
  <c r="AZ2" i="15"/>
  <c r="AY2" i="15"/>
  <c r="AW2" i="15"/>
  <c r="AV2" i="15"/>
  <c r="AD2" i="15"/>
  <c r="AC2" i="15"/>
  <c r="AB2" i="15"/>
  <c r="Q2" i="15"/>
  <c r="G2" i="15"/>
  <c r="D2" i="15"/>
  <c r="AZ2" i="12"/>
  <c r="AY2" i="12"/>
  <c r="AW2" i="12"/>
  <c r="AV2" i="12"/>
  <c r="AD2" i="12"/>
  <c r="AC2" i="12"/>
  <c r="AB2" i="12"/>
  <c r="Q2" i="12"/>
  <c r="G2" i="12"/>
  <c r="D2" i="12"/>
  <c r="AZ2" i="9"/>
  <c r="AY2" i="9"/>
  <c r="AW2" i="9"/>
  <c r="AV2" i="9"/>
  <c r="AD2" i="9"/>
  <c r="AC2" i="9"/>
  <c r="AB2" i="9"/>
  <c r="Q2" i="9"/>
  <c r="G2" i="9"/>
  <c r="D2" i="9"/>
  <c r="AZ2" i="6"/>
  <c r="AY2" i="6"/>
  <c r="AW2" i="6"/>
  <c r="AV2" i="6"/>
  <c r="AD2" i="6"/>
  <c r="AC2" i="6"/>
  <c r="AB2" i="6"/>
  <c r="Q2" i="6"/>
  <c r="G2" i="6"/>
  <c r="D2" i="6"/>
  <c r="AZ2" i="3"/>
  <c r="AY2" i="3"/>
  <c r="AW2" i="3"/>
  <c r="AV2" i="3"/>
  <c r="AD2" i="3"/>
  <c r="AC2" i="3"/>
  <c r="AB2" i="3"/>
  <c r="Q2" i="3"/>
  <c r="G2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1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1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1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1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1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1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1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4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4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4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4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4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4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4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7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7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7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7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7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7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7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A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A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A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A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A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A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A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D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D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D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D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D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D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D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0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0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0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0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0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0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0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0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0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0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3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3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3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3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3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3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3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3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3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3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6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6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6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6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6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6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6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6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6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6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9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9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9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9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9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9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9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9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9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9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C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C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C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C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C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C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C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C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C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C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F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F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F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F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F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F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F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F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F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F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1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1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1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2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2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2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2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2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2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2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2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2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2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4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4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4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5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5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5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5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5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5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5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5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5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5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7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7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7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8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8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8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8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8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8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8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8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8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8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A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A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A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B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B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B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B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B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B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B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B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B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B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D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D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D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E00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E00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E00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E00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E00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E00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E00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E00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E00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E00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1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1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1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1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1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1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1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4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4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4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4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4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4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4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7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7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7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7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7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7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7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A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A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A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A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A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A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A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D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D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D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D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D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D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D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0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0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0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0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0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0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0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3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3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3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3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3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3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3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6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6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6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6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6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6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6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9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9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9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9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9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9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9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C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C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C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C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C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C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C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F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F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F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F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F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F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F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2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2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2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2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2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2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2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5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5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5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5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5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5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5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8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8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8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8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8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8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8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1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B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B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B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B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B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B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B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E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E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E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E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E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E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E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1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1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1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1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1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1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1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4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4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4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4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4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4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4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7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7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7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7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7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7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7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A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A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A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A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A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A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A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D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D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D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D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D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D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D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0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0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0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0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0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0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0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3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3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3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3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3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3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3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6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6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6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6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6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6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6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9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9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9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9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9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9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9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C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C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C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C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C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C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C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F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F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F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F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F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F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F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2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2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2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2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2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2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2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5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5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5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5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5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5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5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8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8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8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8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8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8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8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B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B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B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B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B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B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B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5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5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5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5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5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5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5E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5E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5E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5E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5E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5E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5E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1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1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1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1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1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1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1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4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4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4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4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4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4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4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7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7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7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7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7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7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7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A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A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A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A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A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A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A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6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6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6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6D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6D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6D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6D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6D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6D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6D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6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6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6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0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0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0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0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0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0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0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3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3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3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3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3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3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3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6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6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6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6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6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6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6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9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9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9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9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9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9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9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C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C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C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C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C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C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C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7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7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7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7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7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7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7F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7F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7F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7F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7F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7F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7F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2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2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2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2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2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2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2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5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5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5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5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5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5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5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8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8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8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8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8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8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8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B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B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B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B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B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B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B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8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8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8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8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8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8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8E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8E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8E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8E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8E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8E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8E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1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1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1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1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1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1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1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4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4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4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4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4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4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4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7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7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7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7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7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7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7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A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A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A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A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A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A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A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9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9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9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9D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9D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9D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9D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9D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9D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9D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9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9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9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0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0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0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0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0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0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0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3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3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3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3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3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3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3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6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6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6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6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6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6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6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9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9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9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9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9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9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9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C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C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C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C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C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C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C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A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A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A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A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A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A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AF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AF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AF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AF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AF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AF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AF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2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2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2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2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2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2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2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5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5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5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5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5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5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5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8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8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8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8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8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8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8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B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B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B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B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B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B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B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B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B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B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B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B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B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BE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BE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BE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BE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BE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BE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BE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2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1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1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1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1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1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1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1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4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4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4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4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4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4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4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7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7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7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7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7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7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7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A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A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A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A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A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A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A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C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C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C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CD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CD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CD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CD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CD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CD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CD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C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C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C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0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0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0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0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0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0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0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3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3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3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3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3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3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3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6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6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6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6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6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6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6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9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9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9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9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9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9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9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C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C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C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C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C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C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C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D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D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D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D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D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D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DF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DF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DF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DF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DF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DF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DF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2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2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2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2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2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2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2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2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2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2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5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5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5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5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5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5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5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5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5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5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8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8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8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8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8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8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8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8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8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8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B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B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B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B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B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B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B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B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B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B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E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E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E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EE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EE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EE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EE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EE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EE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EE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EE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EE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EE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0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0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0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1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1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1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1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1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1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1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1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1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1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3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3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3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4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4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4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4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4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4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4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4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4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4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6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6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6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7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7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7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7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7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7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7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7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7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7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9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9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9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A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A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A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A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A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A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A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A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A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A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C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C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C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FD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FD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FD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FD01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FD01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FD01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FD01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FD01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FD01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FD01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FF01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FF01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FF01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0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0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0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0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0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0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0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0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0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0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2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2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2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3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3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3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3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3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3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3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3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3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3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5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5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5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6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6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6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6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6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6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6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6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6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6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8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8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8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9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9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9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9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9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9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9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9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9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9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B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B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B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C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C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C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C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C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C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C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C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C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C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0E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0E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0E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0F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0F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0F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0F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0F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0F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0F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0F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0F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0F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1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1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1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2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2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2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2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2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2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2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2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2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2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4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4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4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5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5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5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5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5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5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5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5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5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5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7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7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7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8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8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8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8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8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8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8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8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8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8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A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A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A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B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B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B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B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B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B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B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B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B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B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1D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1D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1D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1E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1E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1E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1E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1E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1E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1E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1E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1E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1E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0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0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0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1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1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1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1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1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1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1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1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1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1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3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3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3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4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4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4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4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4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4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4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4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4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4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6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6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6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7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7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7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7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7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7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7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7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7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7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9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9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9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A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A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A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A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A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A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A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A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A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A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C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C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C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2D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2D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2D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2D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2D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2D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2D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2D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2D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2D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2F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2F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2F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0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0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0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0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0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0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0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0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0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0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2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2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2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3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3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3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3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3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3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3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3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3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3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5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5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5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6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6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6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6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6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6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6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6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6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6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8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8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8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9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9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9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9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9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9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9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9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9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9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B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B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B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C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C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C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C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C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C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C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C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C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C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3E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3E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3E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3F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3F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3F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3F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3F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3F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3F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3F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3F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3F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1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1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1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2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2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2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2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2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2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2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2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2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2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4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4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4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5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5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5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5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5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5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5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5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5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5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7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7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7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8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8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8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8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8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8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8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8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8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8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A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A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A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B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B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B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B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B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B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B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B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B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B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C21" authorId="0" shapeId="0" xr:uid="{00000000-0006-0000-4D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2" authorId="0" shapeId="0" xr:uid="{00000000-0006-0000-4D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C23" authorId="0" shapeId="0" xr:uid="{00000000-0006-0000-4D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comments3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N-PORT</author>
  </authors>
  <commentList>
    <comment ref="D2" authorId="0" shapeId="0" xr:uid="{00000000-0006-0000-4E02-000001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G2" authorId="0" shapeId="0" xr:uid="{00000000-0006-0000-4E02-000002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Q2" authorId="0" shapeId="0" xr:uid="{00000000-0006-0000-4E02-000003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B2" authorId="0" shapeId="0" xr:uid="{00000000-0006-0000-4E02-000004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C2" authorId="0" shapeId="0" xr:uid="{00000000-0006-0000-4E02-000005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D2" authorId="0" shapeId="0" xr:uid="{00000000-0006-0000-4E02-000006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V2" authorId="0" shapeId="0" xr:uid="{00000000-0006-0000-4E02-000007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W2" authorId="0" shapeId="0" xr:uid="{00000000-0006-0000-4E02-000008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Y2" authorId="0" shapeId="0" xr:uid="{00000000-0006-0000-4E02-000009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  <comment ref="AZ2" authorId="0" shapeId="0" xr:uid="{00000000-0006-0000-4E02-00000A000000}">
      <text>
        <r>
          <rPr>
            <sz val="11"/>
            <color theme="1"/>
            <rFont val="Calibri"/>
            <family val="2"/>
            <scheme val="minor"/>
          </rPr>
          <t>Generated Bloomberg formula. Enter the lookup fields, open on a Bloomberg-enabled Excel workstation, calculate, and save.</t>
        </r>
      </text>
    </comment>
  </commentList>
</comments>
</file>

<file path=xl/sharedStrings.xml><?xml version="1.0" encoding="utf-8"?>
<sst xmlns="http://schemas.openxmlformats.org/spreadsheetml/2006/main" count="44242" uniqueCount="445">
  <si>
    <t>fieldName</t>
  </si>
  <si>
    <t>value</t>
  </si>
  <si>
    <t>cik</t>
  </si>
  <si>
    <t>ccc</t>
  </si>
  <si>
    <t>regName</t>
  </si>
  <si>
    <t>regFileNumber</t>
  </si>
  <si>
    <t>regCik</t>
  </si>
  <si>
    <t>regLei</t>
  </si>
  <si>
    <t>regStreet1</t>
  </si>
  <si>
    <t>regStreet2</t>
  </si>
  <si>
    <t>regCity</t>
  </si>
  <si>
    <t>regState</t>
  </si>
  <si>
    <t>regCountry</t>
  </si>
  <si>
    <t>regZipOrPostalCode</t>
  </si>
  <si>
    <t>regPhone</t>
  </si>
  <si>
    <t>seriesName</t>
  </si>
  <si>
    <t>seriesId</t>
  </si>
  <si>
    <t>seriesLei</t>
  </si>
  <si>
    <t>classId</t>
  </si>
  <si>
    <t>signerOrg</t>
  </si>
  <si>
    <t>signerName</t>
  </si>
  <si>
    <t>signerTitle</t>
  </si>
  <si>
    <t>fiscalYearEndMMDD</t>
  </si>
  <si>
    <t>derivativesRegimePolicy</t>
  </si>
  <si>
    <t>liquidityRequired</t>
  </si>
  <si>
    <t>cashB2fRequired</t>
  </si>
  <si>
    <t>policyEffectiveFrom</t>
  </si>
  <si>
    <t>policyEffectiveTo</t>
  </si>
  <si>
    <t>Period</t>
  </si>
  <si>
    <t>2026-07</t>
  </si>
  <si>
    <t>isFinalFiling</t>
  </si>
  <si>
    <t>dateSigned</t>
  </si>
  <si>
    <t>totAssets</t>
  </si>
  <si>
    <t>totLiabs</t>
  </si>
  <si>
    <t>netAssets</t>
  </si>
  <si>
    <t>assetsAttrMiscSec</t>
  </si>
  <si>
    <t>assetsInvested</t>
  </si>
  <si>
    <t>amtPayOneYrBanksBorr</t>
  </si>
  <si>
    <t>amtPayOneYrCtrldComp</t>
  </si>
  <si>
    <t>amtPayOneYrOthAffil</t>
  </si>
  <si>
    <t>amtPayOneYrOther</t>
  </si>
  <si>
    <t>amtPayAftOneYrBanksBorr</t>
  </si>
  <si>
    <t>amtPayAftOneYrCtrldComp</t>
  </si>
  <si>
    <t>amtPayAftOneYrOthAffil</t>
  </si>
  <si>
    <t>amtPayAftOneYrOther</t>
  </si>
  <si>
    <t>delayDeliv</t>
  </si>
  <si>
    <t>standByCommit</t>
  </si>
  <si>
    <t>liquidPref</t>
  </si>
  <si>
    <t>isNonCashCollateral</t>
  </si>
  <si>
    <t>rtn1</t>
  </si>
  <si>
    <t>rtn2</t>
  </si>
  <si>
    <t>rtn3</t>
  </si>
  <si>
    <t>netRealizedGainMon1</t>
  </si>
  <si>
    <t>netUnrealizedApprMon1</t>
  </si>
  <si>
    <t>netRealizedGainMon2</t>
  </si>
  <si>
    <t>netUnrealizedApprMon2</t>
  </si>
  <si>
    <t>netRealizedGainMon3</t>
  </si>
  <si>
    <t>netUnrealizedApprMon3</t>
  </si>
  <si>
    <t>mon1Sales</t>
  </si>
  <si>
    <t>mon1Redemption</t>
  </si>
  <si>
    <t>mon1Reinvestment</t>
  </si>
  <si>
    <t>mon2Sales</t>
  </si>
  <si>
    <t>mon2Redemption</t>
  </si>
  <si>
    <t>mon2Reinvestment</t>
  </si>
  <si>
    <t>mon3Sales</t>
  </si>
  <si>
    <t>mon3Redemption</t>
  </si>
  <si>
    <t>mon3Reinvestment</t>
  </si>
  <si>
    <t>nameDesignatedIndex</t>
  </si>
  <si>
    <t>indexIdentifier</t>
  </si>
  <si>
    <t>curMetricsJson</t>
  </si>
  <si>
    <t>creditSprdRiskIgJson</t>
  </si>
  <si>
    <t>creditSprdRiskNonigJson</t>
  </si>
  <si>
    <t>cashNotReportedInCOrD</t>
  </si>
  <si>
    <t>monthlyReturnCategoriesJson</t>
  </si>
  <si>
    <t>derivExposurePct</t>
  </si>
  <si>
    <t>derivCurrencyExposurePct</t>
  </si>
  <si>
    <t>derivInterestRateExposurePct</t>
  </si>
  <si>
    <t>derivDaysInExcess</t>
  </si>
  <si>
    <t>medianDailyVarPct</t>
  </si>
  <si>
    <t>medianVarRatioPct</t>
  </si>
  <si>
    <t>backtestingExceptions</t>
  </si>
  <si>
    <t>holdingId</t>
  </si>
  <si>
    <t>name</t>
  </si>
  <si>
    <t>lei</t>
  </si>
  <si>
    <t>title</t>
  </si>
  <si>
    <t>cusip</t>
  </si>
  <si>
    <t>isin</t>
  </si>
  <si>
    <t>ticker</t>
  </si>
  <si>
    <t>balance</t>
  </si>
  <si>
    <t>units</t>
  </si>
  <si>
    <t>curCd</t>
  </si>
  <si>
    <t>valUSD</t>
  </si>
  <si>
    <t>pctVal</t>
  </si>
  <si>
    <t>payoffProfile</t>
  </si>
  <si>
    <t>assetCat</t>
  </si>
  <si>
    <t>issuerCat</t>
  </si>
  <si>
    <t>invCountry</t>
  </si>
  <si>
    <t>isRestrictedSec</t>
  </si>
  <si>
    <t>fairValLevel</t>
  </si>
  <si>
    <t>isCashCollateral</t>
  </si>
  <si>
    <t>isLoanByFund</t>
  </si>
  <si>
    <t>issuerConditionalDesc</t>
  </si>
  <si>
    <t>assetConditionalDesc</t>
  </si>
  <si>
    <t>otherDesc</t>
  </si>
  <si>
    <t>otherValue</t>
  </si>
  <si>
    <t>exchangeRt</t>
  </si>
  <si>
    <t>maturityDt</t>
  </si>
  <si>
    <t>couponKind</t>
  </si>
  <si>
    <t>annualizedRt</t>
  </si>
  <si>
    <t>isDefault</t>
  </si>
  <si>
    <t>areIntrstPmntsInArrs</t>
  </si>
  <si>
    <t>isPaidKind</t>
  </si>
  <si>
    <t>derivCat</t>
  </si>
  <si>
    <t>counterpartyName</t>
  </si>
  <si>
    <t>counterpartyLei</t>
  </si>
  <si>
    <t>unrealizedAppr</t>
  </si>
  <si>
    <t>putOrCall</t>
  </si>
  <si>
    <t>writtenOrPur</t>
  </si>
  <si>
    <t>shareNo</t>
  </si>
  <si>
    <t>exercisePrice</t>
  </si>
  <si>
    <t>exercisePriceCurCd</t>
  </si>
  <si>
    <t>expDt</t>
  </si>
  <si>
    <t>delta</t>
  </si>
  <si>
    <t>refInstType</t>
  </si>
  <si>
    <t>refIndexName</t>
  </si>
  <si>
    <t>refIndexIdentifier</t>
  </si>
  <si>
    <t>refIssuerName</t>
  </si>
  <si>
    <t>refIssueTitle</t>
  </si>
  <si>
    <t>refCusip</t>
  </si>
  <si>
    <t>refIsin</t>
  </si>
  <si>
    <t>refTicker</t>
  </si>
  <si>
    <t>swapFlag</t>
  </si>
  <si>
    <t>terminationDt</t>
  </si>
  <si>
    <t>upfrontPmnt</t>
  </si>
  <si>
    <t>pmntCurCd</t>
  </si>
  <si>
    <t>upfrontRcpt</t>
  </si>
  <si>
    <t>rcptCurCd</t>
  </si>
  <si>
    <t>notionalAmt</t>
  </si>
  <si>
    <t>swapCurCd</t>
  </si>
  <si>
    <t>recFixedOrFloating</t>
  </si>
  <si>
    <t>recFixedRt</t>
  </si>
  <si>
    <t>recFloatingRtIndex</t>
  </si>
  <si>
    <t>recFloatingRtSpread</t>
  </si>
  <si>
    <t>recPmntAmt</t>
  </si>
  <si>
    <t>recCurCd</t>
  </si>
  <si>
    <t>recRateTenor</t>
  </si>
  <si>
    <t>recRateUnit</t>
  </si>
  <si>
    <t>recResetDt</t>
  </si>
  <si>
    <t>recResetUnit</t>
  </si>
  <si>
    <t>recDesc</t>
  </si>
  <si>
    <t>pmntFixedOrFloating</t>
  </si>
  <si>
    <t>pmntFixedRt</t>
  </si>
  <si>
    <t>pmntFloatingRtIndex</t>
  </si>
  <si>
    <t>pmntFloatingRtSpread</t>
  </si>
  <si>
    <t>pmntPmntAmt</t>
  </si>
  <si>
    <t>pmntCurCdLeg</t>
  </si>
  <si>
    <t>pmntRateTenor</t>
  </si>
  <si>
    <t>pmntRateUnit</t>
  </si>
  <si>
    <t>pmntResetDt</t>
  </si>
  <si>
    <t>pmntResetUnit</t>
  </si>
  <si>
    <t>pmntDesc</t>
  </si>
  <si>
    <t>payoffProfDeriv</t>
  </si>
  <si>
    <t>otherDerivDesc</t>
  </si>
  <si>
    <t>liquidityClassificationJson</t>
  </si>
  <si>
    <t>liquidityCircumstancesJson</t>
  </si>
  <si>
    <t>0002078265</t>
  </si>
  <si>
    <t>Corgi ETF Trust I</t>
  </si>
  <si>
    <t>811-24117</t>
  </si>
  <si>
    <t>529900HSQC73ZP7RGT16</t>
  </si>
  <si>
    <t>425 Bush St.</t>
  </si>
  <si>
    <t>Suite 500</t>
  </si>
  <si>
    <t>San Francisco</t>
  </si>
  <si>
    <t>US-CA</t>
  </si>
  <si>
    <t>US</t>
  </si>
  <si>
    <t>94104</t>
  </si>
  <si>
    <t>855-552-6744</t>
  </si>
  <si>
    <t>Founder-Led ETF</t>
  </si>
  <si>
    <t>S000096625</t>
  </si>
  <si>
    <t>529900Y4TPD7LE3K2C21</t>
  </si>
  <si>
    <t>C000265520</t>
  </si>
  <si>
    <t>Emily Yuan</t>
  </si>
  <si>
    <t>President &amp; PEO</t>
  </si>
  <si>
    <t>Corgi SIMO 2x Daily ETF</t>
  </si>
  <si>
    <t>S000104887</t>
  </si>
  <si>
    <t>529900F5CZ2UFJ9IW106</t>
  </si>
  <si>
    <t>C000275538</t>
  </si>
  <si>
    <t>Corgi ONTO 2x Daily ETF</t>
  </si>
  <si>
    <t>S000104896</t>
  </si>
  <si>
    <t>52990064AEKULLSJDQ35</t>
  </si>
  <si>
    <t>C000275547</t>
  </si>
  <si>
    <t>Corgi LASR 2x Daily ETF</t>
  </si>
  <si>
    <t>S000104885</t>
  </si>
  <si>
    <t>529900QXHMGKCCK24V42</t>
  </si>
  <si>
    <t>C000275536</t>
  </si>
  <si>
    <t>Corgi MSI 2x Daily ETF</t>
  </si>
  <si>
    <t>S000104903</t>
  </si>
  <si>
    <t>529900TUMOX1IJ7II463</t>
  </si>
  <si>
    <t>C000275554</t>
  </si>
  <si>
    <t>Corgi UMC 2x Daily ETF</t>
  </si>
  <si>
    <t>S000104892</t>
  </si>
  <si>
    <t>529900RZZE1Q6YGQU845</t>
  </si>
  <si>
    <t>C000275543</t>
  </si>
  <si>
    <t>Corgi TPL 2x Daily ETF</t>
  </si>
  <si>
    <t>S000104900</t>
  </si>
  <si>
    <t>529900WKT5VRGPIOXM49</t>
  </si>
  <si>
    <t>C000275551</t>
  </si>
  <si>
    <t>Corgi CART 2x Daily ETF</t>
  </si>
  <si>
    <t>S000104904</t>
  </si>
  <si>
    <t>529900QSGQ9KDKSV1580</t>
  </si>
  <si>
    <t>C000275555</t>
  </si>
  <si>
    <t>Corgi ACMR 2x Daily ETF</t>
  </si>
  <si>
    <t>S000104894</t>
  </si>
  <si>
    <t>529900O8Y7QG1UGQ1C43</t>
  </si>
  <si>
    <t>C000275545</t>
  </si>
  <si>
    <t>Corgi RMBS 2x Daily ETF</t>
  </si>
  <si>
    <t>S000104898</t>
  </si>
  <si>
    <t>529900CPM179BARR5Z30</t>
  </si>
  <si>
    <t>C000275549</t>
  </si>
  <si>
    <t>Corgi MNST 2x Daily ETF</t>
  </si>
  <si>
    <t>S000104889</t>
  </si>
  <si>
    <t>5299003W0IC4ONDFN239</t>
  </si>
  <si>
    <t>C000275540</t>
  </si>
  <si>
    <t>Corgi KEYS 2x Daily ETF</t>
  </si>
  <si>
    <t>S000104897</t>
  </si>
  <si>
    <t>5299002CXWYWFHDI3875</t>
  </si>
  <si>
    <t>C000275548</t>
  </si>
  <si>
    <t>Corgi LRN 2x Daily ETF</t>
  </si>
  <si>
    <t>S000104880</t>
  </si>
  <si>
    <t>5299002VYW14Q3WU9R63</t>
  </si>
  <si>
    <t>C000275531</t>
  </si>
  <si>
    <t>Corgi CAMT 2x Daily ETF</t>
  </si>
  <si>
    <t>S000104888</t>
  </si>
  <si>
    <t>529900LDPVJA1CZU3F75</t>
  </si>
  <si>
    <t>C000275539</t>
  </si>
  <si>
    <t>Corgi CRUS 2x Daily ETF</t>
  </si>
  <si>
    <t>S000104890</t>
  </si>
  <si>
    <t>529900QCDGSHCN1GO703</t>
  </si>
  <si>
    <t>C000275541</t>
  </si>
  <si>
    <t>Corgi ACLS 2x Daily ETF</t>
  </si>
  <si>
    <t>S000104886</t>
  </si>
  <si>
    <t>529900OLSFD3UQGAG510</t>
  </si>
  <si>
    <t>C000275537</t>
  </si>
  <si>
    <t>Fund</t>
  </si>
  <si>
    <t>Ticker</t>
  </si>
  <si>
    <t>Side</t>
  </si>
  <si>
    <t>Trade Date</t>
  </si>
  <si>
    <t>Notional</t>
  </si>
  <si>
    <t>Status</t>
  </si>
  <si>
    <t>AV</t>
  </si>
  <si>
    <t>BAY</t>
  </si>
  <si>
    <t>BLCK</t>
  </si>
  <si>
    <t>BREW</t>
  </si>
  <si>
    <t>BZZ</t>
  </si>
  <si>
    <t>CBOT</t>
  </si>
  <si>
    <t>CMAG</t>
  </si>
  <si>
    <t>CQTM</t>
  </si>
  <si>
    <t>DIPR</t>
  </si>
  <si>
    <t>DOCK</t>
  </si>
  <si>
    <t>EUV</t>
  </si>
  <si>
    <t>EYES</t>
  </si>
  <si>
    <t>FDRS</t>
  </si>
  <si>
    <t>GASZ</t>
  </si>
  <si>
    <t>GLAM</t>
  </si>
  <si>
    <t>GNMX</t>
  </si>
  <si>
    <t>HULL</t>
  </si>
  <si>
    <t>JOUL</t>
  </si>
  <si>
    <t>KYC</t>
  </si>
  <si>
    <t>LATR</t>
  </si>
  <si>
    <t>NYNY</t>
  </si>
  <si>
    <t>ODDZ</t>
  </si>
  <si>
    <t>OWN</t>
  </si>
  <si>
    <t>PTNT</t>
  </si>
  <si>
    <t>STYL</t>
  </si>
  <si>
    <t>WATS</t>
  </si>
  <si>
    <t>WNDR</t>
  </si>
  <si>
    <t>WR</t>
  </si>
  <si>
    <t>XA</t>
  </si>
  <si>
    <t>YUNG</t>
  </si>
  <si>
    <t>SK</t>
  </si>
  <si>
    <t>SNDC</t>
  </si>
  <si>
    <t>FDRX</t>
  </si>
  <si>
    <t>EUVX</t>
  </si>
  <si>
    <t>MSFC</t>
  </si>
  <si>
    <t>GOGL</t>
  </si>
  <si>
    <t>USLX</t>
  </si>
  <si>
    <t>WDCC</t>
  </si>
  <si>
    <t>MRVX</t>
  </si>
  <si>
    <t>INT</t>
  </si>
  <si>
    <t>MIC</t>
  </si>
  <si>
    <t>MSTC</t>
  </si>
  <si>
    <t>CRWX</t>
  </si>
  <si>
    <t>SIMX</t>
  </si>
  <si>
    <t>CIR</t>
  </si>
  <si>
    <t>XTAI</t>
  </si>
  <si>
    <t>PLTL</t>
  </si>
  <si>
    <t>XLEX</t>
  </si>
  <si>
    <t>KRWX</t>
  </si>
  <si>
    <t>ONTX</t>
  </si>
  <si>
    <t>AMDC</t>
  </si>
  <si>
    <t>NOWX</t>
  </si>
  <si>
    <t>XSEM</t>
  </si>
  <si>
    <t>NBIC</t>
  </si>
  <si>
    <t>AMAA</t>
  </si>
  <si>
    <t>ORAC</t>
  </si>
  <si>
    <t>CRWC</t>
  </si>
  <si>
    <t>BNMC</t>
  </si>
  <si>
    <t>XLVX</t>
  </si>
  <si>
    <t>XLFX</t>
  </si>
  <si>
    <t>BEC</t>
  </si>
  <si>
    <t>COIX</t>
  </si>
  <si>
    <t>XBIX</t>
  </si>
  <si>
    <t>LASC</t>
  </si>
  <si>
    <t>OKLC</t>
  </si>
  <si>
    <t>NFX</t>
  </si>
  <si>
    <t>SMCC</t>
  </si>
  <si>
    <t>APMI</t>
  </si>
  <si>
    <t>UCTX</t>
  </si>
  <si>
    <t>MSIX</t>
  </si>
  <si>
    <t>USMX</t>
  </si>
  <si>
    <t>UMCX</t>
  </si>
  <si>
    <t>UUUC</t>
  </si>
  <si>
    <t>USX</t>
  </si>
  <si>
    <t>USSX</t>
  </si>
  <si>
    <t>IOSX</t>
  </si>
  <si>
    <t>XLIX</t>
  </si>
  <si>
    <t>NVC</t>
  </si>
  <si>
    <t>ACHX</t>
  </si>
  <si>
    <t>LRCC</t>
  </si>
  <si>
    <t>MEGX</t>
  </si>
  <si>
    <t>TPLX</t>
  </si>
  <si>
    <t>CARX</t>
  </si>
  <si>
    <t>FBX</t>
  </si>
  <si>
    <t>COHC</t>
  </si>
  <si>
    <t>VRC</t>
  </si>
  <si>
    <t>IREC</t>
  </si>
  <si>
    <t>CRD</t>
  </si>
  <si>
    <t>XKRE</t>
  </si>
  <si>
    <t>AXTC</t>
  </si>
  <si>
    <t>BRZX</t>
  </si>
  <si>
    <t>XCOM</t>
  </si>
  <si>
    <t>XLPX</t>
  </si>
  <si>
    <t>XEUR</t>
  </si>
  <si>
    <t>XAGI</t>
  </si>
  <si>
    <t>HOOC</t>
  </si>
  <si>
    <t>TAJX</t>
  </si>
  <si>
    <t>SMRX</t>
  </si>
  <si>
    <t>MPWC</t>
  </si>
  <si>
    <t>XLBX</t>
  </si>
  <si>
    <t>WX</t>
  </si>
  <si>
    <t>XIWC</t>
  </si>
  <si>
    <t>XW</t>
  </si>
  <si>
    <t>RKX</t>
  </si>
  <si>
    <t>BRKL</t>
  </si>
  <si>
    <t>BABC</t>
  </si>
  <si>
    <t>LITC</t>
  </si>
  <si>
    <t>EMXX</t>
  </si>
  <si>
    <t>ASMZ</t>
  </si>
  <si>
    <t>XLYX</t>
  </si>
  <si>
    <t>TEMC</t>
  </si>
  <si>
    <t>XLUX</t>
  </si>
  <si>
    <t>USGX</t>
  </si>
  <si>
    <t>TERC</t>
  </si>
  <si>
    <t>GLX</t>
  </si>
  <si>
    <t>CCPX</t>
  </si>
  <si>
    <t>SOFC</t>
  </si>
  <si>
    <t>TESC</t>
  </si>
  <si>
    <t>NVOC</t>
  </si>
  <si>
    <t>JOBC</t>
  </si>
  <si>
    <t>ACMM</t>
  </si>
  <si>
    <t>UN</t>
  </si>
  <si>
    <t>RMBC</t>
  </si>
  <si>
    <t>AVGC</t>
  </si>
  <si>
    <t>TWSC</t>
  </si>
  <si>
    <t>RDDC</t>
  </si>
  <si>
    <t>MNSX</t>
  </si>
  <si>
    <t>XQTM</t>
  </si>
  <si>
    <t>XLKX</t>
  </si>
  <si>
    <t>RIVC</t>
  </si>
  <si>
    <t>ONDC</t>
  </si>
  <si>
    <t>KEYX</t>
  </si>
  <si>
    <t>WEBX</t>
  </si>
  <si>
    <t>MHX</t>
  </si>
  <si>
    <t>NVTC</t>
  </si>
  <si>
    <t>GMEC</t>
  </si>
  <si>
    <t>GEVC</t>
  </si>
  <si>
    <t>APPC</t>
  </si>
  <si>
    <t>UPSC</t>
  </si>
  <si>
    <t>XHOA</t>
  </si>
  <si>
    <t>LRNX</t>
  </si>
  <si>
    <t>ALA</t>
  </si>
  <si>
    <t>XPAV</t>
  </si>
  <si>
    <t>CAMC</t>
  </si>
  <si>
    <t>ARMA</t>
  </si>
  <si>
    <t>RGTC</t>
  </si>
  <si>
    <t>HIMC</t>
  </si>
  <si>
    <t>QUA</t>
  </si>
  <si>
    <t>CRUC</t>
  </si>
  <si>
    <t>ASTT</t>
  </si>
  <si>
    <t>AMKX</t>
  </si>
  <si>
    <t>ACLZ</t>
  </si>
  <si>
    <t>IONC</t>
  </si>
  <si>
    <t>CIFC</t>
  </si>
  <si>
    <t>EO</t>
  </si>
  <si>
    <t>HAUG</t>
  </si>
  <si>
    <t>QQMY</t>
  </si>
  <si>
    <t>MAYC</t>
  </si>
  <si>
    <t>CMAY</t>
  </si>
  <si>
    <t>SCMY</t>
  </si>
  <si>
    <t>HMAY</t>
  </si>
  <si>
    <t>QMY</t>
  </si>
  <si>
    <t>CTMA</t>
  </si>
  <si>
    <t>IDMY</t>
  </si>
  <si>
    <t>EMMY</t>
  </si>
  <si>
    <t>HJUN</t>
  </si>
  <si>
    <t>JULC</t>
  </si>
  <si>
    <t>IDJN</t>
  </si>
  <si>
    <t>CTJN</t>
  </si>
  <si>
    <t>SCJL</t>
  </si>
  <si>
    <t>CJUN</t>
  </si>
  <si>
    <t>HJLY</t>
  </si>
  <si>
    <t>QQJL</t>
  </si>
  <si>
    <t>QJL</t>
  </si>
  <si>
    <t>EMJL</t>
  </si>
  <si>
    <t>CJUL</t>
  </si>
  <si>
    <t>CTJL</t>
  </si>
  <si>
    <t>IDJL</t>
  </si>
  <si>
    <t>JUNC</t>
  </si>
  <si>
    <t>SCAU</t>
  </si>
  <si>
    <t>IDAU</t>
  </si>
  <si>
    <t>QQJN</t>
  </si>
  <si>
    <t>EMJN</t>
  </si>
  <si>
    <t>SCJN</t>
  </si>
  <si>
    <t>QQAU</t>
  </si>
  <si>
    <t>AUGC</t>
  </si>
  <si>
    <t>EMAU</t>
  </si>
  <si>
    <t>QAU</t>
  </si>
  <si>
    <t>CAUG</t>
  </si>
  <si>
    <t>CTAU</t>
  </si>
  <si>
    <t>QJN</t>
  </si>
  <si>
    <t>CBIL</t>
  </si>
  <si>
    <t>CGOV</t>
  </si>
  <si>
    <t>CUST</t>
  </si>
  <si>
    <t>CIEI</t>
  </si>
  <si>
    <t>CIVG</t>
  </si>
  <si>
    <t>CHYG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</si>
</sst>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rgb="FF666666"/>
      <name val="Aptos"/>
    </font>
    <font>
      <sz val="10"/>
      <color rgb="FF0000FF"/>
      <name val="Aptos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3" fillId="5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BDP|10638741581756933338</stp>
        <tr r="C21" s="149"/>
      </tp>
      <tp t="s">
        <v>#N/A N/A</v>
        <stp/>
        <stp>BDP|14367555086286828516</stp>
        <tr r="C21" s="215"/>
      </tp>
      <tp t="s">
        <v>#N/A N/A</v>
        <stp/>
        <stp>BDP|15750896117712763448</stp>
        <tr r="C22" s="221"/>
      </tp>
      <tp t="s">
        <v>#N/A N/A</v>
        <stp/>
        <stp>BDP|18132631576347734490</stp>
        <tr r="C22" s="101"/>
      </tp>
      <tp t="s">
        <v>#N/A N/A</v>
        <stp/>
        <stp>BDP|16675673078198723537</stp>
        <tr r="C22" s="392"/>
      </tp>
      <tp t="s">
        <v>#N/A N/A</v>
        <stp/>
        <stp>BDP|10445546865489245093</stp>
        <tr r="C23" s="137"/>
      </tp>
      <tp t="s">
        <v>#N/A N/A</v>
        <stp/>
        <stp>BDP|14255630455754358969</stp>
        <tr r="C23" s="293"/>
      </tp>
      <tp t="s">
        <v>#N/A N/A</v>
        <stp/>
        <stp>BDP|18394368625525929685</stp>
        <tr r="C21" s="248"/>
      </tp>
      <tp t="s">
        <v>#N/A N/A</v>
        <stp/>
        <stp>BDP|17719501184750041022</stp>
        <tr r="C22" s="281"/>
      </tp>
      <tp t="s">
        <v>#N/A N/A</v>
        <stp/>
        <stp>BDP|18245406354764649731</stp>
        <tr r="C21" s="410"/>
      </tp>
      <tp t="s">
        <v>#N/A N/A</v>
        <stp/>
        <stp>BDP|12364319529541931802</stp>
        <tr r="C23" s="401"/>
      </tp>
      <tp t="s">
        <v>#N/A N/A</v>
        <stp/>
        <stp>BDP|12605340094511126354</stp>
        <tr r="C23" s="515"/>
      </tp>
      <tp t="s">
        <v>#N/A N/A</v>
        <stp/>
        <stp>BDP|10754662711788062559</stp>
        <tr r="C22" s="422"/>
      </tp>
      <tp t="s">
        <v>#N/A N/A</v>
        <stp/>
        <stp>BDP|16288704945099571675</stp>
        <tr r="C22" s="230"/>
      </tp>
      <tp t="s">
        <v>#N/A N/A</v>
        <stp/>
        <stp>BDP|12217513016799626571</stp>
        <tr r="C21" s="56"/>
      </tp>
      <tp t="s">
        <v>#N/A N/A</v>
        <stp/>
        <stp>BDP|14285828084886555866</stp>
        <tr r="C22" s="416"/>
      </tp>
      <tp t="s">
        <v>#N/A N/A</v>
        <stp/>
        <stp>BDP|13993427618469765534</stp>
        <tr r="C23" s="47"/>
      </tp>
      <tp t="s">
        <v>#N/A N/A</v>
        <stp/>
        <stp>BDP|10386318396456393608</stp>
        <tr r="C23" s="71"/>
      </tp>
      <tp t="s">
        <v>#N/A N/A</v>
        <stp/>
        <stp>BDP|14589482500883821937</stp>
        <tr r="C21" s="110"/>
      </tp>
      <tp t="s">
        <v>#N/A N/A</v>
        <stp/>
        <stp>BDP|10680849805660007211</stp>
        <tr r="C23" s="404"/>
      </tp>
      <tp t="s">
        <v>#N/A N/A</v>
        <stp/>
        <stp>BDP|10668118499001138265</stp>
        <tr r="C22" s="362"/>
      </tp>
      <tp t="s">
        <v>#N/A N/A</v>
        <stp/>
        <stp>BDP|16471294606898169726</stp>
        <tr r="C22" s="581"/>
      </tp>
      <tp t="s">
        <v>#N/A N/A</v>
        <stp/>
        <stp>BDP|13208958496671291988</stp>
        <tr r="C23" s="530"/>
      </tp>
      <tp t="s">
        <v>#N/A N/A</v>
        <stp/>
        <stp>BDP|11686245150428954511</stp>
        <tr r="C23" s="62"/>
      </tp>
      <tp t="s">
        <v>#N/A N/A</v>
        <stp/>
        <stp>BDP|13317885645384055021</stp>
        <tr r="C23" s="497"/>
      </tp>
      <tp t="s">
        <v>#N/A N/A</v>
        <stp/>
        <stp>BDP|11613878143002533474</stp>
        <tr r="C23" s="218"/>
      </tp>
      <tp t="s">
        <v>#N/A N/A</v>
        <stp/>
        <stp>BDP|18284904875958541527</stp>
        <tr r="C23" s="383"/>
      </tp>
      <tp t="s">
        <v>#N/A N/A</v>
        <stp/>
        <stp>BDP|15369375430446102853</stp>
        <tr r="C22" s="62"/>
      </tp>
      <tp t="s">
        <v>#N/A N/A</v>
        <stp/>
        <stp>BDP|16543738601602157857</stp>
        <tr r="C21" s="158"/>
      </tp>
      <tp t="s">
        <v>#N/A N/A</v>
        <stp/>
        <stp>BDP|16857130239188258731</stp>
        <tr r="C23" s="20"/>
      </tp>
      <tp t="s">
        <v>#N/A N/A</v>
        <stp/>
        <stp>BDP|11007176566194535969</stp>
        <tr r="C22" s="341"/>
      </tp>
      <tp t="s">
        <v>#N/A N/A</v>
        <stp/>
        <stp>BDP|11284951230513979392</stp>
        <tr r="C21" s="302"/>
      </tp>
      <tp t="s">
        <v>#N/A N/A</v>
        <stp/>
        <stp>BDP|18313183725038860806</stp>
        <tr r="C23" s="428"/>
      </tp>
      <tp t="s">
        <v>#N/A N/A</v>
        <stp/>
        <stp>BDP|14437470748598949745</stp>
        <tr r="C21" s="299"/>
      </tp>
      <tp t="s">
        <v>#N/A N/A</v>
        <stp/>
        <stp>BDP|14791373146183608899</stp>
        <tr r="C21" s="95"/>
      </tp>
      <tp t="s">
        <v>#N/A N/A</v>
        <stp/>
        <stp>BDP|12875828832465415469</stp>
        <tr r="C23" s="68"/>
      </tp>
      <tp t="s">
        <v>#N/A N/A</v>
        <stp/>
        <stp>BDP|10251088472467713859</stp>
        <tr r="C23" s="206"/>
      </tp>
      <tp t="s">
        <v>#N/A N/A</v>
        <stp/>
        <stp>BDP|12458798533036206815</stp>
        <tr r="C23" s="536"/>
      </tp>
      <tp t="s">
        <v>#N/A N/A</v>
        <stp/>
        <stp>BDP|14911917819546420294</stp>
        <tr r="C21" s="281"/>
      </tp>
      <tp t="s">
        <v>#N/A N/A</v>
        <stp/>
        <stp>BDP|11551891163434570357</stp>
        <tr r="C21" s="305"/>
      </tp>
      <tp t="s">
        <v>#N/A N/A</v>
        <stp/>
        <stp>BDP|14096661622109554127</stp>
        <tr r="C22" s="530"/>
      </tp>
      <tp t="s">
        <v>#N/A N/A</v>
        <stp/>
        <stp>BDP|15731426690828061875</stp>
        <tr r="C22" s="158"/>
      </tp>
      <tp t="s">
        <v>#N/A N/A</v>
        <stp/>
        <stp>BDP|15507395051558642391</stp>
        <tr r="C22" s="515"/>
      </tp>
      <tp t="s">
        <v>#N/A N/A</v>
        <stp/>
        <stp>BDP|14120033263569498303</stp>
        <tr r="C21" s="365"/>
      </tp>
      <tp t="s">
        <v>#N/A N/A</v>
        <stp/>
        <stp>BDP|14520545688286416788</stp>
        <tr r="C21" s="404"/>
      </tp>
      <tp t="s">
        <v>#N/A N/A</v>
        <stp/>
        <stp>BDP|16769493262005803919</stp>
        <tr r="C21" s="200"/>
      </tp>
      <tp t="s">
        <v>#N/A N/A</v>
        <stp/>
        <stp>BDP|15962750645117864952</stp>
        <tr r="C22" s="506"/>
      </tp>
      <tp t="s">
        <v>#N/A N/A</v>
        <stp/>
        <stp>BDP|11646048235672753849</stp>
        <tr r="C23" s="119"/>
      </tp>
      <tp t="s">
        <v>#N/A N/A</v>
        <stp/>
        <stp>BDP|16516563606759517264</stp>
        <tr r="C22" s="140"/>
      </tp>
      <tp t="s">
        <v>#N/A N/A</v>
        <stp/>
        <stp>BDP|10406624162121054927</stp>
        <tr r="C21" s="401"/>
      </tp>
      <tp t="s">
        <v>#N/A N/A</v>
        <stp/>
        <stp>BDP|12772236487268864928</stp>
        <tr r="C23" s="89"/>
      </tp>
      <tp t="s">
        <v>#N/A N/A</v>
        <stp/>
        <stp>BDP|15618693654049510661</stp>
        <tr r="C23" s="44"/>
      </tp>
      <tp t="s">
        <v>#N/A N/A</v>
        <stp/>
        <stp>BDP|12742624893382935672</stp>
        <tr r="C23" s="53"/>
      </tp>
      <tp t="s">
        <v>#N/A N/A</v>
        <stp/>
        <stp>BDP|15192659488915519719</stp>
        <tr r="C22" s="209"/>
      </tp>
      <tp t="s">
        <v>#N/A N/A</v>
        <stp/>
        <stp>BDP|11732215525370923801</stp>
        <tr r="C21" s="80"/>
      </tp>
      <tp t="s">
        <v>#N/A N/A</v>
        <stp/>
        <stp>BDP|13343128618922031848</stp>
        <tr r="C22" s="116"/>
      </tp>
      <tp t="s">
        <v>#N/A N/A</v>
        <stp/>
        <stp>BDP|16581298674109537330</stp>
        <tr r="C21" s="107"/>
      </tp>
      <tp t="s">
        <v>#N/A N/A</v>
        <stp/>
        <stp>BDP|14163636884824362741</stp>
        <tr r="C22" s="131"/>
      </tp>
      <tp t="s">
        <v>#N/A N/A</v>
        <stp/>
        <stp>BDP|15229460894703544247</stp>
        <tr r="C22" s="587"/>
      </tp>
      <tp t="s">
        <v>#N/A N/A</v>
        <stp/>
        <stp>BDP|14117949466143456169</stp>
        <tr r="C23" s="260"/>
      </tp>
      <tp t="s">
        <v>#N/A N/A</v>
        <stp/>
        <stp>BDP|12522872160484250109</stp>
        <tr r="C22" s="497"/>
      </tp>
      <tp t="s">
        <v>#N/A N/A</v>
        <stp/>
        <stp>BDP|11200413012149476477</stp>
        <tr r="C23" s="425"/>
      </tp>
      <tp t="s">
        <v>#N/A N/A</v>
        <stp/>
        <stp>BDP|14320245680273628450</stp>
        <tr r="C23" s="221"/>
      </tp>
      <tp t="s">
        <v>#N/A N/A</v>
        <stp/>
        <stp>BDP|17994420506673316990</stp>
        <tr r="C22" s="95"/>
      </tp>
      <tp t="s">
        <v>#N/A N/A</v>
        <stp/>
        <stp>BDP|11420101680255191425</stp>
        <tr r="C21" s="533"/>
      </tp>
      <tp t="s">
        <v>#N/A N/A</v>
        <stp/>
        <stp>BDP|12473193489916174426</stp>
        <tr r="C21" s="347"/>
      </tp>
      <tp t="s">
        <v>#N/A N/A</v>
        <stp/>
        <stp>BDP|18076677111824351237</stp>
        <tr r="C23" s="509"/>
      </tp>
      <tp t="s">
        <v>#N/A N/A</v>
        <stp/>
        <stp>BDP|14498454493382716235</stp>
        <tr r="C23" s="581"/>
      </tp>
      <tp t="s">
        <v>#N/A N/A</v>
        <stp/>
        <stp>BDP|13660379185938683947</stp>
        <tr r="C22" s="8"/>
      </tp>
      <tp t="s">
        <v>#N/A N/A</v>
        <stp/>
        <stp>BDP|17720212948108278758</stp>
        <tr r="C23" s="305"/>
      </tp>
      <tp t="s">
        <v>#N/A N/A</v>
        <stp/>
        <stp>BDP|17993302631839927083</stp>
        <tr r="C23" s="248"/>
      </tp>
      <tp t="s">
        <v>#N/A N/A</v>
        <stp/>
        <stp>BDP|11796415497270823229</stp>
        <tr r="C21" s="128"/>
      </tp>
      <tp t="s">
        <v>#N/A N/A</v>
        <stp/>
        <stp>BDP|16907011512751895883</stp>
        <tr r="C23" s="14"/>
      </tp>
      <tp t="s">
        <v>#N/A N/A</v>
        <stp/>
        <stp>BDP|18362695602358386877</stp>
        <tr r="C21" s="335"/>
      </tp>
      <tp t="s">
        <v>#N/A N/A</v>
        <stp/>
        <stp>BDP|10138231009214053841</stp>
        <tr r="C21" s="185"/>
      </tp>
      <tp t="s">
        <v>#N/A N/A</v>
        <stp/>
        <stp>BDP|12153336721095550866</stp>
        <tr r="C23" s="104"/>
      </tp>
      <tp t="s">
        <v>#N/A N/A</v>
        <stp/>
        <stp>BDP|11829411364525892858</stp>
        <tr r="C22" s="572"/>
      </tp>
      <tp t="s">
        <v>#N/A N/A</v>
        <stp/>
        <stp>BDP|11481570121608429068</stp>
        <tr r="C23" s="257"/>
      </tp>
      <tp t="s">
        <v>#N/A N/A</v>
        <stp/>
        <stp>BDP|13036938123034778244</stp>
        <tr r="C23" s="503"/>
      </tp>
      <tp t="s">
        <v>#N/A N/A</v>
        <stp/>
        <stp>BDP|18165664125445992780</stp>
        <tr r="C21" s="287"/>
      </tp>
      <tp t="s">
        <v>#N/A N/A</v>
        <stp/>
        <stp>BDP|18107468490998791335</stp>
        <tr r="C22" s="44"/>
      </tp>
      <tp t="s">
        <v>#N/A N/A</v>
        <stp/>
        <stp>BDP|13518056437267772936</stp>
        <tr r="C21" s="272"/>
      </tp>
      <tp t="s">
        <v>#N/A N/A</v>
        <stp/>
        <stp>BDP|14708548521028384536</stp>
        <tr r="C21" s="572"/>
      </tp>
      <tp t="s">
        <v>#N/A N/A</v>
        <stp/>
        <stp>BDP|10019664341039451560</stp>
        <tr r="C22" s="68"/>
      </tp>
      <tp t="s">
        <v>#N/A N/A</v>
        <stp/>
        <stp>BDP|10637339867058023342</stp>
        <tr r="C21" s="584"/>
      </tp>
      <tp t="s">
        <v>#N/A N/A</v>
        <stp/>
        <stp>BDP|12888850228740144629</stp>
        <tr r="C22" s="476"/>
      </tp>
      <tp t="s">
        <v>#N/A N/A</v>
        <stp/>
        <stp>BDP|13963155438586505884</stp>
        <tr r="C21" s="425"/>
      </tp>
      <tp t="s">
        <v>#N/A N/A</v>
        <stp/>
        <stp>BDP|13779132469689333260</stp>
        <tr r="C22" s="26"/>
      </tp>
      <tp t="s">
        <v>#N/A N/A</v>
        <stp/>
        <stp>BDP|10931012791734991288</stp>
        <tr r="C23" s="11"/>
      </tp>
      <tp t="s">
        <v>#N/A N/A</v>
        <stp/>
        <stp>BDP|14622958461443199787</stp>
        <tr r="C23" s="464"/>
      </tp>
      <tp t="s">
        <v>#N/A N/A</v>
        <stp/>
        <stp>BDP|14723497634649226521</stp>
        <tr r="C23" s="17"/>
      </tp>
      <tp t="s">
        <v>#N/A N/A</v>
        <stp/>
        <stp>BDP|10682860668006551725</stp>
        <tr r="C23" s="539"/>
      </tp>
      <tp t="s">
        <v>#N/A N/A</v>
        <stp/>
        <stp>BDP|11191882564770167038</stp>
        <tr r="C22" s="155"/>
      </tp>
      <tp t="s">
        <v>#N/A N/A</v>
        <stp/>
        <stp>BDP|10757509888290252238</stp>
        <tr r="C22" s="521"/>
      </tp>
      <tp t="s">
        <v>#N/A N/A</v>
        <stp/>
        <stp>BDP|18434034538645401157</stp>
        <tr r="C21" s="557"/>
      </tp>
      <tp t="s">
        <v>#N/A N/A</v>
        <stp/>
        <stp>BDP|16435888642412892748</stp>
        <tr r="C22" s="278"/>
      </tp>
      <tp t="s">
        <v>#N/A N/A</v>
        <stp/>
        <stp>BDP|12315301437114341937</stp>
        <tr r="C21" s="524"/>
      </tp>
      <tp t="s">
        <v>#N/A N/A</v>
        <stp/>
        <stp>BDP|17568861630997183467</stp>
        <tr r="C22" s="344"/>
      </tp>
      <tp t="s">
        <v>#N/A N/A</v>
        <stp/>
        <stp>BDP|18303389138914659329</stp>
        <tr r="C22" s="86"/>
      </tp>
      <tp t="s">
        <v>#N/A N/A</v>
        <stp/>
        <stp>BDP|11478041520318048475</stp>
        <tr r="C23" s="347"/>
      </tp>
      <tp t="s">
        <v>#N/A N/A</v>
        <stp/>
        <stp>BDP|17967768140338012066</stp>
        <tr r="C21" s="245"/>
      </tp>
      <tp t="s">
        <v>#N/A N/A</v>
        <stp/>
        <stp>BDP|17344482757709065355</stp>
        <tr r="C22" s="491"/>
      </tp>
      <tp t="s">
        <v>#N/A N/A</v>
        <stp/>
        <stp>BDP|16724453000346350885</stp>
        <tr r="C22" s="332"/>
      </tp>
      <tp t="s">
        <v>#N/A N/A</v>
        <stp/>
        <stp>BDP|15830429385731395449</stp>
        <tr r="C23" s="488"/>
      </tp>
      <tp t="s">
        <v>#N/A N/A</v>
        <stp/>
        <stp>BDP|14618372038931083932</stp>
        <tr r="C23" s="140"/>
      </tp>
      <tp t="s">
        <v>#N/A N/A</v>
        <stp/>
        <stp>BDP|13126991500457785121</stp>
        <tr r="C21" s="236"/>
      </tp>
      <tp t="s">
        <v>#N/A N/A</v>
        <stp/>
        <stp>BDP|18148862862353076981</stp>
        <tr r="C23" s="470"/>
      </tp>
      <tp t="s">
        <v>#N/A N/A</v>
        <stp/>
        <stp>BDP|16746238558118748579</stp>
        <tr r="C21" s="554"/>
      </tp>
      <tp t="s">
        <v>#N/A N/A</v>
        <stp/>
        <stp>BDP|17420698286817257257</stp>
        <tr r="C23" s="335"/>
      </tp>
      <tp t="s">
        <v>#N/A N/A</v>
        <stp/>
        <stp>BDP|13827913486358693670</stp>
        <tr r="C23" s="416"/>
      </tp>
      <tp t="s">
        <v>#N/A N/A</v>
        <stp/>
        <stp>BDP|12173914563814480598</stp>
        <tr r="C21" s="473"/>
      </tp>
      <tp t="s">
        <v>#N/A N/A</v>
        <stp/>
        <stp>BDP|13943461339660160896</stp>
        <tr r="C21" s="197"/>
      </tp>
      <tp t="s">
        <v>#N/A N/A</v>
        <stp/>
        <stp>BDP|16907127719939489387</stp>
        <tr r="C21" s="437"/>
      </tp>
      <tp t="s">
        <v>#N/A N/A</v>
        <stp/>
        <stp>BDP|17070005556578248641</stp>
        <tr r="C23" s="152"/>
      </tp>
      <tp t="s">
        <v>#N/A N/A</v>
        <stp/>
        <stp>BDP|16657270504841400952</stp>
        <tr r="C21" s="512"/>
      </tp>
      <tp t="s">
        <v>#N/A N/A</v>
        <stp/>
        <stp>BDP|10940834802003462783</stp>
        <tr r="C22" s="539"/>
      </tp>
      <tp t="s">
        <v>#N/A N/A</v>
        <stp/>
        <stp>BDP|15929831124722826103</stp>
        <tr r="C21" s="155"/>
      </tp>
      <tp t="s">
        <v>#N/A N/A</v>
        <stp/>
        <stp>BDP|12381484585621767231</stp>
        <tr r="C23" s="302"/>
      </tp>
      <tp t="s">
        <v>#N/A N/A</v>
        <stp/>
        <stp>BDP|16074880755501438730</stp>
        <tr r="C23" s="38"/>
      </tp>
      <tp t="s">
        <v>#N/A N/A</v>
        <stp/>
        <stp>BDP|10971980219191425417</stp>
        <tr r="C23" s="389"/>
      </tp>
      <tp t="s">
        <v>#N/A N/A</v>
        <stp/>
        <stp>BDP|18187342359433266021</stp>
        <tr r="C21" s="194"/>
      </tp>
      <tp t="s">
        <v>#N/A N/A</v>
        <stp/>
        <stp>BDP|15869915672893595501</stp>
        <tr r="C23" s="35"/>
      </tp>
      <tp t="s">
        <v>#N/A N/A</v>
        <stp/>
        <stp>BDP|11766470783158369814</stp>
        <tr r="C22" s="434"/>
      </tp>
      <tp t="s">
        <v>#N/A N/A</v>
        <stp/>
        <stp>BDP|13283970087509203627</stp>
        <tr r="C21" s="560"/>
      </tp>
      <tp t="s">
        <v>#N/A N/A</v>
        <stp/>
        <stp>BDP|17124966463027784273</stp>
        <tr r="C23" s="314"/>
      </tp>
      <tp t="s">
        <v>#N/A N/A</v>
        <stp/>
        <stp>BDP|11443931681685827890</stp>
        <tr r="C21" s="227"/>
      </tp>
      <tp t="s">
        <v>#N/A N/A</v>
        <stp/>
        <stp>BDP|16648463428749960475</stp>
        <tr r="C22" s="251"/>
      </tp>
      <tp t="s">
        <v>#N/A N/A</v>
        <stp/>
        <stp>BDP|10706809541879874885</stp>
        <tr r="C21" s="374"/>
      </tp>
      <tp t="s">
        <v>#N/A N/A</v>
        <stp/>
        <stp>BDP|12545000321694452966</stp>
        <tr r="C22" s="380"/>
      </tp>
      <tp t="s">
        <v>#N/A N/A</v>
        <stp/>
        <stp>BDP|17859311313184250313</stp>
        <tr r="C21" s="176"/>
      </tp>
      <tp t="s">
        <v>#N/A N/A</v>
        <stp/>
        <stp>BDP|12234392632152823287</stp>
        <tr r="C21" s="545"/>
      </tp>
      <tp t="s">
        <v>#N/A N/A</v>
        <stp/>
        <stp>BDP|11613608668423655001</stp>
        <tr r="C21" s="407"/>
      </tp>
      <tp t="s">
        <v>#N/A N/A</v>
        <stp/>
        <stp>BDP|18158640671878873342</stp>
        <tr r="C22" s="242"/>
      </tp>
      <tp t="s">
        <v>#N/A N/A</v>
        <stp/>
        <stp>BDP|12580678543656952438</stp>
        <tr r="C21" s="221"/>
      </tp>
      <tp t="s">
        <v>#N/A N/A</v>
        <stp/>
        <stp>BDP|11921675204416692376</stp>
        <tr r="C22" s="350"/>
      </tp>
      <tp t="s">
        <v>#N/A N/A</v>
        <stp/>
        <stp>BDP|16260177768075252638</stp>
        <tr r="C21" s="83"/>
      </tp>
      <tp t="s">
        <v>#N/A N/A</v>
        <stp/>
        <stp>BDP|12729998532358307200</stp>
        <tr r="C21" s="170"/>
      </tp>
      <tp t="s">
        <v>#N/A N/A</v>
        <stp/>
        <stp>BDP|12022818381196267637</stp>
        <tr r="C22" s="92"/>
      </tp>
      <tp t="s">
        <v>#N/A N/A</v>
        <stp/>
        <stp>BDP|15321256844597375600</stp>
        <tr r="C22" s="488"/>
      </tp>
      <tp t="s">
        <v>#N/A N/A</v>
        <stp/>
        <stp>BDP|10225962871304474811</stp>
        <tr r="C22" s="128"/>
      </tp>
      <tp t="s">
        <v>#N/A N/A</v>
        <stp/>
        <stp>BDP|12317120547850790521</stp>
        <tr r="C23" s="458"/>
      </tp>
      <tp t="s">
        <v>#N/A N/A</v>
        <stp/>
        <stp>BDP|14084073411340392772</stp>
        <tr r="C22" s="215"/>
      </tp>
      <tp t="s">
        <v>#N/A N/A</v>
        <stp/>
        <stp>BDP|10561089939703840297</stp>
        <tr r="C21" s="35"/>
      </tp>
      <tp t="s">
        <v>#N/A N/A</v>
        <stp/>
        <stp>BDP|18353195398204005672</stp>
        <tr r="C21" s="14"/>
      </tp>
      <tp t="s">
        <v>#N/A N/A</v>
        <stp/>
        <stp>BDP|16852142403210930536</stp>
        <tr r="C23" s="122"/>
      </tp>
      <tp t="s">
        <v>#N/A N/A</v>
        <stp/>
        <stp>BDP|18136045384412296074</stp>
        <tr r="C23" s="386"/>
      </tp>
      <tp t="s">
        <v>#N/A N/A</v>
        <stp/>
        <stp>BDP|12243662441653134100</stp>
        <tr r="C23" s="272"/>
      </tp>
      <tp t="s">
        <v>#N/A N/A</v>
        <stp/>
        <stp>BDP|16841357528107941282</stp>
        <tr r="C22" s="17"/>
      </tp>
      <tp t="s">
        <v>#N/A N/A</v>
        <stp/>
        <stp>BDP|11841092139340994060</stp>
        <tr r="C22" s="35"/>
      </tp>
      <tp t="s">
        <v>#N/A N/A</v>
        <stp/>
        <stp>BDP|11531265981349428014</stp>
        <tr r="C23" s="239"/>
      </tp>
      <tp t="s">
        <v>#N/A N/A</v>
        <stp/>
        <stp>BDP|11299568779964956539</stp>
        <tr r="C21" s="323"/>
      </tp>
      <tp t="s">
        <v>#N/A N/A</v>
        <stp/>
        <stp>BDP|12174148047687679223</stp>
        <tr r="C23" s="338"/>
      </tp>
      <tp t="s">
        <v>#N/A N/A</v>
        <stp/>
        <stp>BDP|15749067233652157798</stp>
        <tr r="C22" s="584"/>
      </tp>
      <tp t="s">
        <v>#N/A N/A</v>
        <stp/>
        <stp>BDP|11155075946973956539</stp>
        <tr r="C22" s="377"/>
      </tp>
      <tp t="s">
        <v>#N/A N/A</v>
        <stp/>
        <stp>BDP|15626410059625387213</stp>
        <tr r="C21" s="137"/>
      </tp>
      <tp t="s">
        <v>#N/A N/A</v>
        <stp/>
        <stp>BDP|14871396236024370382</stp>
        <tr r="C21" s="509"/>
      </tp>
      <tp t="s">
        <v>#N/A N/A</v>
        <stp/>
        <stp>BDP|10983438973601109178</stp>
        <tr r="C22" s="296"/>
      </tp>
      <tp t="s">
        <v>#N/A N/A</v>
        <stp/>
        <stp>BDP|10714495838212164682</stp>
        <tr r="C23" s="26"/>
      </tp>
      <tp t="s">
        <v>#N/A N/A</v>
        <stp/>
        <stp>BDP|16428254378393003389</stp>
        <tr r="C21" s="581"/>
      </tp>
      <tp t="s">
        <v>#N/A N/A</v>
        <stp/>
        <stp>BDP|14567415611822432018</stp>
        <tr r="C22" s="173"/>
      </tp>
      <tp t="s">
        <v>#N/A N/A</v>
        <stp/>
        <stp>BDP|15077650473244534306</stp>
        <tr r="C23" s="353"/>
      </tp>
      <tp t="s">
        <v>#N/A N/A</v>
        <stp/>
        <stp>BDP|10870812475218624490</stp>
        <tr r="C21" s="44"/>
      </tp>
      <tp t="s">
        <v>#N/A N/A</v>
        <stp/>
        <stp>BDP|12651136472303694438</stp>
        <tr r="C23" s="197"/>
      </tp>
      <tp t="s">
        <v>#N/A N/A</v>
        <stp/>
        <stp>BDP|13023806930232019920</stp>
        <tr r="C23" s="167"/>
      </tp>
      <tp t="s">
        <v>#N/A N/A</v>
        <stp/>
        <stp>BDP|17360719050671694718</stp>
        <tr r="C23" s="290"/>
      </tp>
      <tp t="s">
        <v>#N/A N/A</v>
        <stp/>
        <stp>BDP|10101358375795616223</stp>
        <tr r="C23" s="395"/>
      </tp>
      <tp t="s">
        <v>#N/A N/A</v>
        <stp/>
        <stp>BDP|15705634530507562445</stp>
        <tr r="C23" s="65"/>
      </tp>
      <tp t="s">
        <v>#N/A N/A</v>
        <stp/>
        <stp>BDP|16883843972409877324</stp>
        <tr r="C21" s="389"/>
      </tp>
      <tp t="s">
        <v>#N/A N/A</v>
        <stp/>
        <stp>BDP|16925333442141446384</stp>
        <tr r="C22" s="353"/>
      </tp>
      <tp t="s">
        <v>#N/A N/A</v>
        <stp/>
        <stp>BDP|10103564208724819209</stp>
        <tr r="C23" s="110"/>
      </tp>
      <tp t="s">
        <v>#N/A N/A</v>
        <stp/>
        <stp>BDP|13049611629361861560</stp>
        <tr r="C22" s="386"/>
      </tp>
      <tp t="s">
        <v>#N/A N/A</v>
        <stp/>
        <stp>BDP|17323098927814650122</stp>
        <tr r="C22" s="149"/>
      </tp>
      <tp t="s">
        <v>#N/A N/A</v>
        <stp/>
        <stp>BDP|12607962618009617361</stp>
        <tr r="C21" s="518"/>
      </tp>
      <tp t="s">
        <v>#N/A N/A</v>
        <stp/>
        <stp>BDP|16407512867743261685</stp>
        <tr r="C22" s="407"/>
      </tp>
      <tp t="s">
        <v>#N/A N/A</v>
        <stp/>
        <stp>BDP|17255598932281159037</stp>
        <tr r="C22" s="317"/>
      </tp>
      <tp t="s">
        <v>#N/A N/A</v>
        <stp/>
        <stp>BDP|15280112813782307789</stp>
        <tr r="C23" s="485"/>
      </tp>
      <tp t="s">
        <v>#N/A N/A</v>
        <stp/>
        <stp>BDP|15903710412066115573</stp>
        <tr r="C21" s="467"/>
      </tp>
      <tp t="s">
        <v>#N/A N/A</v>
        <stp/>
        <stp>BDP|11180582671017687427</stp>
        <tr r="C23" s="494"/>
      </tp>
      <tp t="s">
        <v>#N/A N/A</v>
        <stp/>
        <stp>BDP|16938717276017290137</stp>
        <tr r="C21" s="434"/>
      </tp>
      <tp t="s">
        <v>#N/A N/A</v>
        <stp/>
        <stp>BDP|13282582035594694168</stp>
        <tr r="C23" s="374"/>
      </tp>
      <tp t="s">
        <v>#N/A N/A</v>
        <stp/>
        <stp>BDP|18080146794133817360</stp>
        <tr r="C23" s="572"/>
      </tp>
      <tp t="s">
        <v>#N/A N/A</v>
        <stp/>
        <stp>BDP|16444604715199734882</stp>
        <tr r="C23" s="431"/>
      </tp>
      <tp t="s">
        <v>#N/A N/A</v>
        <stp/>
        <stp>BDP|11105764814294520374</stp>
        <tr r="C22" s="503"/>
      </tp>
      <tp t="s">
        <v>#N/A N/A</v>
        <stp/>
        <stp>BDP|14149555365617472054</stp>
        <tr r="C21" s="218"/>
      </tp>
      <tp t="s">
        <v>#N/A N/A</v>
        <stp/>
        <stp>BDP|13240145547887386125</stp>
        <tr r="C23" s="125"/>
      </tp>
      <tp t="s">
        <v>#N/A N/A</v>
        <stp/>
        <stp>BDP|13032742314664074138</stp>
        <tr r="C22" s="233"/>
      </tp>
      <tp t="s">
        <v>#N/A N/A</v>
        <stp/>
        <stp>BDP|11328838915481758914</stp>
        <tr r="C23" s="452"/>
      </tp>
      <tp t="s">
        <v>#N/A N/A</v>
        <stp/>
        <stp>BDP|18292064496103127208</stp>
        <tr r="C23" s="311"/>
      </tp>
      <tp t="s">
        <v>#N/A N/A</v>
        <stp/>
        <stp>BDP|18046333679019055597</stp>
        <tr r="C23" s="524"/>
      </tp>
      <tp t="s">
        <v>#N/A N/A</v>
        <stp/>
        <stp>BDP|14039837177672564930</stp>
        <tr r="C21" s="356"/>
      </tp>
      <tp t="s">
        <v>#N/A N/A</v>
        <stp/>
        <stp>BDP|13008289053221851563</stp>
        <tr r="C21" s="383"/>
      </tp>
      <tp t="s">
        <v>#N/A N/A</v>
        <stp/>
        <stp>BDP|11310282249133058471</stp>
        <tr r="C23" s="80"/>
      </tp>
      <tp t="s">
        <v>#N/A N/A</v>
        <stp/>
        <stp>BDP|18130831034305361603</stp>
        <tr r="C21" s="29"/>
      </tp>
      <tp t="s">
        <v>#N/A N/A</v>
        <stp/>
        <stp>BDP|16427853241348161255</stp>
        <tr r="C21" s="392"/>
      </tp>
      <tp t="s">
        <v>#N/A N/A</v>
        <stp/>
        <stp>BDP|12663029032517357623</stp>
        <tr r="C21" s="47"/>
      </tp>
      <tp t="s">
        <v>#N/A N/A</v>
        <stp/>
        <stp>BDP|11844735018713000447</stp>
        <tr r="C22" s="509"/>
      </tp>
      <tp t="s">
        <v>#N/A N/A</v>
        <stp/>
        <stp>BDP|16338549179256812219</stp>
        <tr r="C23" s="443"/>
      </tp>
      <tp t="s">
        <v>#N/A N/A</v>
        <stp/>
        <stp>BDP|13710038704953498022</stp>
        <tr r="C23" s="170"/>
      </tp>
      <tp t="s">
        <v>#N/A N/A</v>
        <stp/>
        <stp>BDP|11101487477276445538</stp>
        <tr r="C23" s="506"/>
      </tp>
      <tp t="s">
        <v>#N/A N/A</v>
        <stp/>
        <stp>BDP|13216019845261998742</stp>
        <tr r="C23" s="215"/>
      </tp>
      <tp t="s">
        <v>#N/A N/A</v>
        <stp/>
        <stp>BDP|13035958699910692209</stp>
        <tr r="C21" s="266"/>
      </tp>
      <tp t="s">
        <v>#N/A N/A</v>
        <stp/>
        <stp>BDP|17124587785459257241</stp>
        <tr r="C21" s="71"/>
      </tp>
      <tp t="s">
        <v>#N/A N/A</v>
        <stp/>
        <stp>BDP|10051350331012163399</stp>
        <tr r="C22" s="326"/>
      </tp>
      <tp t="s">
        <v>#N/A N/A</v>
        <stp/>
        <stp>BDP|10656395024885724520</stp>
        <tr r="C22" s="41"/>
      </tp>
      <tp t="s">
        <v>#N/A N/A</v>
        <stp/>
        <stp>BDP|15786492136817689403</stp>
        <tr r="C22" s="245"/>
      </tp>
      <tp t="s">
        <v>#N/A N/A</v>
        <stp/>
        <stp>BDP|13844332378791908744</stp>
        <tr r="C22" s="113"/>
      </tp>
      <tp t="s">
        <v>#N/A N/A</v>
        <stp/>
        <stp>BDP|13775759249398334991</stp>
        <tr r="C21" s="239"/>
      </tp>
      <tp t="s">
        <v>#N/A N/A</v>
        <stp/>
        <stp>BDP|11652371265674406117</stp>
        <tr r="C23" s="356"/>
      </tp>
      <tp t="s">
        <v>#N/A N/A</v>
        <stp/>
        <stp>BDP|13426082768260682424</stp>
        <tr r="C22" s="323"/>
      </tp>
      <tp t="s">
        <v>#N/A N/A</v>
        <stp/>
        <stp>BDP|16680013008955806247</stp>
        <tr r="C21" s="461"/>
      </tp>
      <tp t="s">
        <v>#N/A N/A</v>
        <stp/>
        <stp>BDP|11429778455742094046</stp>
        <tr r="C21" s="119"/>
      </tp>
      <tp t="s">
        <v>#N/A N/A</v>
        <stp/>
        <stp>BDP|14309280965124834545</stp>
        <tr r="C23" s="317"/>
      </tp>
      <tp t="s">
        <v>#N/A N/A</v>
        <stp/>
        <stp>BDP|13386141465406727305</stp>
        <tr r="C22" s="452"/>
      </tp>
      <tp t="s">
        <v>#N/A N/A</v>
        <stp/>
        <stp>BDP|10612312226827440719</stp>
        <tr r="C23" s="449"/>
      </tp>
      <tp t="s">
        <v>#N/A N/A</v>
        <stp/>
        <stp>BDP|15392003118757981248</stp>
        <tr r="C21" s="485"/>
      </tp>
      <tp t="s">
        <v>#N/A N/A</v>
        <stp/>
        <stp>BDP|15372178546623382277</stp>
        <tr r="C21" s="59"/>
      </tp>
      <tp t="s">
        <v>#N/A N/A</v>
        <stp/>
        <stp>BDP|10565812269239239690</stp>
        <tr r="C22" s="260"/>
      </tp>
      <tp t="s">
        <v>#N/A N/A</v>
        <stp/>
        <stp>BDP|10325131626982871744</stp>
        <tr r="C22" s="29"/>
      </tp>
      <tp t="s">
        <v>#N/A N/A</v>
        <stp/>
        <stp>BDP|16356739070621595187</stp>
        <tr r="C22" s="314"/>
      </tp>
      <tp t="s">
        <v>#N/A N/A</v>
        <stp/>
        <stp>BDP|10421401263003887732</stp>
        <tr r="C21" s="566"/>
      </tp>
      <tp t="s">
        <v>#N/A N/A</v>
        <stp/>
        <stp>BDP|15982122646864732264</stp>
        <tr r="C22" s="302"/>
      </tp>
      <tp t="s">
        <v>#N/A N/A</v>
        <stp/>
        <stp>BDP|15495546152704850751</stp>
        <tr r="C23" s="554"/>
      </tp>
      <tp t="s">
        <v>#N/A N/A</v>
        <stp/>
        <stp>BDP|17527123223182356086</stp>
        <tr r="C22" s="308"/>
      </tp>
      <tp t="s">
        <v>#N/A N/A</v>
        <stp/>
        <stp>BDP|11045798802313905338</stp>
        <tr r="C22" s="197"/>
      </tp>
      <tp t="s">
        <v>#N/A N/A</v>
        <stp/>
        <stp>BDP|13001400660922273526</stp>
        <tr r="C22" s="23"/>
      </tp>
      <tp t="s">
        <v>#N/A N/A</v>
        <stp/>
        <stp>BDP|17765036813647637713</stp>
        <tr r="C22" s="485"/>
      </tp>
      <tp t="s">
        <v>#N/A N/A</v>
        <stp/>
        <stp>BDP|14130238859242914716</stp>
        <tr r="C22" s="563"/>
      </tp>
      <tp t="s">
        <v>#N/A N/A</v>
        <stp/>
        <stp>BDP|11108007544446571530</stp>
        <tr r="C21" s="146"/>
      </tp>
      <tp t="s">
        <v>#N/A N/A</v>
        <stp/>
        <stp>BDP|13962049267174823702</stp>
        <tr r="C21" s="188"/>
      </tp>
      <tp t="s">
        <v>#N/A N/A</v>
        <stp/>
        <stp>BDP|12986685631984215500</stp>
        <tr r="C23" s="560"/>
      </tp>
      <tp t="s">
        <v>#N/A N/A</v>
        <stp/>
        <stp>BDP|12703167928890967751</stp>
        <tr r="C23" s="566"/>
      </tp>
      <tp t="s">
        <v>#N/A N/A</v>
        <stp/>
        <stp>BDP|14788380168062522574</stp>
        <tr r="C22" s="227"/>
      </tp>
      <tp t="s">
        <v>#N/A N/A</v>
        <stp/>
        <stp>BDP|10458562685752647940</stp>
        <tr r="C22" s="389"/>
      </tp>
      <tp t="s">
        <v>#N/A N/A</v>
        <stp/>
        <stp>BDP|17089761006445287365</stp>
        <tr r="C22" s="467"/>
      </tp>
      <tp t="s">
        <v>#N/A N/A</v>
        <stp/>
        <stp>BDP|16521305432030257012</stp>
        <tr r="C23" s="230"/>
      </tp>
      <tp t="s">
        <v>#N/A N/A</v>
        <stp/>
        <stp>BDP|18245828144020494272</stp>
        <tr r="C23" s="200"/>
      </tp>
      <tp t="s">
        <v>#N/A N/A</v>
        <stp/>
        <stp>BDP|15887732003885886163</stp>
        <tr r="C21" s="464"/>
      </tp>
      <tp t="s">
        <v>#N/A N/A</v>
        <stp/>
        <stp>BDP|10714552457480504668</stp>
        <tr r="C21" s="182"/>
      </tp>
      <tp t="s">
        <v>#N/A N/A</v>
        <stp/>
        <stp>BDP|11392595821303212221</stp>
        <tr r="C22" s="536"/>
      </tp>
      <tp t="s">
        <v>#N/A N/A</v>
        <stp/>
        <stp>BDP|15318737519610579475</stp>
        <tr r="C21" s="341"/>
      </tp>
      <tp t="s">
        <v>#N/A N/A</v>
        <stp/>
        <stp>BDP|14770785711300530518</stp>
        <tr r="C23" s="266"/>
      </tp>
      <tp t="s">
        <v>#N/A N/A</v>
        <stp/>
        <stp>BDP|10852123652575101632</stp>
        <tr r="C21" s="254"/>
      </tp>
      <tp t="s">
        <v>#N/A N/A</v>
        <stp/>
        <stp>BDP|13276657666765555193</stp>
        <tr r="C21" s="104"/>
      </tp>
      <tp t="s">
        <v>#N/A N/A</v>
        <stp/>
        <stp>BDP|13025547840473930614</stp>
        <tr r="C22" s="371"/>
      </tp>
      <tp t="s">
        <v>#N/A N/A</v>
        <stp/>
        <stp>BDP|12247679001672208186</stp>
        <tr r="C23" s="209"/>
      </tp>
      <tp t="s">
        <v>#N/A N/A</v>
        <stp/>
        <stp>BDP|12245886416079876546</stp>
        <tr r="C22" s="518"/>
      </tp>
      <tp t="s">
        <v>#N/A N/A</v>
        <stp/>
        <stp>BDP|10669459258855300387</stp>
        <tr r="C22" s="410"/>
      </tp>
      <tp t="s">
        <v>#N/A N/A</v>
        <stp/>
        <stp>BDP|17083114842301009439</stp>
        <tr r="C23" s="533"/>
      </tp>
      <tp t="s">
        <v>#N/A N/A</v>
        <stp/>
        <stp>BDP|15479265234546672528</stp>
        <tr r="C22" s="299"/>
      </tp>
      <tp t="s">
        <v>#N/A N/A</v>
        <stp/>
        <stp>BDP|12510712453970225775</stp>
        <tr r="C21" s="206"/>
      </tp>
      <tp t="s">
        <v>#N/A N/A</v>
        <stp/>
        <stp>BDP|10860434450180944675</stp>
        <tr r="C21" s="494"/>
      </tp>
      <tp t="s">
        <v>#N/A N/A</v>
        <stp/>
        <stp>BDP|13396260766829170973</stp>
        <tr r="C22" s="578"/>
      </tp>
      <tp t="s">
        <v>#N/A N/A</v>
        <stp/>
        <stp>BDP|13942303209963520412</stp>
        <tr r="C22" s="146"/>
      </tp>
      <tp t="s">
        <v>#N/A N/A</v>
        <stp/>
        <stp>BDP|13663745631035293558</stp>
        <tr r="C21" s="140"/>
      </tp>
      <tp t="s">
        <v>#N/A N/A</v>
        <stp/>
        <stp>BDP|17461444876547543476</stp>
        <tr r="C21" s="428"/>
      </tp>
      <tp t="s">
        <v>#N/A N/A</v>
        <stp/>
        <stp>BDP|15065758421206275112</stp>
        <tr r="C23" s="281"/>
      </tp>
      <tp t="s">
        <v>#N/A N/A</v>
        <stp/>
        <stp>BDP|17348400174680541344</stp>
        <tr r="C23" s="158"/>
      </tp>
      <tp t="s">
        <v>#N/A N/A</v>
        <stp/>
        <stp>BDP|16338141309210221341</stp>
        <tr r="C21" s="569"/>
      </tp>
      <tp t="s">
        <v>#N/A N/A</v>
        <stp/>
        <stp>BDP|12927042879680968161</stp>
        <tr r="C23" s="422"/>
      </tp>
      <tp t="s">
        <v>#N/A N/A</v>
        <stp/>
        <stp>BDP|14032980997238524808</stp>
        <tr r="C22" s="110"/>
      </tp>
      <tp t="s">
        <v>#N/A N/A</v>
        <stp/>
        <stp>BDP|16208912469849754470</stp>
        <tr r="C22" s="305"/>
      </tp>
      <tp t="s">
        <v>#N/A N/A</v>
        <stp/>
        <stp>BDP|15573087681221455854</stp>
        <tr r="C23" s="23"/>
      </tp>
      <tp t="s">
        <v>#N/A N/A</v>
        <stp/>
        <stp>BDP|16838045014730427311</stp>
        <tr r="C23" s="251"/>
      </tp>
      <tp t="s">
        <v>#N/A N/A</v>
        <stp/>
        <stp>BDP|14541414994648408596</stp>
        <tr r="C23" s="269"/>
      </tp>
      <tp t="s">
        <v>#N/A N/A</v>
        <stp/>
        <stp>BDP|12014124779160026074</stp>
        <tr r="C21" s="527"/>
      </tp>
      <tp t="s">
        <v>#N/A N/A</v>
        <stp/>
        <stp>BDP|15457087327021349243</stp>
        <tr r="C22" s="2"/>
      </tp>
      <tp t="s">
        <v>#N/A N/A</v>
        <stp/>
        <stp>BDP|17914672743813328215</stp>
        <tr r="C23" s="590"/>
      </tp>
      <tp t="s">
        <v>#N/A N/A</v>
        <stp/>
        <stp>BDP|13993822664209247034</stp>
        <tr r="C22" s="368"/>
      </tp>
      <tp t="s">
        <v>#N/A N/A</v>
        <stp/>
        <stp>BDP|14571165100240904143</stp>
        <tr r="C21" s="587"/>
      </tp>
      <tp t="s">
        <v>#N/A N/A</v>
        <stp/>
        <stp>BDP|12433698938913531017</stp>
        <tr r="C21" s="542"/>
      </tp>
      <tp t="s">
        <v>#N/A N/A</v>
        <stp/>
        <stp>BDP|14358515470216523473</stp>
        <tr r="C23" s="410"/>
      </tp>
      <tp t="s">
        <v>#N/A N/A</v>
        <stp/>
        <stp>BDP|13006746665311701767</stp>
        <tr r="C23" s="191"/>
      </tp>
      <tp t="s">
        <v>#N/A N/A</v>
        <stp/>
        <stp>BDP|15016574052355509434</stp>
        <tr r="C21" s="515"/>
      </tp>
      <tp t="s">
        <v>#N/A N/A</v>
        <stp/>
        <stp>BDP|10565215410514594348</stp>
        <tr r="C23" s="575"/>
      </tp>
      <tp t="s">
        <v>#N/A N/A</v>
        <stp/>
        <stp>BDP|13178111875621312037</stp>
        <tr r="C21" s="521"/>
      </tp>
      <tp t="s">
        <v>#N/A N/A</v>
        <stp/>
        <stp>BDP|11385909434078277715</stp>
        <tr r="C22" s="176"/>
      </tp>
      <tp t="s">
        <v>#N/A N/A</v>
        <stp/>
        <stp>BDP|17036411685269792678</stp>
        <tr r="C21" s="224"/>
      </tp>
      <tp t="s">
        <v>#N/A N/A</v>
        <stp/>
        <stp>BDP|11546745787898249208</stp>
        <tr r="C21" s="293"/>
      </tp>
      <tp t="s">
        <v>#N/A N/A</v>
        <stp/>
        <stp>BDP|18028151913778429457</stp>
        <tr r="C22" s="74"/>
      </tp>
      <tp t="s">
        <v>#N/A N/A</v>
        <stp/>
        <stp>BDP|17724498555441401388</stp>
        <tr r="C22" s="335"/>
      </tp>
      <tp t="s">
        <v>#N/A N/A</v>
        <stp/>
        <stp>BDP|10319010548385082433</stp>
        <tr r="C22" s="356"/>
      </tp>
      <tp t="s">
        <v>#N/A N/A</v>
        <stp/>
        <stp>BDP|14801011569700899713</stp>
        <tr r="C22" s="266"/>
      </tp>
      <tp t="s">
        <v>#N/A N/A</v>
        <stp/>
        <stp>BDP|10265218671587934729</stp>
        <tr r="C21" s="368"/>
      </tp>
      <tp t="s">
        <v>#N/A N/A</v>
        <stp/>
        <stp>BDP|11956108967825618604</stp>
        <tr r="C21" s="377"/>
      </tp>
      <tp t="s">
        <v>#N/A N/A</v>
        <stp/>
        <stp>BDP|16873014023664356529</stp>
        <tr r="C23" s="557"/>
      </tp>
      <tp t="s">
        <v>#N/A N/A</v>
        <stp/>
        <stp>BDP|17008050615181411288</stp>
        <tr r="C23" s="455"/>
      </tp>
      <tp t="s">
        <v>#N/A N/A</v>
        <stp/>
        <stp>BDP|12815213773350730228</stp>
        <tr r="C23" s="128"/>
      </tp>
      <tp t="s">
        <v>#N/A N/A</v>
        <stp/>
        <stp>BDP|14627776167424969402</stp>
        <tr r="C21" s="314"/>
      </tp>
      <tp t="s">
        <v>#N/A N/A</v>
        <stp/>
        <stp>BDP|18137904857900850100</stp>
        <tr r="C22" s="419"/>
      </tp>
      <tp t="s">
        <v>#N/A N/A</v>
        <stp/>
        <stp>BDP|13561216226293161503</stp>
        <tr r="C21" s="233"/>
      </tp>
      <tp t="s">
        <v>#N/A N/A</v>
        <stp/>
        <stp>BDP|11143200850721642257</stp>
        <tr r="C23" s="578"/>
      </tp>
      <tp t="s">
        <v>#N/A N/A</v>
        <stp/>
        <stp>BDP|12095119508197860148</stp>
        <tr r="C23" s="344"/>
      </tp>
      <tp t="s">
        <v>#N/A N/A</v>
        <stp/>
        <stp>BDP|10798492808654711557</stp>
        <tr r="C23" s="50"/>
      </tp>
      <tp t="s">
        <v>#N/A N/A</v>
        <stp/>
        <stp>BDP|12650943988687992175</stp>
        <tr r="C22" s="80"/>
      </tp>
      <tp t="s">
        <v>#N/A N/A</v>
        <stp/>
        <stp>BDP|14673286512220024282</stp>
        <tr r="C22" s="287"/>
      </tp>
      <tp t="s">
        <v>#N/A N/A</v>
        <stp/>
        <stp>BDP|17329102657464277221</stp>
        <tr r="C21" s="164"/>
      </tp>
      <tp t="s">
        <v>#N/A N/A</v>
        <stp/>
        <stp>BDP|16280338294241439866</stp>
        <tr r="C21" s="395"/>
      </tp>
      <tp t="s">
        <v>#N/A N/A</v>
        <stp/>
        <stp>BDP|16790498305996406197</stp>
        <tr r="C21" s="278"/>
      </tp>
      <tp t="s">
        <v>#N/A N/A</v>
        <stp/>
        <stp>BDP|16723641080449662436</stp>
        <tr r="C22" s="557"/>
      </tp>
      <tp t="s">
        <v>#N/A N/A</v>
        <stp/>
        <stp>BDP|15131964381379220822</stp>
        <tr r="C22" s="500"/>
      </tp>
    </main>
    <main first="bofaddin.rtdserver">
      <tp t="s">
        <v>#N/A N/A</v>
        <stp/>
        <stp>BDP|7954949812487133442</stp>
        <tr r="C22" s="161"/>
      </tp>
      <tp t="s">
        <v>#N/A N/A</v>
        <stp/>
        <stp>BDP|3486929236065219082</stp>
        <tr r="C23" s="377"/>
      </tp>
      <tp t="s">
        <v>#N/A N/A</v>
        <stp/>
        <stp>BDP|6045495209689207797</stp>
        <tr r="C23" s="116"/>
      </tp>
      <tp t="s">
        <v>#N/A N/A</v>
        <stp/>
        <stp>BDP|7914028936628430011</stp>
        <tr r="C21" s="386"/>
      </tp>
      <tp t="s">
        <v>#N/A N/A</v>
        <stp/>
        <stp>BDP|6997229626252285879</stp>
        <tr r="C23" s="95"/>
      </tp>
      <tp t="s">
        <v>#N/A N/A</v>
        <stp/>
        <stp>BDP|8026110825245474299</stp>
        <tr r="C23" s="434"/>
      </tp>
      <tp t="s">
        <v>#N/A N/A</v>
        <stp/>
        <stp>BDP|7299705397672276787</stp>
        <tr r="C23" s="329"/>
      </tp>
      <tp t="s">
        <v>#N/A N/A</v>
        <stp/>
        <stp>BDP|8284997150639592139</stp>
        <tr r="C23" s="2"/>
      </tp>
      <tp t="s">
        <v>#N/A N/A</v>
        <stp/>
        <stp>BDP|1253870055441980148</stp>
        <tr r="C23" s="380"/>
      </tp>
      <tp t="s">
        <v>#N/A N/A</v>
        <stp/>
        <stp>BDP|6901564035359254550</stp>
        <tr r="C22" s="482"/>
      </tp>
      <tp t="s">
        <v>#N/A N/A</v>
        <stp/>
        <stp>BDP|5691142183875125522</stp>
        <tr r="C23" s="362"/>
      </tp>
      <tp t="s">
        <v>#N/A N/A</v>
        <stp/>
        <stp>BDP|2734973862659217819</stp>
        <tr r="C22" s="575"/>
      </tp>
      <tp t="s">
        <v>#N/A N/A</v>
        <stp/>
        <stp>BDP|1007207317318414626</stp>
        <tr r="C23" s="548"/>
      </tp>
      <tp t="s">
        <v>#N/A N/A</v>
        <stp/>
        <stp>BDP|4546976556295496175</stp>
        <tr r="C23" s="155"/>
      </tp>
      <tp t="s">
        <v>#N/A N/A</v>
        <stp/>
        <stp>BDP|8230744067006579305</stp>
        <tr r="C21" s="143"/>
      </tp>
      <tp t="s">
        <v>#N/A N/A</v>
        <stp/>
        <stp>BDP|7674149775818583577</stp>
        <tr r="C21" s="446"/>
      </tp>
      <tp t="s">
        <v>#N/A N/A</v>
        <stp/>
        <stp>BDP|5014448458550547933</stp>
        <tr r="C21" s="332"/>
      </tp>
      <tp t="s">
        <v>#N/A N/A</v>
        <stp/>
        <stp>BDP|1222655895415967632</stp>
        <tr r="C22" s="284"/>
      </tp>
      <tp t="s">
        <v>#N/A N/A</v>
        <stp/>
        <stp>BDP|3036762011738741096</stp>
        <tr r="C21" s="20"/>
      </tp>
      <tp t="s">
        <v>#N/A N/A</v>
        <stp/>
        <stp>BDP|7349938325491370092</stp>
        <tr r="C23" s="263"/>
      </tp>
      <tp t="s">
        <v>#N/A N/A</v>
        <stp/>
        <stp>BDP|9302134634813336582</stp>
        <tr r="C22" s="56"/>
      </tp>
      <tp t="s">
        <v>#N/A N/A</v>
        <stp/>
        <stp>BDP|6908906158685898250</stp>
        <tr r="C21" s="68"/>
      </tp>
      <tp t="s">
        <v>#N/A N/A</v>
        <stp/>
        <stp>BDP|9549763672902551695</stp>
        <tr r="C21" s="419"/>
      </tp>
      <tp t="s">
        <v>#N/A N/A</v>
        <stp/>
        <stp>BDP|6933141131020115903</stp>
        <tr r="C21" s="338"/>
      </tp>
      <tp t="s">
        <v>#N/A N/A</v>
        <stp/>
        <stp>BDP|4528564262959591349</stp>
        <tr r="C21" s="578"/>
      </tp>
      <tp t="s">
        <v>#N/A N/A</v>
        <stp/>
        <stp>BDP|3173809364489428916</stp>
        <tr r="C21" s="212"/>
      </tp>
      <tp t="s">
        <v>#N/A N/A</v>
        <stp/>
        <stp>BDP|1127230799852846530</stp>
        <tr r="C23" s="131"/>
      </tp>
      <tp t="s">
        <v>#N/A N/A</v>
        <stp/>
        <stp>BDP|6123966364825034138</stp>
        <tr r="C22" s="200"/>
      </tp>
      <tp t="s">
        <v>#N/A N/A</v>
        <stp/>
        <stp>BDP|7484970704873458026</stp>
        <tr r="C22" s="464"/>
      </tp>
      <tp t="s">
        <v>#N/A N/A</v>
        <stp/>
        <stp>BDP|5845842139854209703</stp>
        <tr r="C23" s="308"/>
      </tp>
      <tp t="s">
        <v>#N/A N/A</v>
        <stp/>
        <stp>BDP|6655753113364204969</stp>
        <tr r="C23" s="584"/>
      </tp>
      <tp t="s">
        <v>#N/A N/A</v>
        <stp/>
        <stp>BDP|5121049318078863105</stp>
        <tr r="C21" s="275"/>
      </tp>
      <tp t="s">
        <v>#N/A N/A</v>
        <stp/>
        <stp>BDP|6760313926170291983</stp>
        <tr r="C21" s="416"/>
      </tp>
      <tp t="s">
        <v>#N/A N/A</v>
        <stp/>
        <stp>BDP|4609895879965821051</stp>
        <tr r="C23" s="512"/>
      </tp>
      <tp t="s">
        <v>#N/A N/A</v>
        <stp/>
        <stp>BDP|8221528282353828829</stp>
        <tr r="C22" s="428"/>
      </tp>
      <tp t="s">
        <v>#N/A N/A</v>
        <stp/>
        <stp>BDP|2719943554224716491</stp>
        <tr r="C22" s="14"/>
      </tp>
      <tp t="s">
        <v>#N/A N/A</v>
        <stp/>
        <stp>BDP|9965364094458432563</stp>
        <tr r="C21" s="53"/>
      </tp>
      <tp t="s">
        <v>#N/A N/A</v>
        <stp/>
        <stp>BDP|7927703241019645300</stp>
        <tr r="C23" s="542"/>
      </tp>
      <tp t="s">
        <v>#N/A N/A</v>
        <stp/>
        <stp>BDP|5201283089154762566</stp>
        <tr r="C21" s="503"/>
      </tp>
      <tp t="s">
        <v>#N/A N/A</v>
        <stp/>
        <stp>BDP|8050124055547770525</stp>
        <tr r="C23" s="275"/>
      </tp>
      <tp t="s">
        <v>#N/A N/A</v>
        <stp/>
        <stp>BDP|3148758358166464987</stp>
        <tr r="C22" s="548"/>
      </tp>
      <tp t="s">
        <v>#N/A N/A</v>
        <stp/>
        <stp>BDP|7590814433441464331</stp>
        <tr r="C23" s="194"/>
      </tp>
      <tp t="s">
        <v>#N/A N/A</v>
        <stp/>
        <stp>BDP|6684865077107287042</stp>
        <tr r="C21" s="89"/>
      </tp>
      <tp t="s">
        <v>#N/A N/A</v>
        <stp/>
        <stp>BDP|1475212165023788811</stp>
        <tr r="C22" s="383"/>
      </tp>
      <tp t="s">
        <v>#N/A N/A</v>
        <stp/>
        <stp>BDP|1335143883341166739</stp>
        <tr r="C21" s="203"/>
      </tp>
      <tp t="s">
        <v>#N/A N/A</v>
        <stp/>
        <stp>BDP|8233714774103094527</stp>
        <tr r="C23" s="182"/>
      </tp>
      <tp t="s">
        <v>#N/A N/A</v>
        <stp/>
        <stp>BDP|8553092073397281686</stp>
        <tr r="C23" s="176"/>
      </tp>
      <tp t="s">
        <v>#N/A N/A</v>
        <stp/>
        <stp>BDP|7145500292010162570</stp>
        <tr r="C22" s="38"/>
      </tp>
      <tp t="s">
        <v>#N/A N/A</v>
        <stp/>
        <stp>BDP|9544807515409868631</stp>
        <tr r="C21" s="41"/>
      </tp>
      <tp t="s">
        <v>#N/A N/A</v>
        <stp/>
        <stp>BDP|1111991289818028783</stp>
        <tr r="C22" s="32"/>
      </tp>
      <tp t="s">
        <v>#N/A N/A</v>
        <stp/>
        <stp>BDP|9949488722696941635</stp>
        <tr r="C23" s="179"/>
      </tp>
      <tp t="s">
        <v>#N/A N/A</v>
        <stp/>
        <stp>BDP|3311342502088578798</stp>
        <tr r="C21" s="371"/>
      </tp>
      <tp t="s">
        <v>#N/A N/A</v>
        <stp/>
        <stp>BDP|6512591313904397907</stp>
        <tr r="C23" s="413"/>
      </tp>
      <tp t="s">
        <v>#N/A N/A</v>
        <stp/>
        <stp>BDP|1312980145437269411</stp>
        <tr r="C23" s="77"/>
      </tp>
      <tp t="s">
        <v>#N/A N/A</v>
        <stp/>
        <stp>BDP|6752982126490670221</stp>
        <tr r="C21" s="563"/>
      </tp>
      <tp t="s">
        <v>#N/A N/A</v>
        <stp/>
        <stp>BDP|6862549501825660985</stp>
        <tr r="C22" s="11"/>
      </tp>
      <tp t="s">
        <v>#N/A N/A</v>
        <stp/>
        <stp>BDP|5603923206040238306</stp>
        <tr r="C22" s="542"/>
      </tp>
      <tp t="s">
        <v>#N/A N/A</v>
        <stp/>
        <stp>BDP|4025826974987726301</stp>
        <tr r="C21" s="320"/>
      </tp>
      <tp t="s">
        <v>#N/A N/A</v>
        <stp/>
        <stp>BDP|2937960766025665795</stp>
        <tr r="C21" s="326"/>
      </tp>
      <tp t="s">
        <v>#N/A N/A</v>
        <stp/>
        <stp>BDP|8441536426958664805</stp>
        <tr r="C21" s="125"/>
      </tp>
      <tp t="s">
        <v>#N/A N/A</v>
        <stp/>
        <stp>BDP|1265769181381202037</stp>
        <tr r="C23" s="143"/>
      </tp>
      <tp t="s">
        <v>#N/A N/A</v>
        <stp/>
        <stp>BDP|7722081303379029184</stp>
        <tr r="C23" s="521"/>
      </tp>
      <tp t="s">
        <v>#N/A N/A</v>
        <stp/>
        <stp>BDP|6814414286007315295</stp>
        <tr r="C22" s="185"/>
      </tp>
      <tp t="s">
        <v>#N/A N/A</v>
        <stp/>
        <stp>BDP|6311859904033130593</stp>
        <tr r="C23" s="545"/>
      </tp>
      <tp t="s">
        <v>#N/A N/A</v>
        <stp/>
        <stp>BDP|1234955405718948814</stp>
        <tr r="C23" s="563"/>
      </tp>
      <tp t="s">
        <v>#N/A N/A</v>
        <stp/>
        <stp>BDP|3922719375973103861</stp>
        <tr r="C22" s="257"/>
      </tp>
      <tp t="s">
        <v>#N/A N/A</v>
        <stp/>
        <stp>BDP|9421909989358493837</stp>
        <tr r="C23" s="149"/>
      </tp>
      <tp t="s">
        <v>#N/A N/A</v>
        <stp/>
        <stp>BDP|1439436639786011858</stp>
        <tr r="C22" s="83"/>
      </tp>
      <tp t="s">
        <v>#N/A N/A</v>
        <stp/>
        <stp>BDP|5324493435359658327</stp>
        <tr r="C22" s="164"/>
      </tp>
      <tp t="s">
        <v>#N/A N/A</v>
        <stp/>
        <stp>BDP|9859146766956117030</stp>
        <tr r="C22" s="263"/>
      </tp>
      <tp t="s">
        <v>#N/A N/A</v>
        <stp/>
        <stp>BDP|6847762343754210966</stp>
        <tr r="C21" s="500"/>
      </tp>
      <tp t="s">
        <v>#N/A N/A</v>
        <stp/>
        <stp>BDP|8832430618703903642</stp>
        <tr r="C21" s="260"/>
      </tp>
      <tp t="s">
        <v>#N/A N/A</v>
        <stp/>
        <stp>BDP|7934820996327392925</stp>
        <tr r="C23" s="473"/>
      </tp>
      <tp t="s">
        <v>#N/A N/A</v>
        <stp/>
        <stp>BDP|8786687500346507070</stp>
        <tr r="C22" s="338"/>
      </tp>
      <tp t="s">
        <v>#N/A N/A</v>
        <stp/>
        <stp>BDP|9144450320070191772</stp>
        <tr r="C21" s="263"/>
      </tp>
      <tp t="s">
        <v>#N/A N/A</v>
        <stp/>
        <stp>BDP|4554601168625849971</stp>
        <tr r="C22" s="401"/>
      </tp>
      <tp t="s">
        <v>#N/A N/A</v>
        <stp/>
        <stp>BDP|6244059932098447529</stp>
        <tr r="C23" s="8"/>
      </tp>
      <tp t="s">
        <v>#N/A N/A</v>
        <stp/>
        <stp>BDP|4783167622036247912</stp>
        <tr r="C22" s="290"/>
      </tp>
      <tp t="s">
        <v>#N/A N/A</v>
        <stp/>
        <stp>BDP|8365610603994917289</stp>
        <tr r="C21" s="62"/>
      </tp>
      <tp t="s">
        <v>#N/A N/A</v>
        <stp/>
        <stp>BDP|5820798953179647601</stp>
        <tr r="C21" s="251"/>
      </tp>
      <tp t="s">
        <v>#N/A N/A</v>
        <stp/>
        <stp>BDP|5445842823297038184</stp>
        <tr r="C21" s="362"/>
      </tp>
      <tp t="s">
        <v>#N/A N/A</v>
        <stp/>
        <stp>BDP|8983503219857877272</stp>
        <tr r="C22" s="512"/>
      </tp>
      <tp t="s">
        <v>#N/A N/A</v>
        <stp/>
        <stp>BDP|9165076848944665047</stp>
        <tr r="C22" s="320"/>
      </tp>
      <tp t="s">
        <v>#N/A N/A</v>
        <stp/>
        <stp>BDP|4709071787604320141</stp>
        <tr r="C22" s="473"/>
      </tp>
      <tp t="s">
        <v>#N/A N/A</v>
        <stp/>
        <stp>BDP|2847946063695736180</stp>
        <tr r="C22" s="65"/>
      </tp>
      <tp t="s">
        <v>#N/A N/A</v>
        <stp/>
        <stp>BDP|8547307843194530221</stp>
        <tr r="C22" s="554"/>
      </tp>
      <tp t="s">
        <v>#N/A N/A</v>
        <stp/>
        <stp>BDP|3116249666457240978</stp>
        <tr r="C22" s="533"/>
      </tp>
      <tp t="s">
        <v>#N/A N/A</v>
        <stp/>
        <stp>BDP|3260613292694378157</stp>
        <tr r="C21" s="344"/>
      </tp>
      <tp t="s">
        <v>#N/A N/A</v>
        <stp/>
        <stp>BDP|1513853064096198018</stp>
        <tr r="C22" s="170"/>
      </tp>
      <tp t="s">
        <v>#N/A N/A</v>
        <stp/>
        <stp>BDP|2307522916709625643</stp>
        <tr r="C22" s="524"/>
      </tp>
      <tp t="s">
        <v>#N/A N/A</v>
        <stp/>
        <stp>BDP|8552691264926522477</stp>
        <tr r="C21" s="23"/>
      </tp>
      <tp t="s">
        <v>#N/A N/A</v>
        <stp/>
        <stp>BDP|2799131232363920973</stp>
        <tr r="C22" s="527"/>
      </tp>
      <tp t="s">
        <v>#N/A N/A</v>
        <stp/>
        <stp>BDP|6401870760710911263</stp>
        <tr r="C22" s="293"/>
      </tp>
      <tp t="s">
        <v>#N/A N/A</v>
        <stp/>
        <stp>BDP|7058909725663818505</stp>
        <tr r="C21" s="449"/>
      </tp>
      <tp t="s">
        <v>#N/A N/A</v>
        <stp/>
        <stp>BDP|8513129147775456294</stp>
        <tr r="C22" s="71"/>
      </tp>
      <tp t="s">
        <v>#N/A N/A</v>
        <stp/>
        <stp>BDP|9076355209306531644</stp>
        <tr r="C22" s="365"/>
      </tp>
      <tp t="s">
        <v>#N/A N/A</v>
        <stp/>
        <stp>BDP|4914855359877469429</stp>
        <tr r="C21" s="290"/>
      </tp>
      <tp t="s">
        <v>#N/A N/A</v>
        <stp/>
        <stp>BDP|1049859870025525139</stp>
        <tr r="C21" s="173"/>
      </tp>
      <tp t="s">
        <v>#N/A N/A</v>
        <stp/>
        <stp>BDP|6128610686465632769</stp>
        <tr r="C21" s="242"/>
      </tp>
      <tp t="s">
        <v>#N/A N/A</v>
        <stp/>
        <stp>BDP|1531000641418403770</stp>
        <tr r="C21" s="476"/>
      </tp>
      <tp t="s">
        <v>#N/A N/A</v>
        <stp/>
        <stp>BDP|1123381539379124254</stp>
        <tr r="C22" s="218"/>
      </tp>
      <tp t="s">
        <v>#N/A N/A</v>
        <stp/>
        <stp>BDP|5198102528818703542</stp>
        <tr r="C21" s="269"/>
      </tp>
      <tp t="s">
        <v>#N/A N/A</v>
        <stp/>
        <stp>BDP|3459765295665434384</stp>
        <tr r="C23" s="227"/>
      </tp>
      <tp t="s">
        <v>#N/A N/A</v>
        <stp/>
        <stp>BDP|2573434434336410888</stp>
        <tr r="C23" s="56"/>
      </tp>
      <tp t="s">
        <v>#N/A N/A</v>
        <stp/>
        <stp>BDP|5807122617587446952</stp>
        <tr r="C21" s="8"/>
      </tp>
      <tp t="s">
        <v>#N/A N/A</v>
        <stp/>
        <stp>BDP|5939671438178976321</stp>
        <tr r="C22" s="347"/>
      </tp>
      <tp t="s">
        <v>#N/A N/A</v>
        <stp/>
        <stp>BDP|3237375450217554928</stp>
        <tr r="C21" s="488"/>
      </tp>
      <tp t="s">
        <v>#N/A N/A</v>
        <stp/>
        <stp>BDP|3275834948565390182</stp>
        <tr r="C23" s="299"/>
      </tp>
      <tp t="s">
        <v>#N/A N/A</v>
        <stp/>
        <stp>BDP|6703516498508802953</stp>
        <tr r="C21" s="530"/>
      </tp>
      <tp t="s">
        <v>#N/A N/A</v>
        <stp/>
        <stp>BDP|6320112877078157346</stp>
        <tr r="C21" s="92"/>
      </tp>
      <tp t="s">
        <v>#N/A N/A</v>
        <stp/>
        <stp>BDP|2506172583962602218</stp>
        <tr r="C21" s="191"/>
      </tp>
      <tp t="s">
        <v>#N/A N/A</v>
        <stp/>
        <stp>BDP|3267899499270634930</stp>
        <tr r="C22" s="53"/>
      </tp>
      <tp t="s">
        <v>#N/A N/A</v>
        <stp/>
        <stp>BDP|4632355832126551936</stp>
        <tr r="C23" s="365"/>
      </tp>
      <tp t="s">
        <v>#N/A N/A</v>
        <stp/>
        <stp>BDP|3279329429728586186</stp>
        <tr r="C23" s="587"/>
      </tp>
      <tp t="s">
        <v>#N/A N/A</v>
        <stp/>
        <stp>BDP|5287780105151968832</stp>
        <tr r="C21" s="131"/>
      </tp>
      <tp t="s">
        <v>#N/A N/A</v>
        <stp/>
        <stp>BDP|9922979821471235776</stp>
        <tr r="C21" s="98"/>
      </tp>
      <tp t="s">
        <v>#N/A N/A</v>
        <stp/>
        <stp>BDP|1827601633108931891</stp>
        <tr r="C21" s="65"/>
      </tp>
      <tp t="s">
        <v>#N/A N/A</v>
        <stp/>
        <stp>BDP|1099418228935292606</stp>
        <tr r="C23" s="371"/>
      </tp>
      <tp t="s">
        <v>#N/A N/A</v>
        <stp/>
        <stp>BDP|7918418823550469571</stp>
        <tr r="C22" s="107"/>
      </tp>
      <tp t="s">
        <v>#N/A N/A</v>
        <stp/>
        <stp>BDP|6672346921587267498</stp>
        <tr r="C22" s="224"/>
      </tp>
      <tp t="s">
        <v>#N/A N/A</v>
        <stp/>
        <stp>BDP|7277362243372769699</stp>
        <tr r="C22" s="125"/>
      </tp>
      <tp t="s">
        <v>#N/A N/A</v>
        <stp/>
        <stp>BDP|6841709956701033100</stp>
        <tr r="C23" s="551"/>
      </tp>
      <tp t="s">
        <v>#N/A N/A</v>
        <stp/>
        <stp>BDP|1868946994723193675</stp>
        <tr r="C22" s="431"/>
      </tp>
      <tp t="s">
        <v>#N/A N/A</v>
        <stp/>
        <stp>BDP|8859407545614416872</stp>
        <tr r="C23" s="212"/>
      </tp>
      <tp t="s">
        <v>#N/A N/A</v>
        <stp/>
        <stp>BDP|2148426910692925156</stp>
        <tr r="C23" s="146"/>
      </tp>
      <tp t="s">
        <v>#N/A N/A</v>
        <stp/>
        <stp>BDP|3494205558381352124</stp>
        <tr r="C23" s="92"/>
      </tp>
      <tp t="s">
        <v>#N/A N/A</v>
        <stp/>
        <stp>BDP|9093474094026209622</stp>
        <tr r="C21" s="77"/>
      </tp>
      <tp t="s">
        <v>#N/A N/A</v>
        <stp/>
        <stp>BDP|8484990698195110949</stp>
        <tr r="C23" s="368"/>
      </tp>
      <tp t="s">
        <v>#N/A N/A</v>
        <stp/>
        <stp>BDP|1870228004455914266</stp>
        <tr r="C23" s="113"/>
      </tp>
      <tp t="s">
        <v>#N/A N/A</v>
        <stp/>
        <stp>BDP|7108254942330434536</stp>
        <tr r="C21" s="17"/>
      </tp>
      <tp t="s">
        <v>#N/A N/A</v>
        <stp/>
        <stp>BDP|7263964507418770222</stp>
        <tr r="C22" s="443"/>
      </tp>
      <tp t="s">
        <v>#N/A N/A</v>
        <stp/>
        <stp>BDP|8927195964268767355</stp>
        <tr r="C22" s="449"/>
      </tp>
      <tp t="s">
        <v>#N/A N/A</v>
        <stp/>
        <stp>BDP|2984789215717656759</stp>
        <tr r="C21" s="413"/>
      </tp>
      <tp t="s">
        <v>#N/A N/A</v>
        <stp/>
        <stp>BDP|8591543636568038232</stp>
        <tr r="C23" s="245"/>
      </tp>
      <tp t="s">
        <v>#N/A N/A</v>
        <stp/>
        <stp>BDP|9144392391715518348</stp>
        <tr r="C22" s="191"/>
      </tp>
      <tp t="s">
        <v>#N/A N/A</v>
        <stp/>
        <stp>BDP|1681791061664321113</stp>
        <tr r="C23" s="188"/>
      </tp>
      <tp t="s">
        <v>#N/A N/A</v>
        <stp/>
        <stp>BDP|4906957000391745972</stp>
        <tr r="C21" s="479"/>
      </tp>
      <tp t="s">
        <v>#N/A N/A</v>
        <stp/>
        <stp>BDP|5392896196632342328</stp>
        <tr r="C21" s="422"/>
      </tp>
      <tp t="s">
        <v>#N/A N/A</v>
        <stp/>
        <stp>BDP|4590537067610740248</stp>
        <tr r="C21" s="230"/>
      </tp>
      <tp t="s">
        <v>#N/A N/A</v>
        <stp/>
        <stp>BDP|3710958482902166524</stp>
        <tr r="C23" s="98"/>
      </tp>
      <tp t="s">
        <v>#N/A N/A</v>
        <stp/>
        <stp>BDP|7645450020786637267</stp>
        <tr r="C22" s="98"/>
      </tp>
      <tp t="s">
        <v>#N/A N/A</v>
        <stp/>
        <stp>BDP|7471446940996555459</stp>
        <tr r="C21" s="329"/>
      </tp>
      <tp t="s">
        <v>#N/A N/A</v>
        <stp/>
        <stp>BDP|7458692949349290971</stp>
        <tr r="C21" s="359"/>
      </tp>
      <tp t="s">
        <v>#N/A N/A</v>
        <stp/>
        <stp>BDP|1329483658171665449</stp>
        <tr r="C23" s="41"/>
      </tp>
      <tp t="s">
        <v>#N/A N/A</v>
        <stp/>
        <stp>BDP|1440888137256220982</stp>
        <tr r="C22" s="152"/>
      </tp>
      <tp t="s">
        <v>#N/A N/A</v>
        <stp/>
        <stp>BDP|2782213737230667610</stp>
        <tr r="C23" s="296"/>
      </tp>
      <tp t="s">
        <v>#N/A N/A</v>
        <stp/>
        <stp>BDP|1181351218645836335</stp>
        <tr r="C21" s="32"/>
      </tp>
      <tp t="s">
        <v>#N/A N/A</v>
        <stp/>
        <stp>BDP|5672612311880256730</stp>
        <tr r="C23" s="527"/>
      </tp>
      <tp t="s">
        <v>#N/A N/A</v>
        <stp/>
        <stp>BDP|6369065753055176339</stp>
        <tr r="C23" s="326"/>
      </tp>
      <tp t="s">
        <v>#N/A N/A</v>
        <stp/>
        <stp>BDP|4669885813311934902</stp>
        <tr r="C21" s="497"/>
      </tp>
      <tp t="s">
        <v>#N/A N/A</v>
        <stp/>
        <stp>BDP|1210268676961265044</stp>
        <tr r="C21" s="50"/>
      </tp>
      <tp t="s">
        <v>#N/A N/A</v>
        <stp/>
        <stp>BDP|7968025635003099153</stp>
        <tr r="C22" s="545"/>
      </tp>
      <tp t="s">
        <v>#N/A N/A</v>
        <stp/>
        <stp>BDP|1437051882596066982</stp>
        <tr r="C21" s="350"/>
      </tp>
      <tp t="s">
        <v>#N/A N/A</v>
        <stp/>
        <stp>BDP|2454311144267010494</stp>
        <tr r="C21" s="113"/>
      </tp>
      <tp t="s">
        <v>#N/A N/A</v>
        <stp/>
        <stp>BDP|9006511087506788485</stp>
        <tr r="C23" s="161"/>
      </tp>
      <tp t="s">
        <v>#N/A N/A</v>
        <stp/>
        <stp>BDP|3673827216138525496</stp>
        <tr r="C21" s="5"/>
      </tp>
      <tp t="s">
        <v>#N/A N/A</v>
        <stp/>
        <stp>BDP|4783008458911548649</stp>
        <tr r="C23" s="74"/>
      </tp>
      <tp t="s">
        <v>#N/A N/A</v>
        <stp/>
        <stp>BDP|1895434177753714741</stp>
        <tr r="C23" s="254"/>
      </tp>
      <tp t="s">
        <v>#N/A N/A</v>
        <stp/>
        <stp>BDP|1294689667474777359</stp>
        <tr r="C21" s="134"/>
      </tp>
      <tp t="s">
        <v>#N/A N/A</v>
        <stp/>
        <stp>BDP|1511151315525210284</stp>
        <tr r="C21" s="257"/>
      </tp>
      <tp t="s">
        <v>#N/A N/A</v>
        <stp/>
        <stp>BDP|4224998723148184166</stp>
        <tr r="C23" s="437"/>
      </tp>
      <tp t="s">
        <v>#N/A N/A</v>
        <stp/>
        <stp>BDP|8559917879488243804</stp>
        <tr r="C22" s="122"/>
      </tp>
      <tp t="s">
        <v>#N/A N/A</v>
        <stp/>
        <stp>BDP|1729338474587959456</stp>
        <tr r="C21" s="551"/>
      </tp>
      <tp t="s">
        <v>#N/A N/A</v>
        <stp/>
        <stp>BDP|9644365579529029259</stp>
        <tr r="C21" s="74"/>
      </tp>
      <tp t="s">
        <v>#N/A N/A</v>
        <stp/>
        <stp>BDP|6130473139036290100</stp>
        <tr r="C23" s="29"/>
      </tp>
      <tp t="s">
        <v>#N/A N/A</v>
        <stp/>
        <stp>BDP|6117145476396880094</stp>
        <tr r="C22" s="374"/>
      </tp>
      <tp t="s">
        <v>#N/A N/A</v>
        <stp/>
        <stp>BDP|5334884777348511494</stp>
        <tr r="C22" s="47"/>
      </tp>
      <tp t="s">
        <v>#N/A N/A</v>
        <stp/>
        <stp>BDP|6524316336467440760</stp>
        <tr r="C23" s="32"/>
      </tp>
      <tp t="s">
        <v>#N/A N/A</v>
        <stp/>
        <stp>BDP|4467308730952688035</stp>
        <tr r="C21" s="470"/>
      </tp>
      <tp t="s">
        <v>#N/A N/A</v>
        <stp/>
        <stp>BDP|1088268336267327157</stp>
        <tr r="C22" s="104"/>
      </tp>
      <tp t="s">
        <v>#N/A N/A</v>
        <stp/>
        <stp>BDP|1171665527066085577</stp>
        <tr r="C21" s="431"/>
      </tp>
      <tp t="s">
        <v>#N/A N/A</v>
        <stp/>
        <stp>BDP|8130905428982645784</stp>
        <tr r="C22" s="119"/>
      </tp>
      <tp t="s">
        <v>#N/A N/A</v>
        <stp/>
        <stp>BDP|4221632830174951273</stp>
        <tr r="C22" s="188"/>
      </tp>
      <tp t="s">
        <v>#N/A N/A</v>
        <stp/>
        <stp>BDP|5927127636937144708</stp>
        <tr r="C21" s="209"/>
      </tp>
      <tp t="s">
        <v>#N/A N/A</v>
        <stp/>
        <stp>BDP|1212568005780226314</stp>
        <tr r="C22" s="236"/>
      </tp>
      <tp t="s">
        <v>#N/A N/A</v>
        <stp/>
        <stp>BDP|4259985499261491242</stp>
        <tr r="C21" s="11"/>
      </tp>
      <tp t="s">
        <v>#N/A N/A</v>
        <stp/>
        <stp>BDP|5605777026493093447</stp>
        <tr r="C22" s="137"/>
      </tp>
      <tp t="s">
        <v>#N/A N/A</v>
        <stp/>
        <stp>BDP|2021452467467421051</stp>
        <tr r="C23" s="278"/>
      </tp>
      <tp t="s">
        <v>#N/A N/A</v>
        <stp/>
        <stp>BDP|9613054026234551801</stp>
        <tr r="C22" s="329"/>
      </tp>
      <tp t="s">
        <v>#N/A N/A</v>
        <stp/>
        <stp>BDP|9918132992955862365</stp>
        <tr r="C23" s="569"/>
      </tp>
      <tp t="s">
        <v>#N/A N/A</v>
        <stp/>
        <stp>BDP|8781136392767640068</stp>
        <tr r="C21" s="398"/>
      </tp>
      <tp t="s">
        <v>#N/A N/A</v>
        <stp/>
        <stp>BDP|9376487057587372888</stp>
        <tr r="C21" s="101"/>
      </tp>
      <tp t="s">
        <v>#N/A N/A</v>
        <stp/>
        <stp>BDP|2212534579943855478</stp>
        <tr r="C21" s="443"/>
      </tp>
      <tp t="s">
        <v>#N/A N/A</v>
        <stp/>
        <stp>BDP|5502885455798522073</stp>
        <tr r="C22" s="59"/>
      </tp>
      <tp t="s">
        <v>#N/A N/A</v>
        <stp/>
        <stp>BDP|4225497685398537011</stp>
        <tr r="C21" s="548"/>
      </tp>
      <tp t="s">
        <v>#N/A N/A</v>
        <stp/>
        <stp>BDP|2392782950923297322</stp>
        <tr r="C22" s="143"/>
      </tp>
      <tp t="s">
        <v>#N/A N/A</v>
        <stp/>
        <stp>BDP|2140660024540135698</stp>
        <tr r="C21" s="353"/>
      </tp>
      <tp t="s">
        <v>#N/A N/A</v>
        <stp/>
        <stp>BDP|9653823112188708896</stp>
        <tr r="C22" s="5"/>
      </tp>
      <tp t="s">
        <v>#N/A N/A</v>
        <stp/>
        <stp>BDP|3760725354126824708</stp>
        <tr r="C23" s="320"/>
      </tp>
      <tp t="s">
        <v>#N/A N/A</v>
        <stp/>
        <stp>BDP|5644010999094792805</stp>
        <tr r="C21" s="161"/>
      </tp>
      <tp t="s">
        <v>#N/A N/A</v>
        <stp/>
        <stp>BDP|4252601694628160386</stp>
        <tr r="C23" s="236"/>
      </tp>
      <tp t="s">
        <v>#N/A N/A</v>
        <stp/>
        <stp>BDP|6726288141727060723</stp>
        <tr r="C22" s="398"/>
      </tp>
      <tp t="s">
        <v>#N/A N/A</v>
        <stp/>
        <stp>BDP|1266731102276751098</stp>
        <tr r="C21" s="38"/>
      </tp>
      <tp t="s">
        <v>#N/A N/A</v>
        <stp/>
        <stp>BDP|9549207170709687510</stp>
        <tr r="C22" s="455"/>
      </tp>
      <tp t="s">
        <v>#N/A N/A</v>
        <stp/>
        <stp>BDP|6631615613887706607</stp>
        <tr r="C23" s="479"/>
      </tp>
      <tp t="s">
        <v>#N/A N/A</v>
        <stp/>
        <stp>BDP|6345467930817238671</stp>
        <tr r="C22" s="89"/>
      </tp>
      <tp t="s">
        <v>#N/A N/A</v>
        <stp/>
        <stp>BDP|4684620354793401448</stp>
        <tr r="C22" s="437"/>
      </tp>
      <tp t="s">
        <v>#N/A N/A</v>
        <stp/>
        <stp>BDP|1983651849002454177</stp>
        <tr r="C21" s="317"/>
      </tp>
      <tp t="s">
        <v>#N/A N/A</v>
        <stp/>
        <stp>BDP|3243431523596582318</stp>
        <tr r="C22" s="551"/>
      </tp>
      <tp t="s">
        <v>#N/A N/A</v>
        <stp/>
        <stp>BDP|4699803517999354459</stp>
        <tr r="C23" s="491"/>
      </tp>
      <tp t="s">
        <v>#N/A N/A</v>
        <stp/>
        <stp>BDP|2682467279466822757</stp>
        <tr r="C23" s="350"/>
      </tp>
      <tp t="s">
        <v>#N/A N/A</v>
        <stp/>
        <stp>BDP|2343321941684069141</stp>
        <tr r="C22" s="458"/>
      </tp>
      <tp t="s">
        <v>#N/A N/A</v>
        <stp/>
        <stp>BDP|5474209240367991487</stp>
        <tr r="C23" s="392"/>
      </tp>
      <tp t="s">
        <v>#N/A N/A</v>
        <stp/>
        <stp>BDP|7719970502676974911</stp>
        <tr r="C22" s="311"/>
      </tp>
      <tp t="s">
        <v>#N/A N/A</v>
        <stp/>
        <stp>BDP|5767694943660700606</stp>
        <tr r="C22" s="470"/>
      </tp>
      <tp t="s">
        <v>#N/A N/A</v>
        <stp/>
        <stp>BDP|4583304554407921437</stp>
        <tr r="C23" s="476"/>
      </tp>
      <tp t="s">
        <v>#N/A N/A</v>
        <stp/>
        <stp>BDP|7992638974183573409</stp>
        <tr r="C21" s="86"/>
      </tp>
      <tp t="s">
        <v>#N/A N/A</v>
        <stp/>
        <stp>BDP|8674363581412999014</stp>
        <tr r="C23" s="185"/>
      </tp>
      <tp t="s">
        <v>#N/A N/A</v>
        <stp/>
        <stp>BDP|9093797066810287949</stp>
        <tr r="C23" s="287"/>
      </tp>
      <tp t="s">
        <v>#N/A N/A</v>
        <stp/>
        <stp>BDP|7509395770817150536</stp>
        <tr r="C23" s="398"/>
      </tp>
      <tp t="s">
        <v>#N/A N/A</v>
        <stp/>
        <stp>BDP|9104697712117020847</stp>
        <tr r="C21" s="452"/>
      </tp>
      <tp t="s">
        <v>#N/A N/A</v>
        <stp/>
        <stp>BDP|7297640155116452380</stp>
        <tr r="C22" s="395"/>
      </tp>
      <tp t="s">
        <v>#N/A N/A</v>
        <stp/>
        <stp>BDP|8213989336614579753</stp>
        <tr r="C23" s="359"/>
      </tp>
      <tp t="s">
        <v>#N/A N/A</v>
        <stp/>
        <stp>BDP|7899559918977630514</stp>
        <tr r="C22" s="272"/>
      </tp>
      <tp t="s">
        <v>#N/A N/A</v>
        <stp/>
        <stp>BDP|3001950242746669930</stp>
        <tr r="C23" s="323"/>
      </tp>
      <tp t="s">
        <v>#N/A N/A</v>
        <stp/>
        <stp>BDP|2301798699089527452</stp>
        <tr r="C21" s="296"/>
      </tp>
      <tp t="s">
        <v>#N/A N/A</v>
        <stp/>
        <stp>BDP|8200954789021561986</stp>
        <tr r="C22" s="566"/>
      </tp>
      <tp t="s">
        <v>#N/A N/A</v>
        <stp/>
        <stp>BDP|9557375893691473358</stp>
        <tr r="C22" s="239"/>
      </tp>
      <tp t="s">
        <v>#N/A N/A</v>
        <stp/>
        <stp>BDP|1057322563120950582</stp>
        <tr r="C23" s="59"/>
      </tp>
      <tp t="s">
        <v>#N/A N/A</v>
        <stp/>
        <stp>BDP|1375241263201263575</stp>
        <tr r="C21" s="311"/>
      </tp>
      <tp t="s">
        <v>#N/A N/A</v>
        <stp/>
        <stp>BDP|1464561526732588570</stp>
        <tr r="C22" s="404"/>
      </tp>
      <tp t="s">
        <v>#N/A N/A</v>
        <stp/>
        <stp>BDP|5180455695141155872</stp>
        <tr r="C21" s="380"/>
      </tp>
      <tp t="s">
        <v>#N/A N/A</v>
        <stp/>
        <stp>BDP|5606151620964455338</stp>
        <tr r="C22" s="590"/>
      </tp>
      <tp t="s">
        <v>#N/A N/A</v>
        <stp/>
        <stp>BDP|9471047024509764375</stp>
        <tr r="C22" s="77"/>
      </tp>
      <tp t="s">
        <v>#N/A N/A</v>
        <stp/>
        <stp>BDP|2206202667852016502</stp>
        <tr r="C21" s="455"/>
      </tp>
      <tp t="s">
        <v>#N/A N/A</v>
        <stp/>
        <stp>BDP|6849010343342847176</stp>
        <tr r="C23" s="500"/>
      </tp>
      <tp t="s">
        <v>#N/A N/A</v>
        <stp/>
        <stp>BDP|1069268021321520287</stp>
        <tr r="C22" s="182"/>
      </tp>
      <tp t="s">
        <v>#N/A N/A</v>
        <stp/>
        <stp>BDP|7427263432062880628</stp>
        <tr r="C21" s="536"/>
      </tp>
      <tp t="s">
        <v>#N/A N/A</v>
        <stp/>
        <stp>BDP|9992458902758061755</stp>
        <tr r="C23" s="101"/>
      </tp>
      <tp t="s">
        <v>#N/A N/A</v>
        <stp/>
        <stp>BDP|6792389228514430182</stp>
        <tr r="C21" s="152"/>
      </tp>
      <tp t="s">
        <v>#N/A N/A</v>
        <stp/>
        <stp>BDP|7016690135723305379</stp>
        <tr r="C23" s="482"/>
      </tp>
      <tp t="s">
        <v>#N/A N/A</v>
        <stp/>
        <stp>BDP|6771274333511916421</stp>
        <tr r="C23" s="461"/>
      </tp>
      <tp t="s">
        <v>#N/A N/A</v>
        <stp/>
        <stp>BDP|9649214055794277891</stp>
        <tr r="C22" s="425"/>
      </tp>
      <tp t="s">
        <v>#N/A N/A</v>
        <stp/>
        <stp>BDP|7230246863395981423</stp>
        <tr r="C23" s="467"/>
      </tp>
      <tp t="s">
        <v>#N/A N/A</v>
        <stp/>
        <stp>BDP|4029688009838912875</stp>
        <tr r="C23" s="164"/>
      </tp>
      <tp t="s">
        <v>#N/A N/A</v>
        <stp/>
        <stp>BDP|5215988301007450928</stp>
        <tr r="C23" s="518"/>
      </tp>
      <tp t="s">
        <v>#N/A N/A</v>
        <stp/>
        <stp>BDP|3398418155988537800</stp>
        <tr r="C23" s="284"/>
      </tp>
      <tp t="s">
        <v>#N/A N/A</v>
        <stp/>
        <stp>BDP|3948355088503408929</stp>
        <tr r="C22" s="194"/>
      </tp>
      <tp t="s">
        <v>#N/A N/A</v>
        <stp/>
        <stp>BDP|2493411176467242438</stp>
        <tr r="C22" s="20"/>
      </tp>
      <tp t="s">
        <v>#N/A N/A</v>
        <stp/>
        <stp>BDP|3257060262212137551</stp>
        <tr r="C22" s="479"/>
      </tp>
      <tp t="s">
        <v>#N/A N/A</v>
        <stp/>
        <stp>BDP|3411879687501672038</stp>
        <tr r="C23" s="83"/>
      </tp>
      <tp t="s">
        <v>#N/A N/A</v>
        <stp/>
        <stp>BDP|5508664306184536577</stp>
        <tr r="C22" s="494"/>
      </tp>
      <tp t="s">
        <v>#N/A N/A</v>
        <stp/>
        <stp>BDP|6274107152364782433</stp>
        <tr r="C21" s="116"/>
      </tp>
      <tp t="s">
        <v>#N/A N/A</v>
        <stp/>
        <stp>BDP|8287534240048018350</stp>
        <tr r="C22" s="461"/>
      </tp>
      <tp t="s">
        <v>#N/A N/A</v>
        <stp/>
        <stp>BDP|3282944881140584068</stp>
        <tr r="C21" s="575"/>
      </tp>
      <tp t="s">
        <v>#N/A N/A</v>
        <stp/>
        <stp>BDP|1366141392952205932</stp>
        <tr r="C22" s="275"/>
      </tp>
      <tp t="s">
        <v>#N/A N/A</v>
        <stp/>
        <stp>BDP|4044615667355461366</stp>
        <tr r="C22" s="203"/>
      </tp>
      <tp t="s">
        <v>#N/A N/A</v>
        <stp/>
        <stp>BDP|9634975761743066759</stp>
        <tr r="C21" s="122"/>
      </tp>
      <tp t="s">
        <v>#N/A N/A</v>
        <stp/>
        <stp>BDP|1459003022481765041</stp>
        <tr r="C22" s="50"/>
      </tp>
      <tp t="s">
        <v>#N/A N/A</v>
        <stp/>
        <stp>BDP|6925165414016388322</stp>
        <tr r="C23" s="242"/>
      </tp>
      <tp t="s">
        <v>#N/A N/A</v>
        <stp/>
        <stp>BDP|3690281016181249237</stp>
        <tr r="C22" s="248"/>
      </tp>
      <tp t="s">
        <v>#N/A N/A</v>
        <stp/>
        <stp>BDP|2795506451442678391</stp>
        <tr r="C23" s="173"/>
      </tp>
      <tp t="s">
        <v>#N/A N/A</v>
        <stp/>
        <stp>BDP|4625381008975322196</stp>
        <tr r="C21" s="482"/>
      </tp>
      <tp t="s">
        <v>#N/A N/A</v>
        <stp/>
        <stp>BDP|1025089542316046087</stp>
        <tr r="C23" s="446"/>
      </tp>
      <tp t="s">
        <v>#N/A N/A</v>
        <stp/>
        <stp>BDP|6308034763713085010</stp>
        <tr r="C23" s="341"/>
      </tp>
      <tp t="s">
        <v>#N/A N/A</v>
        <stp/>
        <stp>BDP|2832728333147882203</stp>
        <tr r="C23" s="224"/>
      </tp>
      <tp t="s">
        <v>#N/A N/A</v>
        <stp/>
        <stp>BDP|1762099226338662881</stp>
        <tr r="C21" s="2"/>
      </tp>
      <tp t="s">
        <v>#N/A N/A</v>
        <stp/>
        <stp>BDP|3137598761167602482</stp>
        <tr r="C22" s="179"/>
      </tp>
      <tp t="s">
        <v>#N/A N/A</v>
        <stp/>
        <stp>BDP|9599802086539359373</stp>
        <tr r="C22" s="446"/>
      </tp>
      <tp t="s">
        <v>#N/A N/A</v>
        <stp/>
        <stp>BDP|9504723390605755172</stp>
        <tr r="C22" s="359"/>
      </tp>
      <tp t="s">
        <v>#N/A N/A</v>
        <stp/>
        <stp>BDP|37104990342483399</stp>
        <tr r="C21" s="26"/>
      </tp>
      <tp t="s">
        <v>#N/A N/A</v>
        <stp/>
        <stp>BDP|60809470546181576</stp>
        <tr r="C21" s="539"/>
      </tp>
      <tp t="s">
        <v>#N/A N/A</v>
        <stp/>
        <stp>BDP|56012128503323753</stp>
        <tr r="C22" s="206"/>
      </tp>
      <tp t="s">
        <v>#N/A N/A</v>
        <stp/>
        <stp>BDP|281167174752039152</stp>
        <tr r="C21" s="440"/>
      </tp>
      <tp t="s">
        <v>#N/A N/A</v>
        <stp/>
        <stp>BDP|650236646240036339</stp>
        <tr r="C22" s="560"/>
      </tp>
      <tp t="s">
        <v>#N/A N/A</v>
        <stp/>
        <stp>BDP|431699278377256340</stp>
        <tr r="C22" s="269"/>
      </tp>
      <tp t="s">
        <v>#N/A N/A</v>
        <stp/>
        <stp>BDP|337578147706646300</stp>
        <tr r="C23" s="332"/>
      </tp>
      <tp t="s">
        <v>#N/A N/A</v>
        <stp/>
        <stp>BDP|409452292678352176</stp>
        <tr r="C22" s="167"/>
      </tp>
      <tp t="s">
        <v>#N/A N/A</v>
        <stp/>
        <stp>BDP|353846092956346082</stp>
        <tr r="C23" s="107"/>
      </tp>
      <tp t="s">
        <v>#N/A N/A</v>
        <stp/>
        <stp>BDP|111893592312339400</stp>
        <tr r="C21" s="590"/>
      </tp>
      <tp t="s">
        <v>#N/A N/A</v>
        <stp/>
        <stp>BDP|687095317166977002</stp>
        <tr r="C23" s="86"/>
      </tp>
      <tp t="s">
        <v>#N/A N/A</v>
        <stp/>
        <stp>BDP|450437134912231393</stp>
        <tr r="C23" s="203"/>
      </tp>
      <tp t="s">
        <v>#N/A N/A</v>
        <stp/>
        <stp>BDP|151809322624393813</stp>
        <tr r="C21" s="167"/>
      </tp>
      <tp t="s">
        <v>#N/A N/A</v>
        <stp/>
        <stp>BDP|932806622808062372</stp>
        <tr r="C23" s="440"/>
      </tp>
      <tp t="s">
        <v>#N/A N/A</v>
        <stp/>
        <stp>BDP|843562295385563922</stp>
        <tr r="C22" s="212"/>
      </tp>
      <tp t="s">
        <v>#N/A N/A</v>
        <stp/>
        <stp>BDP|808584757966641696</stp>
        <tr r="C21" s="491"/>
      </tp>
      <tp t="s">
        <v>#N/A N/A</v>
        <stp/>
        <stp>BDP|560266730868970914</stp>
        <tr r="C21" s="506"/>
      </tp>
      <tp t="s">
        <v>#N/A N/A</v>
        <stp/>
        <stp>BDP|335817280829713953</stp>
        <tr r="C22" s="569"/>
      </tp>
      <tp t="s">
        <v>#N/A N/A</v>
        <stp/>
        <stp>BDP|742776280277638863</stp>
        <tr r="C23" s="419"/>
      </tp>
      <tp t="s">
        <v>#N/A N/A</v>
        <stp/>
        <stp>BDP|410559660531862151</stp>
        <tr r="C22" s="134"/>
      </tp>
      <tp t="s">
        <v>#N/A N/A</v>
        <stp/>
        <stp>BDP|443724381451854370</stp>
        <tr r="C23" s="407"/>
      </tp>
      <tp t="s">
        <v>#N/A N/A</v>
        <stp/>
        <stp>BDP|452200902679534653</stp>
        <tr r="C23" s="5"/>
      </tp>
      <tp t="s">
        <v>#N/A N/A</v>
        <stp/>
        <stp>BDP|312966551133868007</stp>
        <tr r="C22" s="254"/>
      </tp>
      <tp t="s">
        <v>#N/A N/A</v>
        <stp/>
        <stp>BDP|833743676287346860</stp>
        <tr r="C21" s="284"/>
      </tp>
      <tp t="s">
        <v>#N/A N/A</v>
        <stp/>
        <stp>BDP|231558389082858153</stp>
        <tr r="C23" s="233"/>
      </tp>
      <tp t="s">
        <v>#N/A N/A</v>
        <stp/>
        <stp>BDP|765961317041139065</stp>
        <tr r="C22" s="413"/>
      </tp>
      <tp t="s">
        <v>#N/A N/A</v>
        <stp/>
        <stp>BDP|719908032944648689</stp>
        <tr r="C23" s="134"/>
      </tp>
      <tp t="s">
        <v>#N/A N/A</v>
        <stp/>
        <stp>BDP|393110784753747223</stp>
        <tr r="C21" s="458"/>
      </tp>
      <tp t="s">
        <v>#N/A N/A</v>
        <stp/>
        <stp>BDP|643917779844842133</stp>
        <tr r="C21" s="179"/>
      </tp>
      <tp t="s">
        <v>#N/A N/A</v>
        <stp/>
        <stp>BDP|530729984731270537</stp>
        <tr r="C21" s="308"/>
      </tp>
      <tp t="s">
        <v>#N/A N/A</v>
        <stp/>
        <stp>BDP|663227550089228455</stp>
        <tr r="C22" s="440"/>
      </tp>
    </main>
  </volType>
</volTypes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324" Type="http://schemas.openxmlformats.org/officeDocument/2006/relationships/worksheet" Target="worksheets/sheet324.xml"/><Relationship Id="rId531" Type="http://schemas.openxmlformats.org/officeDocument/2006/relationships/worksheet" Target="worksheets/sheet531.xml"/><Relationship Id="rId170" Type="http://schemas.openxmlformats.org/officeDocument/2006/relationships/worksheet" Target="worksheets/sheet170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42" Type="http://schemas.openxmlformats.org/officeDocument/2006/relationships/worksheet" Target="worksheets/sheet542.xml"/><Relationship Id="rId181" Type="http://schemas.openxmlformats.org/officeDocument/2006/relationships/worksheet" Target="worksheets/sheet181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346" Type="http://schemas.openxmlformats.org/officeDocument/2006/relationships/worksheet" Target="worksheets/sheet346.xml"/><Relationship Id="rId553" Type="http://schemas.openxmlformats.org/officeDocument/2006/relationships/worksheet" Target="worksheets/sheet553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497" Type="http://schemas.openxmlformats.org/officeDocument/2006/relationships/worksheet" Target="worksheets/sheet497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217" Type="http://schemas.openxmlformats.org/officeDocument/2006/relationships/worksheet" Target="worksheets/sheet217.xml"/><Relationship Id="rId564" Type="http://schemas.openxmlformats.org/officeDocument/2006/relationships/worksheet" Target="worksheets/sheet564.xml"/><Relationship Id="rId424" Type="http://schemas.openxmlformats.org/officeDocument/2006/relationships/worksheet" Target="worksheets/sheet424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575" Type="http://schemas.openxmlformats.org/officeDocument/2006/relationships/worksheet" Target="worksheets/sheet575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281" Type="http://schemas.openxmlformats.org/officeDocument/2006/relationships/worksheet" Target="worksheets/sheet281.xml"/><Relationship Id="rId502" Type="http://schemas.openxmlformats.org/officeDocument/2006/relationships/worksheet" Target="worksheets/sheet502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586" Type="http://schemas.openxmlformats.org/officeDocument/2006/relationships/worksheet" Target="worksheets/sheet586.xml"/><Relationship Id="rId7" Type="http://schemas.openxmlformats.org/officeDocument/2006/relationships/worksheet" Target="worksheets/sheet7.xml"/><Relationship Id="rId239" Type="http://schemas.openxmlformats.org/officeDocument/2006/relationships/worksheet" Target="worksheets/sheet239.xml"/><Relationship Id="rId446" Type="http://schemas.openxmlformats.org/officeDocument/2006/relationships/worksheet" Target="worksheets/sheet446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87" Type="http://schemas.openxmlformats.org/officeDocument/2006/relationships/worksheet" Target="worksheets/sheet87.xml"/><Relationship Id="rId513" Type="http://schemas.openxmlformats.org/officeDocument/2006/relationships/worksheet" Target="worksheets/sheet513.xml"/><Relationship Id="rId597" Type="http://schemas.openxmlformats.org/officeDocument/2006/relationships/volatileDependencies" Target="volatileDependencies.xml"/><Relationship Id="rId152" Type="http://schemas.openxmlformats.org/officeDocument/2006/relationships/worksheet" Target="worksheets/sheet152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524" Type="http://schemas.openxmlformats.org/officeDocument/2006/relationships/worksheet" Target="worksheets/sheet524.xml"/><Relationship Id="rId566" Type="http://schemas.openxmlformats.org/officeDocument/2006/relationships/worksheet" Target="worksheets/sheet566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535" Type="http://schemas.openxmlformats.org/officeDocument/2006/relationships/worksheet" Target="worksheets/sheet535.xml"/><Relationship Id="rId577" Type="http://schemas.openxmlformats.org/officeDocument/2006/relationships/worksheet" Target="worksheets/sheet577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546" Type="http://schemas.openxmlformats.org/officeDocument/2006/relationships/worksheet" Target="worksheets/sheet546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588" Type="http://schemas.openxmlformats.org/officeDocument/2006/relationships/worksheet" Target="worksheets/sheet588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worksheet" Target="worksheets/sheet515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557" Type="http://schemas.openxmlformats.org/officeDocument/2006/relationships/worksheet" Target="worksheets/sheet557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26" Type="http://schemas.openxmlformats.org/officeDocument/2006/relationships/worksheet" Target="worksheets/sheet526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568" Type="http://schemas.openxmlformats.org/officeDocument/2006/relationships/worksheet" Target="worksheets/sheet568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537" Type="http://schemas.openxmlformats.org/officeDocument/2006/relationships/worksheet" Target="worksheets/sheet537.xml"/><Relationship Id="rId579" Type="http://schemas.openxmlformats.org/officeDocument/2006/relationships/worksheet" Target="worksheets/sheet579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590" Type="http://schemas.openxmlformats.org/officeDocument/2006/relationships/worksheet" Target="worksheets/sheet590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548" Type="http://schemas.openxmlformats.org/officeDocument/2006/relationships/worksheet" Target="worksheets/sheet548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517" Type="http://schemas.openxmlformats.org/officeDocument/2006/relationships/worksheet" Target="worksheets/sheet517.xml"/><Relationship Id="rId559" Type="http://schemas.openxmlformats.org/officeDocument/2006/relationships/worksheet" Target="worksheets/sheet559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570" Type="http://schemas.openxmlformats.org/officeDocument/2006/relationships/worksheet" Target="worksheets/sheet570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528" Type="http://schemas.openxmlformats.org/officeDocument/2006/relationships/worksheet" Target="worksheets/sheet528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581" Type="http://schemas.openxmlformats.org/officeDocument/2006/relationships/worksheet" Target="worksheets/sheet581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539" Type="http://schemas.openxmlformats.org/officeDocument/2006/relationships/worksheet" Target="worksheets/sheet539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550" Type="http://schemas.openxmlformats.org/officeDocument/2006/relationships/worksheet" Target="worksheets/sheet550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592" Type="http://schemas.openxmlformats.org/officeDocument/2006/relationships/worksheet" Target="worksheets/sheet592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561" Type="http://schemas.openxmlformats.org/officeDocument/2006/relationships/worksheet" Target="worksheets/sheet561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519" Type="http://schemas.openxmlformats.org/officeDocument/2006/relationships/worksheet" Target="worksheets/sheet519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530" Type="http://schemas.openxmlformats.org/officeDocument/2006/relationships/worksheet" Target="worksheets/sheet530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572" Type="http://schemas.openxmlformats.org/officeDocument/2006/relationships/worksheet" Target="worksheets/sheet572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541" Type="http://schemas.openxmlformats.org/officeDocument/2006/relationships/worksheet" Target="worksheets/sheet541.xml"/><Relationship Id="rId583" Type="http://schemas.openxmlformats.org/officeDocument/2006/relationships/worksheet" Target="worksheets/sheet583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552" Type="http://schemas.openxmlformats.org/officeDocument/2006/relationships/worksheet" Target="worksheets/sheet552.xml"/><Relationship Id="rId594" Type="http://schemas.openxmlformats.org/officeDocument/2006/relationships/styles" Target="styles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521" Type="http://schemas.openxmlformats.org/officeDocument/2006/relationships/worksheet" Target="worksheets/sheet521.xml"/><Relationship Id="rId563" Type="http://schemas.openxmlformats.org/officeDocument/2006/relationships/worksheet" Target="worksheets/sheet563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532" Type="http://schemas.openxmlformats.org/officeDocument/2006/relationships/worksheet" Target="worksheets/sheet532.xml"/><Relationship Id="rId574" Type="http://schemas.openxmlformats.org/officeDocument/2006/relationships/worksheet" Target="worksheets/sheet574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543" Type="http://schemas.openxmlformats.org/officeDocument/2006/relationships/worksheet" Target="worksheets/sheet543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585" Type="http://schemas.openxmlformats.org/officeDocument/2006/relationships/worksheet" Target="worksheets/sheet585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554" Type="http://schemas.openxmlformats.org/officeDocument/2006/relationships/worksheet" Target="worksheets/sheet554.xml"/><Relationship Id="rId596" Type="http://schemas.openxmlformats.org/officeDocument/2006/relationships/calcChain" Target="calcChain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23" Type="http://schemas.openxmlformats.org/officeDocument/2006/relationships/worksheet" Target="worksheets/sheet523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565" Type="http://schemas.openxmlformats.org/officeDocument/2006/relationships/worksheet" Target="worksheets/sheet565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534" Type="http://schemas.openxmlformats.org/officeDocument/2006/relationships/worksheet" Target="worksheets/sheet534.xml"/><Relationship Id="rId576" Type="http://schemas.openxmlformats.org/officeDocument/2006/relationships/worksheet" Target="worksheets/sheet576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545" Type="http://schemas.openxmlformats.org/officeDocument/2006/relationships/worksheet" Target="worksheets/sheet545.xml"/><Relationship Id="rId587" Type="http://schemas.openxmlformats.org/officeDocument/2006/relationships/worksheet" Target="worksheets/sheet587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worksheet" Target="worksheets/sheet514.xml"/><Relationship Id="rId556" Type="http://schemas.openxmlformats.org/officeDocument/2006/relationships/worksheet" Target="worksheets/sheet556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525" Type="http://schemas.openxmlformats.org/officeDocument/2006/relationships/worksheet" Target="worksheets/sheet525.xml"/><Relationship Id="rId567" Type="http://schemas.openxmlformats.org/officeDocument/2006/relationships/worksheet" Target="worksheets/sheet567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536" Type="http://schemas.openxmlformats.org/officeDocument/2006/relationships/worksheet" Target="worksheets/sheet536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578" Type="http://schemas.openxmlformats.org/officeDocument/2006/relationships/worksheet" Target="worksheets/sheet578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547" Type="http://schemas.openxmlformats.org/officeDocument/2006/relationships/worksheet" Target="worksheets/sheet547.xml"/><Relationship Id="rId589" Type="http://schemas.openxmlformats.org/officeDocument/2006/relationships/worksheet" Target="worksheets/sheet589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516" Type="http://schemas.openxmlformats.org/officeDocument/2006/relationships/worksheet" Target="worksheets/sheet516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558" Type="http://schemas.openxmlformats.org/officeDocument/2006/relationships/worksheet" Target="worksheets/sheet558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527" Type="http://schemas.openxmlformats.org/officeDocument/2006/relationships/worksheet" Target="worksheets/sheet527.xml"/><Relationship Id="rId569" Type="http://schemas.openxmlformats.org/officeDocument/2006/relationships/worksheet" Target="worksheets/sheet569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580" Type="http://schemas.openxmlformats.org/officeDocument/2006/relationships/worksheet" Target="worksheets/sheet580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538" Type="http://schemas.openxmlformats.org/officeDocument/2006/relationships/worksheet" Target="worksheets/sheet538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591" Type="http://schemas.openxmlformats.org/officeDocument/2006/relationships/worksheet" Target="worksheets/sheet591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49" Type="http://schemas.openxmlformats.org/officeDocument/2006/relationships/worksheet" Target="worksheets/sheet54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560" Type="http://schemas.openxmlformats.org/officeDocument/2006/relationships/worksheet" Target="worksheets/sheet560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518" Type="http://schemas.openxmlformats.org/officeDocument/2006/relationships/worksheet" Target="worksheets/sheet518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571" Type="http://schemas.openxmlformats.org/officeDocument/2006/relationships/worksheet" Target="worksheets/sheet571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529" Type="http://schemas.openxmlformats.org/officeDocument/2006/relationships/worksheet" Target="worksheets/sheet529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540" Type="http://schemas.openxmlformats.org/officeDocument/2006/relationships/worksheet" Target="worksheets/sheet540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582" Type="http://schemas.openxmlformats.org/officeDocument/2006/relationships/worksheet" Target="worksheets/sheet582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551" Type="http://schemas.openxmlformats.org/officeDocument/2006/relationships/worksheet" Target="worksheets/sheet551.xml"/><Relationship Id="rId593" Type="http://schemas.openxmlformats.org/officeDocument/2006/relationships/theme" Target="theme/theme1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520" Type="http://schemas.openxmlformats.org/officeDocument/2006/relationships/worksheet" Target="worksheets/sheet520.xml"/><Relationship Id="rId562" Type="http://schemas.openxmlformats.org/officeDocument/2006/relationships/worksheet" Target="worksheets/sheet562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66" Type="http://schemas.openxmlformats.org/officeDocument/2006/relationships/worksheet" Target="worksheets/sheet366.xml"/><Relationship Id="rId573" Type="http://schemas.openxmlformats.org/officeDocument/2006/relationships/worksheet" Target="worksheets/sheet573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74" Type="http://schemas.openxmlformats.org/officeDocument/2006/relationships/worksheet" Target="worksheets/sheet74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84" Type="http://schemas.openxmlformats.org/officeDocument/2006/relationships/worksheet" Target="worksheets/sheet584.xml"/><Relationship Id="rId5" Type="http://schemas.openxmlformats.org/officeDocument/2006/relationships/worksheet" Target="worksheets/sheet5.xml"/><Relationship Id="rId237" Type="http://schemas.openxmlformats.org/officeDocument/2006/relationships/worksheet" Target="worksheets/sheet237.xml"/><Relationship Id="rId444" Type="http://schemas.openxmlformats.org/officeDocument/2006/relationships/worksheet" Target="worksheets/sheet444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595" Type="http://schemas.openxmlformats.org/officeDocument/2006/relationships/sharedStrings" Target="sharedStrings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22" Type="http://schemas.openxmlformats.org/officeDocument/2006/relationships/worksheet" Target="worksheets/sheet522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326" Type="http://schemas.openxmlformats.org/officeDocument/2006/relationships/worksheet" Target="worksheets/sheet326.xml"/><Relationship Id="rId533" Type="http://schemas.openxmlformats.org/officeDocument/2006/relationships/worksheet" Target="worksheets/sheet533.xml"/><Relationship Id="rId172" Type="http://schemas.openxmlformats.org/officeDocument/2006/relationships/worksheet" Target="worksheets/sheet172.xml"/><Relationship Id="rId477" Type="http://schemas.openxmlformats.org/officeDocument/2006/relationships/worksheet" Target="worksheets/sheet477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544" Type="http://schemas.openxmlformats.org/officeDocument/2006/relationships/worksheet" Target="worksheets/sheet544.xml"/><Relationship Id="rId183" Type="http://schemas.openxmlformats.org/officeDocument/2006/relationships/worksheet" Target="worksheets/sheet183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250" Type="http://schemas.openxmlformats.org/officeDocument/2006/relationships/worksheet" Target="worksheets/sheet250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55" Type="http://schemas.openxmlformats.org/officeDocument/2006/relationships/worksheet" Target="worksheets/sheet555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8.xml"/><Relationship Id="rId1" Type="http://schemas.openxmlformats.org/officeDocument/2006/relationships/vmlDrawing" Target="../drawings/vmlDrawing128.vml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5.xml"/><Relationship Id="rId1" Type="http://schemas.openxmlformats.org/officeDocument/2006/relationships/vmlDrawing" Target="../drawings/vmlDrawing145.vml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6.xml"/><Relationship Id="rId1" Type="http://schemas.openxmlformats.org/officeDocument/2006/relationships/vmlDrawing" Target="../drawings/vmlDrawing146.vml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7.xml"/><Relationship Id="rId1" Type="http://schemas.openxmlformats.org/officeDocument/2006/relationships/vmlDrawing" Target="../drawings/vmlDrawing147.vml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8.xml"/><Relationship Id="rId1" Type="http://schemas.openxmlformats.org/officeDocument/2006/relationships/vmlDrawing" Target="../drawings/vmlDrawing148.vml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9.xml"/><Relationship Id="rId1" Type="http://schemas.openxmlformats.org/officeDocument/2006/relationships/vmlDrawing" Target="../drawings/vmlDrawing149.vml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0.xml"/><Relationship Id="rId1" Type="http://schemas.openxmlformats.org/officeDocument/2006/relationships/vmlDrawing" Target="../drawings/vmlDrawing150.vml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1.xml"/><Relationship Id="rId1" Type="http://schemas.openxmlformats.org/officeDocument/2006/relationships/vmlDrawing" Target="../drawings/vmlDrawing151.vml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2.xml"/><Relationship Id="rId1" Type="http://schemas.openxmlformats.org/officeDocument/2006/relationships/vmlDrawing" Target="../drawings/vmlDrawing152.vml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3.xml"/><Relationship Id="rId1" Type="http://schemas.openxmlformats.org/officeDocument/2006/relationships/vmlDrawing" Target="../drawings/vmlDrawing153.vml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4.xml"/><Relationship Id="rId1" Type="http://schemas.openxmlformats.org/officeDocument/2006/relationships/vmlDrawing" Target="../drawings/vmlDrawing154.vml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5.xml"/><Relationship Id="rId1" Type="http://schemas.openxmlformats.org/officeDocument/2006/relationships/vmlDrawing" Target="../drawings/vmlDrawing155.vml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6.xml"/><Relationship Id="rId1" Type="http://schemas.openxmlformats.org/officeDocument/2006/relationships/vmlDrawing" Target="../drawings/vmlDrawing156.vml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7.xml"/><Relationship Id="rId1" Type="http://schemas.openxmlformats.org/officeDocument/2006/relationships/vmlDrawing" Target="../drawings/vmlDrawing157.vml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8.xml"/><Relationship Id="rId1" Type="http://schemas.openxmlformats.org/officeDocument/2006/relationships/vmlDrawing" Target="../drawings/vmlDrawing158.vml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9.xml"/><Relationship Id="rId1" Type="http://schemas.openxmlformats.org/officeDocument/2006/relationships/vmlDrawing" Target="../drawings/vmlDrawing159.vml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0.xml"/><Relationship Id="rId1" Type="http://schemas.openxmlformats.org/officeDocument/2006/relationships/vmlDrawing" Target="../drawings/vmlDrawing160.vml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1.xml"/><Relationship Id="rId1" Type="http://schemas.openxmlformats.org/officeDocument/2006/relationships/vmlDrawing" Target="../drawings/vmlDrawing161.vml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2.xml"/><Relationship Id="rId1" Type="http://schemas.openxmlformats.org/officeDocument/2006/relationships/vmlDrawing" Target="../drawings/vmlDrawing162.vml"/></Relationships>
</file>

<file path=xl/worksheets/_rels/sheet2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3.xml"/><Relationship Id="rId1" Type="http://schemas.openxmlformats.org/officeDocument/2006/relationships/vmlDrawing" Target="../drawings/vmlDrawing163.vml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4.xml"/><Relationship Id="rId1" Type="http://schemas.openxmlformats.org/officeDocument/2006/relationships/vmlDrawing" Target="../drawings/vmlDrawing164.vml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5.xml"/><Relationship Id="rId1" Type="http://schemas.openxmlformats.org/officeDocument/2006/relationships/vmlDrawing" Target="../drawings/vmlDrawing165.vml"/></Relationships>
</file>

<file path=xl/worksheets/_rels/sheet2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6.xml"/><Relationship Id="rId1" Type="http://schemas.openxmlformats.org/officeDocument/2006/relationships/vmlDrawing" Target="../drawings/vmlDrawing166.vml"/></Relationships>
</file>

<file path=xl/worksheets/_rels/sheet2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7.xml"/><Relationship Id="rId1" Type="http://schemas.openxmlformats.org/officeDocument/2006/relationships/vmlDrawing" Target="../drawings/vmlDrawing167.vml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8.xml"/><Relationship Id="rId1" Type="http://schemas.openxmlformats.org/officeDocument/2006/relationships/vmlDrawing" Target="../drawings/vmlDrawing168.vml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9.xml"/><Relationship Id="rId1" Type="http://schemas.openxmlformats.org/officeDocument/2006/relationships/vmlDrawing" Target="../drawings/vmlDrawing169.vml"/></Relationships>
</file>

<file path=xl/worksheets/_rels/sheet2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0.xml"/><Relationship Id="rId1" Type="http://schemas.openxmlformats.org/officeDocument/2006/relationships/vmlDrawing" Target="../drawings/vmlDrawing170.vml"/></Relationships>
</file>

<file path=xl/worksheets/_rels/sheet2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1.xml"/><Relationship Id="rId1" Type="http://schemas.openxmlformats.org/officeDocument/2006/relationships/vmlDrawing" Target="../drawings/vmlDrawing171.vml"/></Relationships>
</file>

<file path=xl/worksheets/_rels/sheet2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2.xml"/><Relationship Id="rId1" Type="http://schemas.openxmlformats.org/officeDocument/2006/relationships/vmlDrawing" Target="../drawings/vmlDrawing172.vml"/></Relationships>
</file>

<file path=xl/worksheets/_rels/sheet2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3.xml"/><Relationship Id="rId1" Type="http://schemas.openxmlformats.org/officeDocument/2006/relationships/vmlDrawing" Target="../drawings/vmlDrawing173.vml"/></Relationships>
</file>

<file path=xl/worksheets/_rels/sheet2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4.xml"/><Relationship Id="rId1" Type="http://schemas.openxmlformats.org/officeDocument/2006/relationships/vmlDrawing" Target="../drawings/vmlDrawing174.vml"/></Relationships>
</file>

<file path=xl/worksheets/_rels/sheet2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5.xml"/><Relationship Id="rId1" Type="http://schemas.openxmlformats.org/officeDocument/2006/relationships/vmlDrawing" Target="../drawings/vmlDrawing175.vml"/></Relationships>
</file>

<file path=xl/worksheets/_rels/sheet2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6.xml"/><Relationship Id="rId1" Type="http://schemas.openxmlformats.org/officeDocument/2006/relationships/vmlDrawing" Target="../drawings/vmlDrawing176.vml"/></Relationships>
</file>

<file path=xl/worksheets/_rels/sheet2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7.xml"/><Relationship Id="rId1" Type="http://schemas.openxmlformats.org/officeDocument/2006/relationships/vmlDrawing" Target="../drawings/vmlDrawing177.vml"/></Relationships>
</file>

<file path=xl/worksheets/_rels/sheet2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8.xml"/><Relationship Id="rId1" Type="http://schemas.openxmlformats.org/officeDocument/2006/relationships/vmlDrawing" Target="../drawings/vmlDrawing178.vml"/></Relationships>
</file>

<file path=xl/worksheets/_rels/sheet2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9.xml"/><Relationship Id="rId1" Type="http://schemas.openxmlformats.org/officeDocument/2006/relationships/vmlDrawing" Target="../drawings/vmlDrawing179.vml"/></Relationships>
</file>

<file path=xl/worksheets/_rels/sheet2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0.xml"/><Relationship Id="rId1" Type="http://schemas.openxmlformats.org/officeDocument/2006/relationships/vmlDrawing" Target="../drawings/vmlDrawing180.vml"/></Relationships>
</file>

<file path=xl/worksheets/_rels/sheet2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1.xml"/><Relationship Id="rId1" Type="http://schemas.openxmlformats.org/officeDocument/2006/relationships/vmlDrawing" Target="../drawings/vmlDrawing181.vml"/></Relationships>
</file>

<file path=xl/worksheets/_rels/sheet2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2.xml"/><Relationship Id="rId1" Type="http://schemas.openxmlformats.org/officeDocument/2006/relationships/vmlDrawing" Target="../drawings/vmlDrawing182.vml"/></Relationships>
</file>

<file path=xl/worksheets/_rels/sheet2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3.xml"/><Relationship Id="rId1" Type="http://schemas.openxmlformats.org/officeDocument/2006/relationships/vmlDrawing" Target="../drawings/vmlDrawing183.vml"/></Relationships>
</file>

<file path=xl/worksheets/_rels/sheet2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4.xml"/><Relationship Id="rId1" Type="http://schemas.openxmlformats.org/officeDocument/2006/relationships/vmlDrawing" Target="../drawings/vmlDrawing184.vml"/></Relationships>
</file>

<file path=xl/worksheets/_rels/sheet2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5.xml"/><Relationship Id="rId1" Type="http://schemas.openxmlformats.org/officeDocument/2006/relationships/vmlDrawing" Target="../drawings/vmlDrawing185.vml"/></Relationships>
</file>

<file path=xl/worksheets/_rels/sheet2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6.xml"/><Relationship Id="rId1" Type="http://schemas.openxmlformats.org/officeDocument/2006/relationships/vmlDrawing" Target="../drawings/vmlDrawing186.vml"/></Relationships>
</file>

<file path=xl/worksheets/_rels/sheet2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7.xml"/><Relationship Id="rId1" Type="http://schemas.openxmlformats.org/officeDocument/2006/relationships/vmlDrawing" Target="../drawings/vmlDrawing187.vml"/></Relationships>
</file>

<file path=xl/worksheets/_rels/sheet2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8.xml"/><Relationship Id="rId1" Type="http://schemas.openxmlformats.org/officeDocument/2006/relationships/vmlDrawing" Target="../drawings/vmlDrawing188.vml"/></Relationships>
</file>

<file path=xl/worksheets/_rels/sheet2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9.xml"/><Relationship Id="rId1" Type="http://schemas.openxmlformats.org/officeDocument/2006/relationships/vmlDrawing" Target="../drawings/vmlDrawing189.vml"/></Relationships>
</file>

<file path=xl/worksheets/_rels/sheet2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0.xml"/><Relationship Id="rId1" Type="http://schemas.openxmlformats.org/officeDocument/2006/relationships/vmlDrawing" Target="../drawings/vmlDrawing190.vml"/></Relationships>
</file>

<file path=xl/worksheets/_rels/sheet2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1.xml"/><Relationship Id="rId1" Type="http://schemas.openxmlformats.org/officeDocument/2006/relationships/vmlDrawing" Target="../drawings/vmlDrawing191.vml"/></Relationships>
</file>

<file path=xl/worksheets/_rels/sheet2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2.xml"/><Relationship Id="rId1" Type="http://schemas.openxmlformats.org/officeDocument/2006/relationships/vmlDrawing" Target="../drawings/vmlDrawing192.vml"/></Relationships>
</file>

<file path=xl/worksheets/_rels/sheet2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3.xml"/><Relationship Id="rId1" Type="http://schemas.openxmlformats.org/officeDocument/2006/relationships/vmlDrawing" Target="../drawings/vmlDrawing193.vml"/></Relationships>
</file>

<file path=xl/worksheets/_rels/sheet2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4.xml"/><Relationship Id="rId1" Type="http://schemas.openxmlformats.org/officeDocument/2006/relationships/vmlDrawing" Target="../drawings/vmlDrawing194.vml"/></Relationships>
</file>

<file path=xl/worksheets/_rels/sheet2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5.xml"/><Relationship Id="rId1" Type="http://schemas.openxmlformats.org/officeDocument/2006/relationships/vmlDrawing" Target="../drawings/vmlDrawing195.vml"/></Relationships>
</file>

<file path=xl/worksheets/_rels/sheet2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6.xml"/><Relationship Id="rId1" Type="http://schemas.openxmlformats.org/officeDocument/2006/relationships/vmlDrawing" Target="../drawings/vmlDrawing196.vml"/></Relationships>
</file>

<file path=xl/worksheets/_rels/sheet2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7.xml"/><Relationship Id="rId1" Type="http://schemas.openxmlformats.org/officeDocument/2006/relationships/vmlDrawing" Target="../drawings/vmlDrawing197.vml"/></Relationships>
</file>

<file path=xl/worksheets/_rels/sheet2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8.xml"/><Relationship Id="rId1" Type="http://schemas.openxmlformats.org/officeDocument/2006/relationships/vmlDrawing" Target="../drawings/vmlDrawing198.vml"/></Relationships>
</file>

<file path=xl/worksheets/_rels/sheet2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9.xml"/><Relationship Id="rId1" Type="http://schemas.openxmlformats.org/officeDocument/2006/relationships/vmlDrawing" Target="../drawings/vmlDrawing199.vml"/></Relationships>
</file>

<file path=xl/worksheets/_rels/sheet3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0.xml"/><Relationship Id="rId1" Type="http://schemas.openxmlformats.org/officeDocument/2006/relationships/vmlDrawing" Target="../drawings/vmlDrawing200.vml"/></Relationships>
</file>

<file path=xl/worksheets/_rels/sheet3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1.xml"/><Relationship Id="rId1" Type="http://schemas.openxmlformats.org/officeDocument/2006/relationships/vmlDrawing" Target="../drawings/vmlDrawing201.vml"/></Relationships>
</file>

<file path=xl/worksheets/_rels/sheet3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2.xml"/><Relationship Id="rId1" Type="http://schemas.openxmlformats.org/officeDocument/2006/relationships/vmlDrawing" Target="../drawings/vmlDrawing202.vml"/></Relationships>
</file>

<file path=xl/worksheets/_rels/sheet3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3.xml"/><Relationship Id="rId1" Type="http://schemas.openxmlformats.org/officeDocument/2006/relationships/vmlDrawing" Target="../drawings/vmlDrawing203.vml"/></Relationships>
</file>

<file path=xl/worksheets/_rels/sheet3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4.xml"/><Relationship Id="rId1" Type="http://schemas.openxmlformats.org/officeDocument/2006/relationships/vmlDrawing" Target="../drawings/vmlDrawing204.vml"/></Relationships>
</file>

<file path=xl/worksheets/_rels/sheet3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5.xml"/><Relationship Id="rId1" Type="http://schemas.openxmlformats.org/officeDocument/2006/relationships/vmlDrawing" Target="../drawings/vmlDrawing205.vml"/></Relationships>
</file>

<file path=xl/worksheets/_rels/sheet3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6.xml"/><Relationship Id="rId1" Type="http://schemas.openxmlformats.org/officeDocument/2006/relationships/vmlDrawing" Target="../drawings/vmlDrawing206.vml"/></Relationships>
</file>

<file path=xl/worksheets/_rels/sheet3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7.xml"/><Relationship Id="rId1" Type="http://schemas.openxmlformats.org/officeDocument/2006/relationships/vmlDrawing" Target="../drawings/vmlDrawing207.vml"/></Relationships>
</file>

<file path=xl/worksheets/_rels/sheet3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8.xml"/><Relationship Id="rId1" Type="http://schemas.openxmlformats.org/officeDocument/2006/relationships/vmlDrawing" Target="../drawings/vmlDrawing208.vml"/></Relationships>
</file>

<file path=xl/worksheets/_rels/sheet3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9.xml"/><Relationship Id="rId1" Type="http://schemas.openxmlformats.org/officeDocument/2006/relationships/vmlDrawing" Target="../drawings/vmlDrawing209.vml"/></Relationships>
</file>

<file path=xl/worksheets/_rels/sheet3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0.xml"/><Relationship Id="rId1" Type="http://schemas.openxmlformats.org/officeDocument/2006/relationships/vmlDrawing" Target="../drawings/vmlDrawing210.vml"/></Relationships>
</file>

<file path=xl/worksheets/_rels/sheet3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1.xml"/><Relationship Id="rId1" Type="http://schemas.openxmlformats.org/officeDocument/2006/relationships/vmlDrawing" Target="../drawings/vmlDrawing211.vml"/></Relationships>
</file>

<file path=xl/worksheets/_rels/sheet3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2.xml"/><Relationship Id="rId1" Type="http://schemas.openxmlformats.org/officeDocument/2006/relationships/vmlDrawing" Target="../drawings/vmlDrawing212.vml"/></Relationships>
</file>

<file path=xl/worksheets/_rels/sheet3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3.xml"/><Relationship Id="rId1" Type="http://schemas.openxmlformats.org/officeDocument/2006/relationships/vmlDrawing" Target="../drawings/vmlDrawing213.vml"/></Relationships>
</file>

<file path=xl/worksheets/_rels/sheet3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4.xml"/><Relationship Id="rId1" Type="http://schemas.openxmlformats.org/officeDocument/2006/relationships/vmlDrawing" Target="../drawings/vmlDrawing214.vml"/></Relationships>
</file>

<file path=xl/worksheets/_rels/sheet3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5.xml"/><Relationship Id="rId1" Type="http://schemas.openxmlformats.org/officeDocument/2006/relationships/vmlDrawing" Target="../drawings/vmlDrawing215.vml"/></Relationships>
</file>

<file path=xl/worksheets/_rels/sheet3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6.xml"/><Relationship Id="rId1" Type="http://schemas.openxmlformats.org/officeDocument/2006/relationships/vmlDrawing" Target="../drawings/vmlDrawing216.vml"/></Relationships>
</file>

<file path=xl/worksheets/_rels/sheet3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7.xml"/><Relationship Id="rId1" Type="http://schemas.openxmlformats.org/officeDocument/2006/relationships/vmlDrawing" Target="../drawings/vmlDrawing217.vml"/></Relationships>
</file>

<file path=xl/worksheets/_rels/sheet3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8.xml"/><Relationship Id="rId1" Type="http://schemas.openxmlformats.org/officeDocument/2006/relationships/vmlDrawing" Target="../drawings/vmlDrawing218.vml"/></Relationships>
</file>

<file path=xl/worksheets/_rels/sheet3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9.xml"/><Relationship Id="rId1" Type="http://schemas.openxmlformats.org/officeDocument/2006/relationships/vmlDrawing" Target="../drawings/vmlDrawing219.vml"/></Relationships>
</file>

<file path=xl/worksheets/_rels/sheet3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0.xml"/><Relationship Id="rId1" Type="http://schemas.openxmlformats.org/officeDocument/2006/relationships/vmlDrawing" Target="../drawings/vmlDrawing220.vml"/></Relationships>
</file>

<file path=xl/worksheets/_rels/sheet3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1.xml"/><Relationship Id="rId1" Type="http://schemas.openxmlformats.org/officeDocument/2006/relationships/vmlDrawing" Target="../drawings/vmlDrawing221.vml"/></Relationships>
</file>

<file path=xl/worksheets/_rels/sheet3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2.xml"/><Relationship Id="rId1" Type="http://schemas.openxmlformats.org/officeDocument/2006/relationships/vmlDrawing" Target="../drawings/vmlDrawing222.vml"/></Relationships>
</file>

<file path=xl/worksheets/_rels/sheet3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3.xml"/><Relationship Id="rId1" Type="http://schemas.openxmlformats.org/officeDocument/2006/relationships/vmlDrawing" Target="../drawings/vmlDrawing223.vml"/></Relationships>
</file>

<file path=xl/worksheets/_rels/sheet3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4.xml"/><Relationship Id="rId1" Type="http://schemas.openxmlformats.org/officeDocument/2006/relationships/vmlDrawing" Target="../drawings/vmlDrawing224.vml"/></Relationships>
</file>

<file path=xl/worksheets/_rels/sheet3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5.xml"/><Relationship Id="rId1" Type="http://schemas.openxmlformats.org/officeDocument/2006/relationships/vmlDrawing" Target="../drawings/vmlDrawing225.vml"/></Relationships>
</file>

<file path=xl/worksheets/_rels/sheet3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6.xml"/><Relationship Id="rId1" Type="http://schemas.openxmlformats.org/officeDocument/2006/relationships/vmlDrawing" Target="../drawings/vmlDrawing226.vml"/></Relationships>
</file>

<file path=xl/worksheets/_rels/sheet3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7.xml"/><Relationship Id="rId1" Type="http://schemas.openxmlformats.org/officeDocument/2006/relationships/vmlDrawing" Target="../drawings/vmlDrawing227.vml"/></Relationships>
</file>

<file path=xl/worksheets/_rels/sheet3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8.xml"/><Relationship Id="rId1" Type="http://schemas.openxmlformats.org/officeDocument/2006/relationships/vmlDrawing" Target="../drawings/vmlDrawing228.vml"/></Relationships>
</file>

<file path=xl/worksheets/_rels/sheet3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9.xml"/><Relationship Id="rId1" Type="http://schemas.openxmlformats.org/officeDocument/2006/relationships/vmlDrawing" Target="../drawings/vmlDrawing229.vml"/></Relationships>
</file>

<file path=xl/worksheets/_rels/sheet3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0.xml"/><Relationship Id="rId1" Type="http://schemas.openxmlformats.org/officeDocument/2006/relationships/vmlDrawing" Target="../drawings/vmlDrawing230.vml"/></Relationships>
</file>

<file path=xl/worksheets/_rels/sheet3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1.xml"/><Relationship Id="rId1" Type="http://schemas.openxmlformats.org/officeDocument/2006/relationships/vmlDrawing" Target="../drawings/vmlDrawing231.vml"/></Relationships>
</file>

<file path=xl/worksheets/_rels/sheet3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2.xml"/><Relationship Id="rId1" Type="http://schemas.openxmlformats.org/officeDocument/2006/relationships/vmlDrawing" Target="../drawings/vmlDrawing232.vml"/></Relationships>
</file>

<file path=xl/worksheets/_rels/sheet3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3.xml"/><Relationship Id="rId1" Type="http://schemas.openxmlformats.org/officeDocument/2006/relationships/vmlDrawing" Target="../drawings/vmlDrawing233.vml"/></Relationships>
</file>

<file path=xl/worksheets/_rels/sheet3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4.xml"/><Relationship Id="rId1" Type="http://schemas.openxmlformats.org/officeDocument/2006/relationships/vmlDrawing" Target="../drawings/vmlDrawing234.vml"/></Relationships>
</file>

<file path=xl/worksheets/_rels/sheet3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5.xml"/><Relationship Id="rId1" Type="http://schemas.openxmlformats.org/officeDocument/2006/relationships/vmlDrawing" Target="../drawings/vmlDrawing235.vml"/></Relationships>
</file>

<file path=xl/worksheets/_rels/sheet3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6.xml"/><Relationship Id="rId1" Type="http://schemas.openxmlformats.org/officeDocument/2006/relationships/vmlDrawing" Target="../drawings/vmlDrawing236.vml"/></Relationships>
</file>

<file path=xl/worksheets/_rels/sheet3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7.xml"/><Relationship Id="rId1" Type="http://schemas.openxmlformats.org/officeDocument/2006/relationships/vmlDrawing" Target="../drawings/vmlDrawing237.vml"/></Relationships>
</file>

<file path=xl/worksheets/_rels/sheet3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8.xml"/><Relationship Id="rId1" Type="http://schemas.openxmlformats.org/officeDocument/2006/relationships/vmlDrawing" Target="../drawings/vmlDrawing238.vml"/></Relationships>
</file>

<file path=xl/worksheets/_rels/sheet3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9.xml"/><Relationship Id="rId1" Type="http://schemas.openxmlformats.org/officeDocument/2006/relationships/vmlDrawing" Target="../drawings/vmlDrawing239.vml"/></Relationships>
</file>

<file path=xl/worksheets/_rels/sheet3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0.xml"/><Relationship Id="rId1" Type="http://schemas.openxmlformats.org/officeDocument/2006/relationships/vmlDrawing" Target="../drawings/vmlDrawing240.vml"/></Relationships>
</file>

<file path=xl/worksheets/_rels/sheet3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1.xml"/><Relationship Id="rId1" Type="http://schemas.openxmlformats.org/officeDocument/2006/relationships/vmlDrawing" Target="../drawings/vmlDrawing241.vml"/></Relationships>
</file>

<file path=xl/worksheets/_rels/sheet3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2.xml"/><Relationship Id="rId1" Type="http://schemas.openxmlformats.org/officeDocument/2006/relationships/vmlDrawing" Target="../drawings/vmlDrawing242.vml"/></Relationships>
</file>

<file path=xl/worksheets/_rels/sheet3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3.xml"/><Relationship Id="rId1" Type="http://schemas.openxmlformats.org/officeDocument/2006/relationships/vmlDrawing" Target="../drawings/vmlDrawing243.vml"/></Relationships>
</file>

<file path=xl/worksheets/_rels/sheet3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4.xml"/><Relationship Id="rId1" Type="http://schemas.openxmlformats.org/officeDocument/2006/relationships/vmlDrawing" Target="../drawings/vmlDrawing244.vml"/></Relationships>
</file>

<file path=xl/worksheets/_rels/sheet3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5.xml"/><Relationship Id="rId1" Type="http://schemas.openxmlformats.org/officeDocument/2006/relationships/vmlDrawing" Target="../drawings/vmlDrawing245.vml"/></Relationships>
</file>

<file path=xl/worksheets/_rels/sheet3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6.xml"/><Relationship Id="rId1" Type="http://schemas.openxmlformats.org/officeDocument/2006/relationships/vmlDrawing" Target="../drawings/vmlDrawing246.vml"/></Relationships>
</file>

<file path=xl/worksheets/_rels/sheet3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7.xml"/><Relationship Id="rId1" Type="http://schemas.openxmlformats.org/officeDocument/2006/relationships/vmlDrawing" Target="../drawings/vmlDrawing247.vml"/></Relationships>
</file>

<file path=xl/worksheets/_rels/sheet3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8.xml"/><Relationship Id="rId1" Type="http://schemas.openxmlformats.org/officeDocument/2006/relationships/vmlDrawing" Target="../drawings/vmlDrawing248.vml"/></Relationships>
</file>

<file path=xl/worksheets/_rels/sheet3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9.xml"/><Relationship Id="rId1" Type="http://schemas.openxmlformats.org/officeDocument/2006/relationships/vmlDrawing" Target="../drawings/vmlDrawing249.vml"/></Relationships>
</file>

<file path=xl/worksheets/_rels/sheet3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0.xml"/><Relationship Id="rId1" Type="http://schemas.openxmlformats.org/officeDocument/2006/relationships/vmlDrawing" Target="../drawings/vmlDrawing250.vml"/></Relationships>
</file>

<file path=xl/worksheets/_rels/sheet3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1.xml"/><Relationship Id="rId1" Type="http://schemas.openxmlformats.org/officeDocument/2006/relationships/vmlDrawing" Target="../drawings/vmlDrawing251.vml"/></Relationships>
</file>

<file path=xl/worksheets/_rels/sheet3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2.xml"/><Relationship Id="rId1" Type="http://schemas.openxmlformats.org/officeDocument/2006/relationships/vmlDrawing" Target="../drawings/vmlDrawing252.vml"/></Relationships>
</file>

<file path=xl/worksheets/_rels/sheet3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3.xml"/><Relationship Id="rId1" Type="http://schemas.openxmlformats.org/officeDocument/2006/relationships/vmlDrawing" Target="../drawings/vmlDrawing253.vml"/></Relationships>
</file>

<file path=xl/worksheets/_rels/sheet3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4.xml"/><Relationship Id="rId1" Type="http://schemas.openxmlformats.org/officeDocument/2006/relationships/vmlDrawing" Target="../drawings/vmlDrawing254.vml"/></Relationships>
</file>

<file path=xl/worksheets/_rels/sheet3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5.xml"/><Relationship Id="rId1" Type="http://schemas.openxmlformats.org/officeDocument/2006/relationships/vmlDrawing" Target="../drawings/vmlDrawing255.vml"/></Relationships>
</file>

<file path=xl/worksheets/_rels/sheet3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6.xml"/><Relationship Id="rId1" Type="http://schemas.openxmlformats.org/officeDocument/2006/relationships/vmlDrawing" Target="../drawings/vmlDrawing256.vml"/></Relationships>
</file>

<file path=xl/worksheets/_rels/sheet3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7.xml"/><Relationship Id="rId1" Type="http://schemas.openxmlformats.org/officeDocument/2006/relationships/vmlDrawing" Target="../drawings/vmlDrawing257.vml"/></Relationships>
</file>

<file path=xl/worksheets/_rels/sheet3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8.xml"/><Relationship Id="rId1" Type="http://schemas.openxmlformats.org/officeDocument/2006/relationships/vmlDrawing" Target="../drawings/vmlDrawing258.vml"/></Relationships>
</file>

<file path=xl/worksheets/_rels/sheet3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9.xml"/><Relationship Id="rId1" Type="http://schemas.openxmlformats.org/officeDocument/2006/relationships/vmlDrawing" Target="../drawings/vmlDrawing259.vml"/></Relationships>
</file>

<file path=xl/worksheets/_rels/sheet3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0.xml"/><Relationship Id="rId1" Type="http://schemas.openxmlformats.org/officeDocument/2006/relationships/vmlDrawing" Target="../drawings/vmlDrawing260.vml"/></Relationships>
</file>

<file path=xl/worksheets/_rels/sheet3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1.xml"/><Relationship Id="rId1" Type="http://schemas.openxmlformats.org/officeDocument/2006/relationships/vmlDrawing" Target="../drawings/vmlDrawing261.vml"/></Relationships>
</file>

<file path=xl/worksheets/_rels/sheet3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2.xml"/><Relationship Id="rId1" Type="http://schemas.openxmlformats.org/officeDocument/2006/relationships/vmlDrawing" Target="../drawings/vmlDrawing262.vml"/></Relationships>
</file>

<file path=xl/worksheets/_rels/sheet3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3.xml"/><Relationship Id="rId1" Type="http://schemas.openxmlformats.org/officeDocument/2006/relationships/vmlDrawing" Target="../drawings/vmlDrawing263.vml"/></Relationships>
</file>

<file path=xl/worksheets/_rels/sheet3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4.xml"/><Relationship Id="rId1" Type="http://schemas.openxmlformats.org/officeDocument/2006/relationships/vmlDrawing" Target="../drawings/vmlDrawing264.vml"/></Relationships>
</file>

<file path=xl/worksheets/_rels/sheet3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5.xml"/><Relationship Id="rId1" Type="http://schemas.openxmlformats.org/officeDocument/2006/relationships/vmlDrawing" Target="../drawings/vmlDrawing265.vml"/></Relationships>
</file>

<file path=xl/worksheets/_rels/sheet3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6.xml"/><Relationship Id="rId1" Type="http://schemas.openxmlformats.org/officeDocument/2006/relationships/vmlDrawing" Target="../drawings/vmlDrawing266.vml"/></Relationships>
</file>

<file path=xl/worksheets/_rels/sheet4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7.xml"/><Relationship Id="rId1" Type="http://schemas.openxmlformats.org/officeDocument/2006/relationships/vmlDrawing" Target="../drawings/vmlDrawing267.vml"/></Relationships>
</file>

<file path=xl/worksheets/_rels/sheet4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8.xml"/><Relationship Id="rId1" Type="http://schemas.openxmlformats.org/officeDocument/2006/relationships/vmlDrawing" Target="../drawings/vmlDrawing268.vml"/></Relationships>
</file>

<file path=xl/worksheets/_rels/sheet4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9.xml"/><Relationship Id="rId1" Type="http://schemas.openxmlformats.org/officeDocument/2006/relationships/vmlDrawing" Target="../drawings/vmlDrawing269.vml"/></Relationships>
</file>

<file path=xl/worksheets/_rels/sheet4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0.xml"/><Relationship Id="rId1" Type="http://schemas.openxmlformats.org/officeDocument/2006/relationships/vmlDrawing" Target="../drawings/vmlDrawing270.vml"/></Relationships>
</file>

<file path=xl/worksheets/_rels/sheet4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1.xml"/><Relationship Id="rId1" Type="http://schemas.openxmlformats.org/officeDocument/2006/relationships/vmlDrawing" Target="../drawings/vmlDrawing271.vml"/></Relationships>
</file>

<file path=xl/worksheets/_rels/sheet4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2.xml"/><Relationship Id="rId1" Type="http://schemas.openxmlformats.org/officeDocument/2006/relationships/vmlDrawing" Target="../drawings/vmlDrawing272.vml"/></Relationships>
</file>

<file path=xl/worksheets/_rels/sheet4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3.xml"/><Relationship Id="rId1" Type="http://schemas.openxmlformats.org/officeDocument/2006/relationships/vmlDrawing" Target="../drawings/vmlDrawing273.vml"/></Relationships>
</file>

<file path=xl/worksheets/_rels/sheet4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4.xml"/><Relationship Id="rId1" Type="http://schemas.openxmlformats.org/officeDocument/2006/relationships/vmlDrawing" Target="../drawings/vmlDrawing274.vml"/></Relationships>
</file>

<file path=xl/worksheets/_rels/sheet4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5.xml"/><Relationship Id="rId1" Type="http://schemas.openxmlformats.org/officeDocument/2006/relationships/vmlDrawing" Target="../drawings/vmlDrawing275.vml"/></Relationships>
</file>

<file path=xl/worksheets/_rels/sheet4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6.xml"/><Relationship Id="rId1" Type="http://schemas.openxmlformats.org/officeDocument/2006/relationships/vmlDrawing" Target="../drawings/vmlDrawing276.vml"/></Relationships>
</file>

<file path=xl/worksheets/_rels/sheet4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7.xml"/><Relationship Id="rId1" Type="http://schemas.openxmlformats.org/officeDocument/2006/relationships/vmlDrawing" Target="../drawings/vmlDrawing277.vml"/></Relationships>
</file>

<file path=xl/worksheets/_rels/sheet4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8.xml"/><Relationship Id="rId1" Type="http://schemas.openxmlformats.org/officeDocument/2006/relationships/vmlDrawing" Target="../drawings/vmlDrawing278.vml"/></Relationships>
</file>

<file path=xl/worksheets/_rels/sheet4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9.xml"/><Relationship Id="rId1" Type="http://schemas.openxmlformats.org/officeDocument/2006/relationships/vmlDrawing" Target="../drawings/vmlDrawing279.vml"/></Relationships>
</file>

<file path=xl/worksheets/_rels/sheet4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0.xml"/><Relationship Id="rId1" Type="http://schemas.openxmlformats.org/officeDocument/2006/relationships/vmlDrawing" Target="../drawings/vmlDrawing280.vml"/></Relationships>
</file>

<file path=xl/worksheets/_rels/sheet4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1.xml"/><Relationship Id="rId1" Type="http://schemas.openxmlformats.org/officeDocument/2006/relationships/vmlDrawing" Target="../drawings/vmlDrawing281.vml"/></Relationships>
</file>

<file path=xl/worksheets/_rels/sheet4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2.xml"/><Relationship Id="rId1" Type="http://schemas.openxmlformats.org/officeDocument/2006/relationships/vmlDrawing" Target="../drawings/vmlDrawing282.vml"/></Relationships>
</file>

<file path=xl/worksheets/_rels/sheet4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3.xml"/><Relationship Id="rId1" Type="http://schemas.openxmlformats.org/officeDocument/2006/relationships/vmlDrawing" Target="../drawings/vmlDrawing283.vml"/></Relationships>
</file>

<file path=xl/worksheets/_rels/sheet4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4.xml"/><Relationship Id="rId1" Type="http://schemas.openxmlformats.org/officeDocument/2006/relationships/vmlDrawing" Target="../drawings/vmlDrawing284.vml"/></Relationships>
</file>

<file path=xl/worksheets/_rels/sheet4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5.xml"/><Relationship Id="rId1" Type="http://schemas.openxmlformats.org/officeDocument/2006/relationships/vmlDrawing" Target="../drawings/vmlDrawing285.vml"/></Relationships>
</file>

<file path=xl/worksheets/_rels/sheet4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6.xml"/><Relationship Id="rId1" Type="http://schemas.openxmlformats.org/officeDocument/2006/relationships/vmlDrawing" Target="../drawings/vmlDrawing286.vml"/></Relationships>
</file>

<file path=xl/worksheets/_rels/sheet4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7.xml"/><Relationship Id="rId1" Type="http://schemas.openxmlformats.org/officeDocument/2006/relationships/vmlDrawing" Target="../drawings/vmlDrawing287.vml"/></Relationships>
</file>

<file path=xl/worksheets/_rels/sheet4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8.xml"/><Relationship Id="rId1" Type="http://schemas.openxmlformats.org/officeDocument/2006/relationships/vmlDrawing" Target="../drawings/vmlDrawing288.vml"/></Relationships>
</file>

<file path=xl/worksheets/_rels/sheet4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9.xml"/><Relationship Id="rId1" Type="http://schemas.openxmlformats.org/officeDocument/2006/relationships/vmlDrawing" Target="../drawings/vmlDrawing289.vml"/></Relationships>
</file>

<file path=xl/worksheets/_rels/sheet4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0.xml"/><Relationship Id="rId1" Type="http://schemas.openxmlformats.org/officeDocument/2006/relationships/vmlDrawing" Target="../drawings/vmlDrawing290.vml"/></Relationships>
</file>

<file path=xl/worksheets/_rels/sheet4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1.xml"/><Relationship Id="rId1" Type="http://schemas.openxmlformats.org/officeDocument/2006/relationships/vmlDrawing" Target="../drawings/vmlDrawing291.vml"/></Relationships>
</file>

<file path=xl/worksheets/_rels/sheet4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2.xml"/><Relationship Id="rId1" Type="http://schemas.openxmlformats.org/officeDocument/2006/relationships/vmlDrawing" Target="../drawings/vmlDrawing292.vml"/></Relationships>
</file>

<file path=xl/worksheets/_rels/sheet4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3.xml"/><Relationship Id="rId1" Type="http://schemas.openxmlformats.org/officeDocument/2006/relationships/vmlDrawing" Target="../drawings/vmlDrawing293.vml"/></Relationships>
</file>

<file path=xl/worksheets/_rels/sheet4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4.xml"/><Relationship Id="rId1" Type="http://schemas.openxmlformats.org/officeDocument/2006/relationships/vmlDrawing" Target="../drawings/vmlDrawing294.vml"/></Relationships>
</file>

<file path=xl/worksheets/_rels/sheet4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5.xml"/><Relationship Id="rId1" Type="http://schemas.openxmlformats.org/officeDocument/2006/relationships/vmlDrawing" Target="../drawings/vmlDrawing295.vml"/></Relationships>
</file>

<file path=xl/worksheets/_rels/sheet4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6.xml"/><Relationship Id="rId1" Type="http://schemas.openxmlformats.org/officeDocument/2006/relationships/vmlDrawing" Target="../drawings/vmlDrawing296.vml"/></Relationships>
</file>

<file path=xl/worksheets/_rels/sheet4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7.xml"/><Relationship Id="rId1" Type="http://schemas.openxmlformats.org/officeDocument/2006/relationships/vmlDrawing" Target="../drawings/vmlDrawing297.vml"/></Relationships>
</file>

<file path=xl/worksheets/_rels/sheet4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8.xml"/><Relationship Id="rId1" Type="http://schemas.openxmlformats.org/officeDocument/2006/relationships/vmlDrawing" Target="../drawings/vmlDrawing298.vml"/></Relationships>
</file>

<file path=xl/worksheets/_rels/sheet4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9.xml"/><Relationship Id="rId1" Type="http://schemas.openxmlformats.org/officeDocument/2006/relationships/vmlDrawing" Target="../drawings/vmlDrawing299.vml"/></Relationships>
</file>

<file path=xl/worksheets/_rels/sheet4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0.xml"/><Relationship Id="rId1" Type="http://schemas.openxmlformats.org/officeDocument/2006/relationships/vmlDrawing" Target="../drawings/vmlDrawing300.vml"/></Relationships>
</file>

<file path=xl/worksheets/_rels/sheet4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1.xml"/><Relationship Id="rId1" Type="http://schemas.openxmlformats.org/officeDocument/2006/relationships/vmlDrawing" Target="../drawings/vmlDrawing301.vml"/></Relationships>
</file>

<file path=xl/worksheets/_rels/sheet4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2.xml"/><Relationship Id="rId1" Type="http://schemas.openxmlformats.org/officeDocument/2006/relationships/vmlDrawing" Target="../drawings/vmlDrawing302.vml"/></Relationships>
</file>

<file path=xl/worksheets/_rels/sheet4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3.xml"/><Relationship Id="rId1" Type="http://schemas.openxmlformats.org/officeDocument/2006/relationships/vmlDrawing" Target="../drawings/vmlDrawing303.vml"/></Relationships>
</file>

<file path=xl/worksheets/_rels/sheet4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4.xml"/><Relationship Id="rId1" Type="http://schemas.openxmlformats.org/officeDocument/2006/relationships/vmlDrawing" Target="../drawings/vmlDrawing304.vml"/></Relationships>
</file>

<file path=xl/worksheets/_rels/sheet4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5.xml"/><Relationship Id="rId1" Type="http://schemas.openxmlformats.org/officeDocument/2006/relationships/vmlDrawing" Target="../drawings/vmlDrawing305.vml"/></Relationships>
</file>

<file path=xl/worksheets/_rels/sheet4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6.xml"/><Relationship Id="rId1" Type="http://schemas.openxmlformats.org/officeDocument/2006/relationships/vmlDrawing" Target="../drawings/vmlDrawing306.vml"/></Relationships>
</file>

<file path=xl/worksheets/_rels/sheet4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7.xml"/><Relationship Id="rId1" Type="http://schemas.openxmlformats.org/officeDocument/2006/relationships/vmlDrawing" Target="../drawings/vmlDrawing307.vml"/></Relationships>
</file>

<file path=xl/worksheets/_rels/sheet4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8.xml"/><Relationship Id="rId1" Type="http://schemas.openxmlformats.org/officeDocument/2006/relationships/vmlDrawing" Target="../drawings/vmlDrawing308.vml"/></Relationships>
</file>

<file path=xl/worksheets/_rels/sheet4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9.xml"/><Relationship Id="rId1" Type="http://schemas.openxmlformats.org/officeDocument/2006/relationships/vmlDrawing" Target="../drawings/vmlDrawing309.vml"/></Relationships>
</file>

<file path=xl/worksheets/_rels/sheet4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0.xml"/><Relationship Id="rId1" Type="http://schemas.openxmlformats.org/officeDocument/2006/relationships/vmlDrawing" Target="../drawings/vmlDrawing310.vml"/></Relationships>
</file>

<file path=xl/worksheets/_rels/sheet4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1.xml"/><Relationship Id="rId1" Type="http://schemas.openxmlformats.org/officeDocument/2006/relationships/vmlDrawing" Target="../drawings/vmlDrawing311.vml"/></Relationships>
</file>

<file path=xl/worksheets/_rels/sheet4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2.xml"/><Relationship Id="rId1" Type="http://schemas.openxmlformats.org/officeDocument/2006/relationships/vmlDrawing" Target="../drawings/vmlDrawing312.vml"/></Relationships>
</file>

<file path=xl/worksheets/_rels/sheet4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3.xml"/><Relationship Id="rId1" Type="http://schemas.openxmlformats.org/officeDocument/2006/relationships/vmlDrawing" Target="../drawings/vmlDrawing313.vml"/></Relationships>
</file>

<file path=xl/worksheets/_rels/sheet4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4.xml"/><Relationship Id="rId1" Type="http://schemas.openxmlformats.org/officeDocument/2006/relationships/vmlDrawing" Target="../drawings/vmlDrawing314.vml"/></Relationships>
</file>

<file path=xl/worksheets/_rels/sheet4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5.xml"/><Relationship Id="rId1" Type="http://schemas.openxmlformats.org/officeDocument/2006/relationships/vmlDrawing" Target="../drawings/vmlDrawing315.vml"/></Relationships>
</file>

<file path=xl/worksheets/_rels/sheet4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6.xml"/><Relationship Id="rId1" Type="http://schemas.openxmlformats.org/officeDocument/2006/relationships/vmlDrawing" Target="../drawings/vmlDrawing316.vml"/></Relationships>
</file>

<file path=xl/worksheets/_rels/sheet4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7.xml"/><Relationship Id="rId1" Type="http://schemas.openxmlformats.org/officeDocument/2006/relationships/vmlDrawing" Target="../drawings/vmlDrawing317.vml"/></Relationships>
</file>

<file path=xl/worksheets/_rels/sheet4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8.xml"/><Relationship Id="rId1" Type="http://schemas.openxmlformats.org/officeDocument/2006/relationships/vmlDrawing" Target="../drawings/vmlDrawing318.vml"/></Relationships>
</file>

<file path=xl/worksheets/_rels/sheet4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9.xml"/><Relationship Id="rId1" Type="http://schemas.openxmlformats.org/officeDocument/2006/relationships/vmlDrawing" Target="../drawings/vmlDrawing319.vml"/></Relationships>
</file>

<file path=xl/worksheets/_rels/sheet4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0.xml"/><Relationship Id="rId1" Type="http://schemas.openxmlformats.org/officeDocument/2006/relationships/vmlDrawing" Target="../drawings/vmlDrawing320.vml"/></Relationships>
</file>

<file path=xl/worksheets/_rels/sheet4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1.xml"/><Relationship Id="rId1" Type="http://schemas.openxmlformats.org/officeDocument/2006/relationships/vmlDrawing" Target="../drawings/vmlDrawing321.vml"/></Relationships>
</file>

<file path=xl/worksheets/_rels/sheet4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2.xml"/><Relationship Id="rId1" Type="http://schemas.openxmlformats.org/officeDocument/2006/relationships/vmlDrawing" Target="../drawings/vmlDrawing322.vml"/></Relationships>
</file>

<file path=xl/worksheets/_rels/sheet4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3.xml"/><Relationship Id="rId1" Type="http://schemas.openxmlformats.org/officeDocument/2006/relationships/vmlDrawing" Target="../drawings/vmlDrawing323.vml"/></Relationships>
</file>

<file path=xl/worksheets/_rels/sheet4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4.xml"/><Relationship Id="rId1" Type="http://schemas.openxmlformats.org/officeDocument/2006/relationships/vmlDrawing" Target="../drawings/vmlDrawing324.vml"/></Relationships>
</file>

<file path=xl/worksheets/_rels/sheet4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5.xml"/><Relationship Id="rId1" Type="http://schemas.openxmlformats.org/officeDocument/2006/relationships/vmlDrawing" Target="../drawings/vmlDrawing325.vml"/></Relationships>
</file>

<file path=xl/worksheets/_rels/sheet4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6.xml"/><Relationship Id="rId1" Type="http://schemas.openxmlformats.org/officeDocument/2006/relationships/vmlDrawing" Target="../drawings/vmlDrawing326.vml"/></Relationships>
</file>

<file path=xl/worksheets/_rels/sheet4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7.xml"/><Relationship Id="rId1" Type="http://schemas.openxmlformats.org/officeDocument/2006/relationships/vmlDrawing" Target="../drawings/vmlDrawing327.vml"/></Relationships>
</file>

<file path=xl/worksheets/_rels/sheet4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8.xml"/><Relationship Id="rId1" Type="http://schemas.openxmlformats.org/officeDocument/2006/relationships/vmlDrawing" Target="../drawings/vmlDrawing328.vml"/></Relationships>
</file>

<file path=xl/worksheets/_rels/sheet4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9.xml"/><Relationship Id="rId1" Type="http://schemas.openxmlformats.org/officeDocument/2006/relationships/vmlDrawing" Target="../drawings/vmlDrawing329.vml"/></Relationships>
</file>

<file path=xl/worksheets/_rels/sheet4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0.xml"/><Relationship Id="rId1" Type="http://schemas.openxmlformats.org/officeDocument/2006/relationships/vmlDrawing" Target="../drawings/vmlDrawing330.vml"/></Relationships>
</file>

<file path=xl/worksheets/_rels/sheet4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1.xml"/><Relationship Id="rId1" Type="http://schemas.openxmlformats.org/officeDocument/2006/relationships/vmlDrawing" Target="../drawings/vmlDrawing331.vml"/></Relationships>
</file>

<file path=xl/worksheets/_rels/sheet4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2.xml"/><Relationship Id="rId1" Type="http://schemas.openxmlformats.org/officeDocument/2006/relationships/vmlDrawing" Target="../drawings/vmlDrawing332.vml"/></Relationships>
</file>

<file path=xl/worksheets/_rels/sheet5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3.xml"/><Relationship Id="rId1" Type="http://schemas.openxmlformats.org/officeDocument/2006/relationships/vmlDrawing" Target="../drawings/vmlDrawing333.vml"/></Relationships>
</file>

<file path=xl/worksheets/_rels/sheet5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4.xml"/><Relationship Id="rId1" Type="http://schemas.openxmlformats.org/officeDocument/2006/relationships/vmlDrawing" Target="../drawings/vmlDrawing334.vml"/></Relationships>
</file>

<file path=xl/worksheets/_rels/sheet5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5.xml"/><Relationship Id="rId1" Type="http://schemas.openxmlformats.org/officeDocument/2006/relationships/vmlDrawing" Target="../drawings/vmlDrawing335.vml"/></Relationships>
</file>

<file path=xl/worksheets/_rels/sheet5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6.xml"/><Relationship Id="rId1" Type="http://schemas.openxmlformats.org/officeDocument/2006/relationships/vmlDrawing" Target="../drawings/vmlDrawing336.vml"/></Relationships>
</file>

<file path=xl/worksheets/_rels/sheet5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7.xml"/><Relationship Id="rId1" Type="http://schemas.openxmlformats.org/officeDocument/2006/relationships/vmlDrawing" Target="../drawings/vmlDrawing337.vml"/></Relationships>
</file>

<file path=xl/worksheets/_rels/sheet5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8.xml"/><Relationship Id="rId1" Type="http://schemas.openxmlformats.org/officeDocument/2006/relationships/vmlDrawing" Target="../drawings/vmlDrawing338.vml"/></Relationships>
</file>

<file path=xl/worksheets/_rels/sheet5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9.xml"/><Relationship Id="rId1" Type="http://schemas.openxmlformats.org/officeDocument/2006/relationships/vmlDrawing" Target="../drawings/vmlDrawing339.vml"/></Relationships>
</file>

<file path=xl/worksheets/_rels/sheet5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0.xml"/><Relationship Id="rId1" Type="http://schemas.openxmlformats.org/officeDocument/2006/relationships/vmlDrawing" Target="../drawings/vmlDrawing340.vml"/></Relationships>
</file>

<file path=xl/worksheets/_rels/sheet5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1.xml"/><Relationship Id="rId1" Type="http://schemas.openxmlformats.org/officeDocument/2006/relationships/vmlDrawing" Target="../drawings/vmlDrawing341.vml"/></Relationships>
</file>

<file path=xl/worksheets/_rels/sheet5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2.xml"/><Relationship Id="rId1" Type="http://schemas.openxmlformats.org/officeDocument/2006/relationships/vmlDrawing" Target="../drawings/vmlDrawing342.vml"/></Relationships>
</file>

<file path=xl/worksheets/_rels/sheet5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3.xml"/><Relationship Id="rId1" Type="http://schemas.openxmlformats.org/officeDocument/2006/relationships/vmlDrawing" Target="../drawings/vmlDrawing343.vml"/></Relationships>
</file>

<file path=xl/worksheets/_rels/sheet5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4.xml"/><Relationship Id="rId1" Type="http://schemas.openxmlformats.org/officeDocument/2006/relationships/vmlDrawing" Target="../drawings/vmlDrawing344.vml"/></Relationships>
</file>

<file path=xl/worksheets/_rels/sheet5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5.xml"/><Relationship Id="rId1" Type="http://schemas.openxmlformats.org/officeDocument/2006/relationships/vmlDrawing" Target="../drawings/vmlDrawing345.vml"/></Relationships>
</file>

<file path=xl/worksheets/_rels/sheet5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6.xml"/><Relationship Id="rId1" Type="http://schemas.openxmlformats.org/officeDocument/2006/relationships/vmlDrawing" Target="../drawings/vmlDrawing346.vml"/></Relationships>
</file>

<file path=xl/worksheets/_rels/sheet5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7.xml"/><Relationship Id="rId1" Type="http://schemas.openxmlformats.org/officeDocument/2006/relationships/vmlDrawing" Target="../drawings/vmlDrawing347.vml"/></Relationships>
</file>

<file path=xl/worksheets/_rels/sheet5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8.xml"/><Relationship Id="rId1" Type="http://schemas.openxmlformats.org/officeDocument/2006/relationships/vmlDrawing" Target="../drawings/vmlDrawing348.vml"/></Relationships>
</file>

<file path=xl/worksheets/_rels/sheet5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9.xml"/><Relationship Id="rId1" Type="http://schemas.openxmlformats.org/officeDocument/2006/relationships/vmlDrawing" Target="../drawings/vmlDrawing349.vml"/></Relationships>
</file>

<file path=xl/worksheets/_rels/sheet5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0.xml"/><Relationship Id="rId1" Type="http://schemas.openxmlformats.org/officeDocument/2006/relationships/vmlDrawing" Target="../drawings/vmlDrawing350.vml"/></Relationships>
</file>

<file path=xl/worksheets/_rels/sheet5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1.xml"/><Relationship Id="rId1" Type="http://schemas.openxmlformats.org/officeDocument/2006/relationships/vmlDrawing" Target="../drawings/vmlDrawing351.vml"/></Relationships>
</file>

<file path=xl/worksheets/_rels/sheet5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2.xml"/><Relationship Id="rId1" Type="http://schemas.openxmlformats.org/officeDocument/2006/relationships/vmlDrawing" Target="../drawings/vmlDrawing352.vml"/></Relationships>
</file>

<file path=xl/worksheets/_rels/sheet5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3.xml"/><Relationship Id="rId1" Type="http://schemas.openxmlformats.org/officeDocument/2006/relationships/vmlDrawing" Target="../drawings/vmlDrawing353.vml"/></Relationships>
</file>

<file path=xl/worksheets/_rels/sheet5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4.xml"/><Relationship Id="rId1" Type="http://schemas.openxmlformats.org/officeDocument/2006/relationships/vmlDrawing" Target="../drawings/vmlDrawing354.vml"/></Relationships>
</file>

<file path=xl/worksheets/_rels/sheet5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5.xml"/><Relationship Id="rId1" Type="http://schemas.openxmlformats.org/officeDocument/2006/relationships/vmlDrawing" Target="../drawings/vmlDrawing355.vml"/></Relationships>
</file>

<file path=xl/worksheets/_rels/sheet5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6.xml"/><Relationship Id="rId1" Type="http://schemas.openxmlformats.org/officeDocument/2006/relationships/vmlDrawing" Target="../drawings/vmlDrawing356.vml"/></Relationships>
</file>

<file path=xl/worksheets/_rels/sheet5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7.xml"/><Relationship Id="rId1" Type="http://schemas.openxmlformats.org/officeDocument/2006/relationships/vmlDrawing" Target="../drawings/vmlDrawing357.vml"/></Relationships>
</file>

<file path=xl/worksheets/_rels/sheet5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8.xml"/><Relationship Id="rId1" Type="http://schemas.openxmlformats.org/officeDocument/2006/relationships/vmlDrawing" Target="../drawings/vmlDrawing358.vml"/></Relationships>
</file>

<file path=xl/worksheets/_rels/sheet5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9.xml"/><Relationship Id="rId1" Type="http://schemas.openxmlformats.org/officeDocument/2006/relationships/vmlDrawing" Target="../drawings/vmlDrawing359.vml"/></Relationships>
</file>

<file path=xl/worksheets/_rels/sheet5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0.xml"/><Relationship Id="rId1" Type="http://schemas.openxmlformats.org/officeDocument/2006/relationships/vmlDrawing" Target="../drawings/vmlDrawing360.vml"/></Relationships>
</file>

<file path=xl/worksheets/_rels/sheet5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1.xml"/><Relationship Id="rId1" Type="http://schemas.openxmlformats.org/officeDocument/2006/relationships/vmlDrawing" Target="../drawings/vmlDrawing361.vml"/></Relationships>
</file>

<file path=xl/worksheets/_rels/sheet5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2.xml"/><Relationship Id="rId1" Type="http://schemas.openxmlformats.org/officeDocument/2006/relationships/vmlDrawing" Target="../drawings/vmlDrawing362.vml"/></Relationships>
</file>

<file path=xl/worksheets/_rels/sheet5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3.xml"/><Relationship Id="rId1" Type="http://schemas.openxmlformats.org/officeDocument/2006/relationships/vmlDrawing" Target="../drawings/vmlDrawing363.vml"/></Relationships>
</file>

<file path=xl/worksheets/_rels/sheet5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4.xml"/><Relationship Id="rId1" Type="http://schemas.openxmlformats.org/officeDocument/2006/relationships/vmlDrawing" Target="../drawings/vmlDrawing364.vml"/></Relationships>
</file>

<file path=xl/worksheets/_rels/sheet5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5.xml"/><Relationship Id="rId1" Type="http://schemas.openxmlformats.org/officeDocument/2006/relationships/vmlDrawing" Target="../drawings/vmlDrawing365.vml"/></Relationships>
</file>

<file path=xl/worksheets/_rels/sheet5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6.xml"/><Relationship Id="rId1" Type="http://schemas.openxmlformats.org/officeDocument/2006/relationships/vmlDrawing" Target="../drawings/vmlDrawing366.vml"/></Relationships>
</file>

<file path=xl/worksheets/_rels/sheet5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7.xml"/><Relationship Id="rId1" Type="http://schemas.openxmlformats.org/officeDocument/2006/relationships/vmlDrawing" Target="../drawings/vmlDrawing367.vml"/></Relationships>
</file>

<file path=xl/worksheets/_rels/sheet5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8.xml"/><Relationship Id="rId1" Type="http://schemas.openxmlformats.org/officeDocument/2006/relationships/vmlDrawing" Target="../drawings/vmlDrawing368.vml"/></Relationships>
</file>

<file path=xl/worksheets/_rels/sheet5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9.xml"/><Relationship Id="rId1" Type="http://schemas.openxmlformats.org/officeDocument/2006/relationships/vmlDrawing" Target="../drawings/vmlDrawing369.vml"/></Relationships>
</file>

<file path=xl/worksheets/_rels/sheet5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0.xml"/><Relationship Id="rId1" Type="http://schemas.openxmlformats.org/officeDocument/2006/relationships/vmlDrawing" Target="../drawings/vmlDrawing370.vml"/></Relationships>
</file>

<file path=xl/worksheets/_rels/sheet5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1.xml"/><Relationship Id="rId1" Type="http://schemas.openxmlformats.org/officeDocument/2006/relationships/vmlDrawing" Target="../drawings/vmlDrawing371.vml"/></Relationships>
</file>

<file path=xl/worksheets/_rels/sheet5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2.xml"/><Relationship Id="rId1" Type="http://schemas.openxmlformats.org/officeDocument/2006/relationships/vmlDrawing" Target="../drawings/vmlDrawing372.vml"/></Relationships>
</file>

<file path=xl/worksheets/_rels/sheet5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3.xml"/><Relationship Id="rId1" Type="http://schemas.openxmlformats.org/officeDocument/2006/relationships/vmlDrawing" Target="../drawings/vmlDrawing373.vml"/></Relationships>
</file>

<file path=xl/worksheets/_rels/sheet5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4.xml"/><Relationship Id="rId1" Type="http://schemas.openxmlformats.org/officeDocument/2006/relationships/vmlDrawing" Target="../drawings/vmlDrawing374.vml"/></Relationships>
</file>

<file path=xl/worksheets/_rels/sheet5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5.xml"/><Relationship Id="rId1" Type="http://schemas.openxmlformats.org/officeDocument/2006/relationships/vmlDrawing" Target="../drawings/vmlDrawing375.vml"/></Relationships>
</file>

<file path=xl/worksheets/_rels/sheet5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6.xml"/><Relationship Id="rId1" Type="http://schemas.openxmlformats.org/officeDocument/2006/relationships/vmlDrawing" Target="../drawings/vmlDrawing376.vml"/></Relationships>
</file>

<file path=xl/worksheets/_rels/sheet5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7.xml"/><Relationship Id="rId1" Type="http://schemas.openxmlformats.org/officeDocument/2006/relationships/vmlDrawing" Target="../drawings/vmlDrawing377.vml"/></Relationships>
</file>

<file path=xl/worksheets/_rels/sheet5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8.xml"/><Relationship Id="rId1" Type="http://schemas.openxmlformats.org/officeDocument/2006/relationships/vmlDrawing" Target="../drawings/vmlDrawing378.vml"/></Relationships>
</file>

<file path=xl/worksheets/_rels/sheet5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9.xml"/><Relationship Id="rId1" Type="http://schemas.openxmlformats.org/officeDocument/2006/relationships/vmlDrawing" Target="../drawings/vmlDrawing379.vml"/></Relationships>
</file>

<file path=xl/worksheets/_rels/sheet5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0.xml"/><Relationship Id="rId1" Type="http://schemas.openxmlformats.org/officeDocument/2006/relationships/vmlDrawing" Target="../drawings/vmlDrawing380.vml"/></Relationships>
</file>

<file path=xl/worksheets/_rels/sheet5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1.xml"/><Relationship Id="rId1" Type="http://schemas.openxmlformats.org/officeDocument/2006/relationships/vmlDrawing" Target="../drawings/vmlDrawing381.vml"/></Relationships>
</file>

<file path=xl/worksheets/_rels/sheet5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2.xml"/><Relationship Id="rId1" Type="http://schemas.openxmlformats.org/officeDocument/2006/relationships/vmlDrawing" Target="../drawings/vmlDrawing382.vml"/></Relationships>
</file>

<file path=xl/worksheets/_rels/sheet5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3.xml"/><Relationship Id="rId1" Type="http://schemas.openxmlformats.org/officeDocument/2006/relationships/vmlDrawing" Target="../drawings/vmlDrawing383.vml"/></Relationships>
</file>

<file path=xl/worksheets/_rels/sheet5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4.xml"/><Relationship Id="rId1" Type="http://schemas.openxmlformats.org/officeDocument/2006/relationships/vmlDrawing" Target="../drawings/vmlDrawing384.vml"/></Relationships>
</file>

<file path=xl/worksheets/_rels/sheet5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5.xml"/><Relationship Id="rId1" Type="http://schemas.openxmlformats.org/officeDocument/2006/relationships/vmlDrawing" Target="../drawings/vmlDrawing385.vml"/></Relationships>
</file>

<file path=xl/worksheets/_rels/sheet5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6.xml"/><Relationship Id="rId1" Type="http://schemas.openxmlformats.org/officeDocument/2006/relationships/vmlDrawing" Target="../drawings/vmlDrawing386.vml"/></Relationships>
</file>

<file path=xl/worksheets/_rels/sheet5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7.xml"/><Relationship Id="rId1" Type="http://schemas.openxmlformats.org/officeDocument/2006/relationships/vmlDrawing" Target="../drawings/vmlDrawing387.vml"/></Relationships>
</file>

<file path=xl/worksheets/_rels/sheet5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8.xml"/><Relationship Id="rId1" Type="http://schemas.openxmlformats.org/officeDocument/2006/relationships/vmlDrawing" Target="../drawings/vmlDrawing388.vml"/></Relationships>
</file>

<file path=xl/worksheets/_rels/sheet5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9.xml"/><Relationship Id="rId1" Type="http://schemas.openxmlformats.org/officeDocument/2006/relationships/vmlDrawing" Target="../drawings/vmlDrawing389.vml"/></Relationships>
</file>

<file path=xl/worksheets/_rels/sheet5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0.xml"/><Relationship Id="rId1" Type="http://schemas.openxmlformats.org/officeDocument/2006/relationships/vmlDrawing" Target="../drawings/vmlDrawing390.vml"/></Relationships>
</file>

<file path=xl/worksheets/_rels/sheet5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1.xml"/><Relationship Id="rId1" Type="http://schemas.openxmlformats.org/officeDocument/2006/relationships/vmlDrawing" Target="../drawings/vmlDrawing391.vml"/></Relationships>
</file>

<file path=xl/worksheets/_rels/sheet5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2.xml"/><Relationship Id="rId1" Type="http://schemas.openxmlformats.org/officeDocument/2006/relationships/vmlDrawing" Target="../drawings/vmlDrawing392.vml"/></Relationships>
</file>

<file path=xl/worksheets/_rels/sheet5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3.xml"/><Relationship Id="rId1" Type="http://schemas.openxmlformats.org/officeDocument/2006/relationships/vmlDrawing" Target="../drawings/vmlDrawing393.vml"/></Relationships>
</file>

<file path=xl/worksheets/_rels/sheet5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4.xml"/><Relationship Id="rId1" Type="http://schemas.openxmlformats.org/officeDocument/2006/relationships/vmlDrawing" Target="../drawings/vmlDrawing39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B27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IFERROR(_xll.BDP("AV US Equity","CUST_TRR_RETURN_HOLDING_PER","CUST_TRR_START_DT","20260501","CUST_TRR_END_DT","20260531","CUST_TRR_CRNCY","USD"),"")</f>
        <v>2.897745</v>
      </c>
    </row>
    <row r="22" spans="1:3" x14ac:dyDescent="0.25">
      <c r="A22" s="2" t="s">
        <v>29</v>
      </c>
      <c r="B22" s="2" t="s">
        <v>50</v>
      </c>
      <c r="C22" s="4">
        <f>IFERROR(_xll.BDP("AV US Equity","CUST_TRR_RETURN_HOLDING_PER","CUST_TRR_START_DT","20260601","CUST_TRR_END_DT","20260630","CUST_TRR_CRNCY","USD"),"")</f>
        <v>7.9286770000000004</v>
      </c>
    </row>
    <row r="23" spans="1:3" x14ac:dyDescent="0.25">
      <c r="A23" s="2" t="s">
        <v>29</v>
      </c>
      <c r="B23" s="2" t="s">
        <v>51</v>
      </c>
      <c r="C23" s="4">
        <f>IFERROR(_xll.BDP("AV US Equity","CUST_TRR_RETURN_HOLDING_PER","CUST_TRR_START_DT","20260701","CUST_TRR_END_DT","20260731","CUST_TRR_CRNCY","USD"),"")</f>
        <v>-1.9130450000000001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1000000}"/>
  <dataValidations count="1">
    <dataValidation type="list" allowBlank="1" showErrorMessage="1" errorTitle="Invalid value" error="Choose a value from the Periods list." sqref="A2:A5000" xr:uid="{00000000-0002-0000-0100-000000000000}">
      <formula1>"2026-07"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2000000}"/>
  <dataValidations count="14">
    <dataValidation type="list" allowBlank="1" showErrorMessage="1" errorTitle="Invalid value" error="Choose a value from the Periods list." sqref="A2:A5000" xr:uid="{00000000-0002-0000-0200-000000000000}">
      <formula1>"2026-07"</formula1>
    </dataValidation>
    <dataValidation type="list" allowBlank="1" showErrorMessage="1" errorTitle="Invalid value" error="Choose a value from the Units list." sqref="J2:J5000" xr:uid="{00000000-0002-0000-0200-000001000000}">
      <formula1>"NS,PA,NC,OU"</formula1>
    </dataValidation>
    <dataValidation type="list" allowBlank="1" showErrorMessage="1" errorTitle="Invalid value" error="Choose a value from the PayoffProfiles list." sqref="N2:N5000" xr:uid="{00000000-0002-0000-0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200-000008000000}">
      <formula1>"Put,Call"</formula1>
    </dataValidation>
    <dataValidation type="list" allowBlank="1" showErrorMessage="1" errorTitle="Invalid value" error="Choose a value from the WrittenPurchased list." sqref="AM2:AM5000" xr:uid="{00000000-0002-0000-0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200-000011000000}">
      <formula1>"Y,N"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IFERROR(_xll.BDP("BAY US Equity","CUST_TRR_RETURN_HOLDING_PER","CUST_TRR_START_DT","20260501","CUST_TRR_END_DT","20260531","CUST_TRR_CRNCY","USD"),"")</f>
        <v>8.4756689999999999</v>
      </c>
    </row>
    <row r="22" spans="1:3" x14ac:dyDescent="0.25">
      <c r="A22" s="2" t="s">
        <v>29</v>
      </c>
      <c r="B22" s="2" t="s">
        <v>50</v>
      </c>
      <c r="C22" s="4">
        <f>IFERROR(_xll.BDP("BAY US Equity","CUST_TRR_RETURN_HOLDING_PER","CUST_TRR_START_DT","20260601","CUST_TRR_END_DT","20260630","CUST_TRR_CRNCY","USD"),"")</f>
        <v>-4.4684580000000002E-2</v>
      </c>
    </row>
    <row r="23" spans="1:3" x14ac:dyDescent="0.25">
      <c r="A23" s="2" t="s">
        <v>29</v>
      </c>
      <c r="B23" s="2" t="s">
        <v>51</v>
      </c>
      <c r="C23" s="4">
        <f>IFERROR(_xll.BDP("BAY US Equity","CUST_TRR_RETURN_HOLDING_PER","CUST_TRR_START_DT","20260701","CUST_TRR_END_DT","20260731","CUST_TRR_CRNCY","USD"),"")</f>
        <v>-4.1883540000000004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4000000}"/>
  <dataValidations count="1">
    <dataValidation type="list" allowBlank="1" showErrorMessage="1" errorTitle="Invalid value" error="Choose a value from the Periods list." sqref="A2:A5000" xr:uid="{00000000-0002-0000-0400-000000000000}">
      <formula1>"2026-07"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5000000}"/>
  <dataValidations count="14">
    <dataValidation type="list" allowBlank="1" showErrorMessage="1" errorTitle="Invalid value" error="Choose a value from the Periods list." sqref="A2:A5000" xr:uid="{00000000-0002-0000-0500-000000000000}">
      <formula1>"2026-07"</formula1>
    </dataValidation>
    <dataValidation type="list" allowBlank="1" showErrorMessage="1" errorTitle="Invalid value" error="Choose a value from the Units list." sqref="J2:J5000" xr:uid="{00000000-0002-0000-0500-000001000000}">
      <formula1>"NS,PA,NC,OU"</formula1>
    </dataValidation>
    <dataValidation type="list" allowBlank="1" showErrorMessage="1" errorTitle="Invalid value" error="Choose a value from the PayoffProfiles list." sqref="N2:N5000" xr:uid="{00000000-0002-0000-0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500-000008000000}">
      <formula1>"Put,Call"</formula1>
    </dataValidation>
    <dataValidation type="list" allowBlank="1" showErrorMessage="1" errorTitle="Invalid value" error="Choose a value from the WrittenPurchased list." sqref="AM2:AM5000" xr:uid="{00000000-0002-0000-0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500-000011000000}">
      <formula1>"Y,N"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IFERROR(_xll.BDP("BLCK US Equity","CUST_TRR_RETURN_HOLDING_PER","CUST_TRR_START_DT","20260501","CUST_TRR_END_DT","20260531","CUST_TRR_CRNCY","USD"),"")</f>
        <v>0.54172560000000003</v>
      </c>
    </row>
    <row r="22" spans="1:3" x14ac:dyDescent="0.25">
      <c r="A22" s="2" t="s">
        <v>29</v>
      </c>
      <c r="B22" s="2" t="s">
        <v>50</v>
      </c>
      <c r="C22" s="4">
        <f>IFERROR(_xll.BDP("BLCK US Equity","CUST_TRR_RETURN_HOLDING_PER","CUST_TRR_START_DT","20260601","CUST_TRR_END_DT","20260630","CUST_TRR_CRNCY","USD"),"")</f>
        <v>-14.148759999999999</v>
      </c>
    </row>
    <row r="23" spans="1:3" x14ac:dyDescent="0.25">
      <c r="A23" s="2" t="s">
        <v>29</v>
      </c>
      <c r="B23" s="2" t="s">
        <v>51</v>
      </c>
      <c r="C23" s="4">
        <f>IFERROR(_xll.BDP("BLCK US Equity","CUST_TRR_RETURN_HOLDING_PER","CUST_TRR_START_DT","20260701","CUST_TRR_END_DT","20260731","CUST_TRR_CRNCY","USD"),"")</f>
        <v>-8.4379969999999993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7000000}"/>
  <dataValidations count="1">
    <dataValidation type="list" allowBlank="1" showErrorMessage="1" errorTitle="Invalid value" error="Choose a value from the Periods list." sqref="A2:A5000" xr:uid="{00000000-0002-0000-0700-000000000000}">
      <formula1>"2026-07"</formula1>
    </dataValidation>
  </dataValidation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8000000}"/>
  <dataValidations count="14">
    <dataValidation type="list" allowBlank="1" showErrorMessage="1" errorTitle="Invalid value" error="Choose a value from the Periods list." sqref="A2:A5000" xr:uid="{00000000-0002-0000-0800-000000000000}">
      <formula1>"2026-07"</formula1>
    </dataValidation>
    <dataValidation type="list" allowBlank="1" showErrorMessage="1" errorTitle="Invalid value" error="Choose a value from the Units list." sqref="J2:J5000" xr:uid="{00000000-0002-0000-0800-000001000000}">
      <formula1>"NS,PA,NC,OU"</formula1>
    </dataValidation>
    <dataValidation type="list" allowBlank="1" showErrorMessage="1" errorTitle="Invalid value" error="Choose a value from the PayoffProfiles list." sqref="N2:N5000" xr:uid="{00000000-0002-0000-0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800-000008000000}">
      <formula1>"Put,Call"</formula1>
    </dataValidation>
    <dataValidation type="list" allowBlank="1" showErrorMessage="1" errorTitle="Invalid value" error="Choose a value from the WrittenPurchased list." sqref="AM2:AM5000" xr:uid="{00000000-0002-0000-0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800-000011000000}">
      <formula1>"Y,N"</formula1>
    </dataValidation>
  </dataValidation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IFERROR(_xll.BDP("BREW US Equity","CUST_TRR_RETURN_HOLDING_PER","CUST_TRR_START_DT","20260501","CUST_TRR_END_DT","20260531","CUST_TRR_CRNCY","USD"),"")</f>
        <v>3.4001070000000002</v>
      </c>
    </row>
    <row r="22" spans="1:3" x14ac:dyDescent="0.25">
      <c r="A22" s="2" t="s">
        <v>29</v>
      </c>
      <c r="B22" s="2" t="s">
        <v>50</v>
      </c>
      <c r="C22" s="4">
        <f>IFERROR(_xll.BDP("BREW US Equity","CUST_TRR_RETURN_HOLDING_PER","CUST_TRR_START_DT","20260601","CUST_TRR_END_DT","20260630","CUST_TRR_CRNCY","USD"),"")</f>
        <v>3.533747</v>
      </c>
    </row>
    <row r="23" spans="1:3" x14ac:dyDescent="0.25">
      <c r="A23" s="2" t="s">
        <v>29</v>
      </c>
      <c r="B23" s="2" t="s">
        <v>51</v>
      </c>
      <c r="C23" s="4">
        <f>IFERROR(_xll.BDP("BREW US Equity","CUST_TRR_RETURN_HOLDING_PER","CUST_TRR_START_DT","20260701","CUST_TRR_END_DT","20260731","CUST_TRR_CRNCY","USD"),"")</f>
        <v>0.84122560000000002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A000000}"/>
  <dataValidations count="1">
    <dataValidation type="list" allowBlank="1" showErrorMessage="1" errorTitle="Invalid value" error="Choose a value from the Periods list." sqref="A2:A5000" xr:uid="{00000000-0002-0000-0A00-000000000000}">
      <formula1>"2026-07"</formula1>
    </dataValidation>
  </dataValidation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B000000}"/>
  <dataValidations count="14">
    <dataValidation type="list" allowBlank="1" showErrorMessage="1" errorTitle="Invalid value" error="Choose a value from the Periods list." sqref="A2:A5000" xr:uid="{00000000-0002-0000-0B00-000000000000}">
      <formula1>"2026-07"</formula1>
    </dataValidation>
    <dataValidation type="list" allowBlank="1" showErrorMessage="1" errorTitle="Invalid value" error="Choose a value from the Units list." sqref="J2:J5000" xr:uid="{00000000-0002-0000-0B00-000001000000}">
      <formula1>"NS,PA,NC,OU"</formula1>
    </dataValidation>
    <dataValidation type="list" allowBlank="1" showErrorMessage="1" errorTitle="Invalid value" error="Choose a value from the PayoffProfiles list." sqref="N2:N5000" xr:uid="{00000000-0002-0000-0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B00-000008000000}">
      <formula1>"Put,Call"</formula1>
    </dataValidation>
    <dataValidation type="list" allowBlank="1" showErrorMessage="1" errorTitle="Invalid value" error="Choose a value from the WrittenPurchased list." sqref="AM2:AM5000" xr:uid="{00000000-0002-0000-0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B00-000011000000}">
      <formula1>"Y,N"</formula1>
    </dataValidation>
  </dataValidation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IFERROR(_xll.BDP("BZZ US Equity","CUST_TRR_RETURN_HOLDING_PER","CUST_TRR_START_DT","20260501","CUST_TRR_END_DT","20260531","CUST_TRR_CRNCY","USD"),"")</f>
        <v>14.46884</v>
      </c>
    </row>
    <row r="22" spans="1:3" x14ac:dyDescent="0.25">
      <c r="A22" s="2" t="s">
        <v>29</v>
      </c>
      <c r="B22" s="2" t="s">
        <v>50</v>
      </c>
      <c r="C22" s="4">
        <f>IFERROR(_xll.BDP("BZZ US Equity","CUST_TRR_RETURN_HOLDING_PER","CUST_TRR_START_DT","20260601","CUST_TRR_END_DT","20260630","CUST_TRR_CRNCY","USD"),"")</f>
        <v>-12.672180000000001</v>
      </c>
    </row>
    <row r="23" spans="1:3" x14ac:dyDescent="0.25">
      <c r="A23" s="2" t="s">
        <v>29</v>
      </c>
      <c r="B23" s="2" t="s">
        <v>51</v>
      </c>
      <c r="C23" s="4">
        <f>IFERROR(_xll.BDP("BZZ US Equity","CUST_TRR_RETURN_HOLDING_PER","CUST_TRR_START_DT","20260701","CUST_TRR_END_DT","20260731","CUST_TRR_CRNCY","USD"),"")</f>
        <v>-7.3927370000000003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D000000}"/>
  <dataValidations count="1">
    <dataValidation type="list" allowBlank="1" showErrorMessage="1" errorTitle="Invalid value" error="Choose a value from the Periods list." sqref="A2:A5000" xr:uid="{00000000-0002-0000-0D00-000000000000}">
      <formula1>"2026-07"</formula1>
    </dataValidation>
  </dataValidation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E000000}"/>
  <dataValidations count="14">
    <dataValidation type="list" allowBlank="1" showErrorMessage="1" errorTitle="Invalid value" error="Choose a value from the Periods list." sqref="A2:A5000" xr:uid="{00000000-0002-0000-0E00-000000000000}">
      <formula1>"2026-07"</formula1>
    </dataValidation>
    <dataValidation type="list" allowBlank="1" showErrorMessage="1" errorTitle="Invalid value" error="Choose a value from the Units list." sqref="J2:J5000" xr:uid="{00000000-0002-0000-0E00-000001000000}">
      <formula1>"NS,PA,NC,OU"</formula1>
    </dataValidation>
    <dataValidation type="list" allowBlank="1" showErrorMessage="1" errorTitle="Invalid value" error="Choose a value from the PayoffProfiles list." sqref="N2:N5000" xr:uid="{00000000-0002-0000-0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0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E00-000008000000}">
      <formula1>"Put,Call"</formula1>
    </dataValidation>
    <dataValidation type="list" allowBlank="1" showErrorMessage="1" errorTitle="Invalid value" error="Choose a value from the WrittenPurchased list." sqref="AM2:AM5000" xr:uid="{00000000-0002-0000-0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E00-000011000000}">
      <formula1>"Y,N"</formula1>
    </dataValidation>
  </dataValidation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IFERROR(_xll.BDP("CBOT US Equity","CUST_TRR_RETURN_HOLDING_PER","CUST_TRR_START_DT","20260501","CUST_TRR_END_DT","20260531","CUST_TRR_CRNCY","USD"),"")</f>
        <v>1.408709</v>
      </c>
    </row>
    <row r="22" spans="1:3" x14ac:dyDescent="0.25">
      <c r="A22" s="2" t="s">
        <v>29</v>
      </c>
      <c r="B22" s="2" t="s">
        <v>50</v>
      </c>
      <c r="C22" s="4">
        <f>IFERROR(_xll.BDP("CBOT US Equity","CUST_TRR_RETURN_HOLDING_PER","CUST_TRR_START_DT","20260601","CUST_TRR_END_DT","20260630","CUST_TRR_CRNCY","USD"),"")</f>
        <v>-6.2620019999999998</v>
      </c>
    </row>
    <row r="23" spans="1:3" x14ac:dyDescent="0.25">
      <c r="A23" s="2" t="s">
        <v>29</v>
      </c>
      <c r="B23" s="2" t="s">
        <v>51</v>
      </c>
      <c r="C23" s="4">
        <f>IFERROR(_xll.BDP("CBOT US Equity","CUST_TRR_RETURN_HOLDING_PER","CUST_TRR_START_DT","20260701","CUST_TRR_END_DT","20260731","CUST_TRR_CRNCY","USD"),"")</f>
        <v>-6.9567899999999998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0000000}"/>
  <dataValidations count="1">
    <dataValidation type="list" allowBlank="1" showErrorMessage="1" errorTitle="Invalid value" error="Choose a value from the Periods list." sqref="A2:A5000" xr:uid="{00000000-0002-0000-1000-000000000000}">
      <formula1>"2026-07"</formula1>
    </dataValidation>
  </dataValidation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1000000}"/>
  <dataValidations count="14">
    <dataValidation type="list" allowBlank="1" showErrorMessage="1" errorTitle="Invalid value" error="Choose a value from the Periods list." sqref="A2:A5000" xr:uid="{00000000-0002-0000-1100-000000000000}">
      <formula1>"2026-07"</formula1>
    </dataValidation>
    <dataValidation type="list" allowBlank="1" showErrorMessage="1" errorTitle="Invalid value" error="Choose a value from the Units list." sqref="J2:J5000" xr:uid="{00000000-0002-0000-1100-000001000000}">
      <formula1>"NS,PA,NC,OU"</formula1>
    </dataValidation>
    <dataValidation type="list" allowBlank="1" showErrorMessage="1" errorTitle="Invalid value" error="Choose a value from the PayoffProfiles list." sqref="N2:N5000" xr:uid="{00000000-0002-0000-1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100-000008000000}">
      <formula1>"Put,Call"</formula1>
    </dataValidation>
    <dataValidation type="list" allowBlank="1" showErrorMessage="1" errorTitle="Invalid value" error="Choose a value from the WrittenPurchased list." sqref="AM2:AM5000" xr:uid="{00000000-0002-0000-1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100-000011000000}">
      <formula1>"Y,N"</formula1>
    </dataValidation>
  </dataValidation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IFERROR(_xll.BDP("CMAG US Equity","CUST_TRR_RETURN_HOLDING_PER","CUST_TRR_START_DT","20260501","CUST_TRR_END_DT","20260531","CUST_TRR_CRNCY","USD"),"")</f>
        <v>3.1092019999999998</v>
      </c>
    </row>
    <row r="22" spans="1:3" x14ac:dyDescent="0.25">
      <c r="A22" s="2" t="s">
        <v>29</v>
      </c>
      <c r="B22" s="2" t="s">
        <v>50</v>
      </c>
      <c r="C22" s="4">
        <f>IFERROR(_xll.BDP("CMAG US Equity","CUST_TRR_RETURN_HOLDING_PER","CUST_TRR_START_DT","20260601","CUST_TRR_END_DT","20260630","CUST_TRR_CRNCY","USD"),"")</f>
        <v>-8.3916559999999993</v>
      </c>
    </row>
    <row r="23" spans="1:3" x14ac:dyDescent="0.25">
      <c r="A23" s="2" t="s">
        <v>29</v>
      </c>
      <c r="B23" s="2" t="s">
        <v>51</v>
      </c>
      <c r="C23" s="4">
        <f>IFERROR(_xll.BDP("CMAG US Equity","CUST_TRR_RETURN_HOLDING_PER","CUST_TRR_START_DT","20260701","CUST_TRR_END_DT","20260731","CUST_TRR_CRNCY","USD"),"")</f>
        <v>2.789193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3000000}"/>
  <dataValidations count="1">
    <dataValidation type="list" allowBlank="1" showErrorMessage="1" errorTitle="Invalid value" error="Choose a value from the Periods list." sqref="A2:A5000" xr:uid="{00000000-0002-0000-1300-000000000000}">
      <formula1>"2026-07"</formula1>
    </dataValidation>
  </dataValidation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4000000}"/>
  <dataValidations count="14">
    <dataValidation type="list" allowBlank="1" showErrorMessage="1" errorTitle="Invalid value" error="Choose a value from the Periods list." sqref="A2:A5000" xr:uid="{00000000-0002-0000-1400-000000000000}">
      <formula1>"2026-07"</formula1>
    </dataValidation>
    <dataValidation type="list" allowBlank="1" showErrorMessage="1" errorTitle="Invalid value" error="Choose a value from the Units list." sqref="J2:J5000" xr:uid="{00000000-0002-0000-1400-000001000000}">
      <formula1>"NS,PA,NC,OU"</formula1>
    </dataValidation>
    <dataValidation type="list" allowBlank="1" showErrorMessage="1" errorTitle="Invalid value" error="Choose a value from the PayoffProfiles list." sqref="N2:N5000" xr:uid="{00000000-0002-0000-1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400-000008000000}">
      <formula1>"Put,Call"</formula1>
    </dataValidation>
    <dataValidation type="list" allowBlank="1" showErrorMessage="1" errorTitle="Invalid value" error="Choose a value from the WrittenPurchased list." sqref="AM2:AM5000" xr:uid="{00000000-0002-0000-1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400-000011000000}">
      <formula1>"Y,N"</formula1>
    </dataValidation>
  </dataValidations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IFERROR(_xll.BDP("CQTM US Equity","CUST_TRR_RETURN_HOLDING_PER","CUST_TRR_START_DT","20260501","CUST_TRR_END_DT","20260531","CUST_TRR_CRNCY","USD"),"")</f>
        <v>22.87913</v>
      </c>
    </row>
    <row r="22" spans="1:3" x14ac:dyDescent="0.25">
      <c r="A22" s="2" t="s">
        <v>29</v>
      </c>
      <c r="B22" s="2" t="s">
        <v>50</v>
      </c>
      <c r="C22" s="4">
        <f>IFERROR(_xll.BDP("CQTM US Equity","CUST_TRR_RETURN_HOLDING_PER","CUST_TRR_START_DT","20260601","CUST_TRR_END_DT","20260630","CUST_TRR_CRNCY","USD"),"")</f>
        <v>-5.145079</v>
      </c>
    </row>
    <row r="23" spans="1:3" x14ac:dyDescent="0.25">
      <c r="A23" s="2" t="s">
        <v>29</v>
      </c>
      <c r="B23" s="2" t="s">
        <v>51</v>
      </c>
      <c r="C23" s="4">
        <f>IFERROR(_xll.BDP("CQTM US Equity","CUST_TRR_RETURN_HOLDING_PER","CUST_TRR_START_DT","20260701","CUST_TRR_END_DT","20260731","CUST_TRR_CRNCY","USD"),"")</f>
        <v>-25.113409999999998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6000000}"/>
  <dataValidations count="1">
    <dataValidation type="list" allowBlank="1" showErrorMessage="1" errorTitle="Invalid value" error="Choose a value from the Periods list." sqref="A2:A5000" xr:uid="{00000000-0002-0000-1600-000000000000}">
      <formula1>"2026-07"</formula1>
    </dataValidation>
  </dataValidations>
  <pageMargins left="0.75" right="0.75" top="1" bottom="1" header="0.5" footer="0.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7000000}"/>
  <dataValidations count="14">
    <dataValidation type="list" allowBlank="1" showErrorMessage="1" errorTitle="Invalid value" error="Choose a value from the Periods list." sqref="A2:A5000" xr:uid="{00000000-0002-0000-1700-000000000000}">
      <formula1>"2026-07"</formula1>
    </dataValidation>
    <dataValidation type="list" allowBlank="1" showErrorMessage="1" errorTitle="Invalid value" error="Choose a value from the Units list." sqref="J2:J5000" xr:uid="{00000000-0002-0000-1700-000001000000}">
      <formula1>"NS,PA,NC,OU"</formula1>
    </dataValidation>
    <dataValidation type="list" allowBlank="1" showErrorMessage="1" errorTitle="Invalid value" error="Choose a value from the PayoffProfiles list." sqref="N2:N5000" xr:uid="{00000000-0002-0000-1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700-000008000000}">
      <formula1>"Put,Call"</formula1>
    </dataValidation>
    <dataValidation type="list" allowBlank="1" showErrorMessage="1" errorTitle="Invalid value" error="Choose a value from the WrittenPurchased list." sqref="AM2:AM5000" xr:uid="{00000000-0002-0000-1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700-000011000000}">
      <formula1>"Y,N"</formula1>
    </dataValidation>
  </dataValidations>
  <pageMargins left="0.75" right="0.75" top="1" bottom="1" header="0.5" footer="0.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IFERROR(_xll.BDP("DIPR US Equity","CUST_TRR_RETURN_HOLDING_PER","CUST_TRR_START_DT","20260501","CUST_TRR_END_DT","20260531","CUST_TRR_CRNCY","USD"),"")</f>
        <v>27.94623</v>
      </c>
    </row>
    <row r="22" spans="1:3" x14ac:dyDescent="0.25">
      <c r="A22" s="2" t="s">
        <v>29</v>
      </c>
      <c r="B22" s="2" t="s">
        <v>50</v>
      </c>
      <c r="C22" s="4">
        <f>IFERROR(_xll.BDP("DIPR US Equity","CUST_TRR_RETURN_HOLDING_PER","CUST_TRR_START_DT","20260601","CUST_TRR_END_DT","20260630","CUST_TRR_CRNCY","USD"),"")</f>
        <v>-15.000859999999999</v>
      </c>
    </row>
    <row r="23" spans="1:3" x14ac:dyDescent="0.25">
      <c r="A23" s="2" t="s">
        <v>29</v>
      </c>
      <c r="B23" s="2" t="s">
        <v>51</v>
      </c>
      <c r="C23" s="4">
        <f>IFERROR(_xll.BDP("DIPR US Equity","CUST_TRR_RETURN_HOLDING_PER","CUST_TRR_START_DT","20260701","CUST_TRR_END_DT","20260731","CUST_TRR_CRNCY","USD"),"")</f>
        <v>-18.914549999999998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9000000}"/>
  <dataValidations count="1">
    <dataValidation type="list" allowBlank="1" showErrorMessage="1" errorTitle="Invalid value" error="Choose a value from the Periods list." sqref="A2:A5000" xr:uid="{00000000-0002-0000-1900-000000000000}">
      <formula1>"2026-07"</formula1>
    </dataValidation>
  </dataValidations>
  <pageMargins left="0.75" right="0.75" top="1" bottom="1" header="0.5" footer="0.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A000000}"/>
  <dataValidations count="14">
    <dataValidation type="list" allowBlank="1" showErrorMessage="1" errorTitle="Invalid value" error="Choose a value from the Periods list." sqref="A2:A5000" xr:uid="{00000000-0002-0000-1A00-000000000000}">
      <formula1>"2026-07"</formula1>
    </dataValidation>
    <dataValidation type="list" allowBlank="1" showErrorMessage="1" errorTitle="Invalid value" error="Choose a value from the Units list." sqref="J2:J5000" xr:uid="{00000000-0002-0000-1A00-000001000000}">
      <formula1>"NS,PA,NC,OU"</formula1>
    </dataValidation>
    <dataValidation type="list" allowBlank="1" showErrorMessage="1" errorTitle="Invalid value" error="Choose a value from the PayoffProfiles list." sqref="N2:N5000" xr:uid="{00000000-0002-0000-1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A00-000008000000}">
      <formula1>"Put,Call"</formula1>
    </dataValidation>
    <dataValidation type="list" allowBlank="1" showErrorMessage="1" errorTitle="Invalid value" error="Choose a value from the WrittenPurchased list." sqref="AM2:AM5000" xr:uid="{00000000-0002-0000-1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A00-000011000000}">
      <formula1>"Y,N"</formula1>
    </dataValidation>
  </dataValidations>
  <pageMargins left="0.75" right="0.75" top="1" bottom="1" header="0.5" footer="0.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IFERROR(_xll.BDP("DOCK US Equity","CUST_TRR_RETURN_HOLDING_PER","CUST_TRR_START_DT","20260501","CUST_TRR_END_DT","20260531","CUST_TRR_CRNCY","USD"),"")</f>
        <v>1.810934</v>
      </c>
    </row>
    <row r="22" spans="1:3" x14ac:dyDescent="0.25">
      <c r="A22" s="2" t="s">
        <v>29</v>
      </c>
      <c r="B22" s="2" t="s">
        <v>50</v>
      </c>
      <c r="C22" s="4">
        <f>IFERROR(_xll.BDP("DOCK US Equity","CUST_TRR_RETURN_HOLDING_PER","CUST_TRR_START_DT","20260601","CUST_TRR_END_DT","20260630","CUST_TRR_CRNCY","USD"),"")</f>
        <v>1.3750469999999999</v>
      </c>
    </row>
    <row r="23" spans="1:3" x14ac:dyDescent="0.25">
      <c r="A23" s="2" t="s">
        <v>29</v>
      </c>
      <c r="B23" s="2" t="s">
        <v>51</v>
      </c>
      <c r="C23" s="4">
        <f>IFERROR(_xll.BDP("DOCK US Equity","CUST_TRR_RETURN_HOLDING_PER","CUST_TRR_START_DT","20260701","CUST_TRR_END_DT","20260731","CUST_TRR_CRNCY","USD"),"")</f>
        <v>-1.1164529999999999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C000000}"/>
  <dataValidations count="1">
    <dataValidation type="list" allowBlank="1" showErrorMessage="1" errorTitle="Invalid value" error="Choose a value from the Periods list." sqref="A2:A5000" xr:uid="{00000000-0002-0000-1C00-000000000000}">
      <formula1>"2026-07"</formula1>
    </dataValidation>
  </dataValidations>
  <pageMargins left="0.75" right="0.75" top="1" bottom="1" header="0.5" footer="0.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D000000}"/>
  <dataValidations count="14">
    <dataValidation type="list" allowBlank="1" showErrorMessage="1" errorTitle="Invalid value" error="Choose a value from the Periods list." sqref="A2:A5000" xr:uid="{00000000-0002-0000-1D00-000000000000}">
      <formula1>"2026-07"</formula1>
    </dataValidation>
    <dataValidation type="list" allowBlank="1" showErrorMessage="1" errorTitle="Invalid value" error="Choose a value from the Units list." sqref="J2:J5000" xr:uid="{00000000-0002-0000-1D00-000001000000}">
      <formula1>"NS,PA,NC,OU"</formula1>
    </dataValidation>
    <dataValidation type="list" allowBlank="1" showErrorMessage="1" errorTitle="Invalid value" error="Choose a value from the PayoffProfiles list." sqref="N2:N5000" xr:uid="{00000000-0002-0000-1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1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D00-000008000000}">
      <formula1>"Put,Call"</formula1>
    </dataValidation>
    <dataValidation type="list" allowBlank="1" showErrorMessage="1" errorTitle="Invalid value" error="Choose a value from the WrittenPurchased list." sqref="AM2:AM5000" xr:uid="{00000000-0002-0000-1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D00-000011000000}">
      <formula1>"Y,N"</formula1>
    </dataValidation>
  </dataValidations>
  <pageMargins left="0.75" right="0.75" top="1" bottom="1" header="0.5" footer="0.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IFERROR(_xll.BDP("EUV US Equity","CUST_TRR_RETURN_HOLDING_PER","CUST_TRR_START_DT","20260501","CUST_TRR_END_DT","20260531","CUST_TRR_CRNCY","USD"),"")</f>
        <v>2.001525</v>
      </c>
    </row>
    <row r="22" spans="1:3" x14ac:dyDescent="0.25">
      <c r="A22" s="2" t="s">
        <v>29</v>
      </c>
      <c r="B22" s="2" t="s">
        <v>50</v>
      </c>
      <c r="C22" s="4">
        <f>IFERROR(_xll.BDP("EUV US Equity","CUST_TRR_RETURN_HOLDING_PER","CUST_TRR_START_DT","20260601","CUST_TRR_END_DT","20260630","CUST_TRR_CRNCY","USD"),"")</f>
        <v>17.616769999999999</v>
      </c>
    </row>
    <row r="23" spans="1:3" x14ac:dyDescent="0.25">
      <c r="A23" s="2" t="s">
        <v>29</v>
      </c>
      <c r="B23" s="2" t="s">
        <v>51</v>
      </c>
      <c r="C23" s="4">
        <f>IFERROR(_xll.BDP("EUV US Equity","CUST_TRR_RETURN_HOLDING_PER","CUST_TRR_START_DT","20260701","CUST_TRR_END_DT","20260731","CUST_TRR_CRNCY","USD"),"")</f>
        <v>-21.215209999999999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F000000}"/>
  <dataValidations count="1">
    <dataValidation type="list" allowBlank="1" showErrorMessage="1" errorTitle="Invalid value" error="Choose a value from the Periods list." sqref="A2:A5000" xr:uid="{00000000-0002-0000-1F00-000000000000}">
      <formula1>"2026-07"</formula1>
    </dataValidation>
  </dataValidations>
  <pageMargins left="0.75" right="0.75" top="1" bottom="1" header="0.5" footer="0.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0000000}"/>
  <dataValidations count="14">
    <dataValidation type="list" allowBlank="1" showErrorMessage="1" errorTitle="Invalid value" error="Choose a value from the Periods list." sqref="A2:A5000" xr:uid="{00000000-0002-0000-2000-000000000000}">
      <formula1>"2026-07"</formula1>
    </dataValidation>
    <dataValidation type="list" allowBlank="1" showErrorMessage="1" errorTitle="Invalid value" error="Choose a value from the Units list." sqref="J2:J5000" xr:uid="{00000000-0002-0000-2000-000001000000}">
      <formula1>"NS,PA,NC,OU"</formula1>
    </dataValidation>
    <dataValidation type="list" allowBlank="1" showErrorMessage="1" errorTitle="Invalid value" error="Choose a value from the PayoffProfiles list." sqref="N2:N5000" xr:uid="{00000000-0002-0000-2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000-000008000000}">
      <formula1>"Put,Call"</formula1>
    </dataValidation>
    <dataValidation type="list" allowBlank="1" showErrorMessage="1" errorTitle="Invalid value" error="Choose a value from the WrittenPurchased list." sqref="AM2:AM5000" xr:uid="{00000000-0002-0000-2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000-000011000000}">
      <formula1>"Y,N"</formula1>
    </dataValidation>
  </dataValidations>
  <pageMargins left="0.75" right="0.75" top="1" bottom="1" header="0.5" footer="0.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IFERROR(_xll.BDP("EYES US Equity","CUST_TRR_RETURN_HOLDING_PER","CUST_TRR_START_DT","20260501","CUST_TRR_END_DT","20260531","CUST_TRR_CRNCY","USD"),"")</f>
        <v>11.086819999999999</v>
      </c>
    </row>
    <row r="22" spans="1:3" x14ac:dyDescent="0.25">
      <c r="A22" s="2" t="s">
        <v>29</v>
      </c>
      <c r="B22" s="2" t="s">
        <v>50</v>
      </c>
      <c r="C22" s="4">
        <f>IFERROR(_xll.BDP("EYES US Equity","CUST_TRR_RETURN_HOLDING_PER","CUST_TRR_START_DT","20260601","CUST_TRR_END_DT","20260630","CUST_TRR_CRNCY","USD"),"")</f>
        <v>-9.2841869999999993</v>
      </c>
    </row>
    <row r="23" spans="1:3" x14ac:dyDescent="0.25">
      <c r="A23" s="2" t="s">
        <v>29</v>
      </c>
      <c r="B23" s="2" t="s">
        <v>51</v>
      </c>
      <c r="C23" s="4">
        <f>IFERROR(_xll.BDP("EYES US Equity","CUST_TRR_RETURN_HOLDING_PER","CUST_TRR_START_DT","20260701","CUST_TRR_END_DT","20260731","CUST_TRR_CRNCY","USD"),"")</f>
        <v>-0.6938318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2000000}"/>
  <dataValidations count="1">
    <dataValidation type="list" allowBlank="1" showErrorMessage="1" errorTitle="Invalid value" error="Choose a value from the Periods list." sqref="A2:A5000" xr:uid="{00000000-0002-0000-2200-000000000000}">
      <formula1>"2026-07"</formula1>
    </dataValidation>
  </dataValidations>
  <pageMargins left="0.75" right="0.75" top="1" bottom="1" header="0.5" footer="0.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3000000}"/>
  <dataValidations count="14">
    <dataValidation type="list" allowBlank="1" showErrorMessage="1" errorTitle="Invalid value" error="Choose a value from the Periods list." sqref="A2:A5000" xr:uid="{00000000-0002-0000-2300-000000000000}">
      <formula1>"2026-07"</formula1>
    </dataValidation>
    <dataValidation type="list" allowBlank="1" showErrorMessage="1" errorTitle="Invalid value" error="Choose a value from the Units list." sqref="J2:J5000" xr:uid="{00000000-0002-0000-2300-000001000000}">
      <formula1>"NS,PA,NC,OU"</formula1>
    </dataValidation>
    <dataValidation type="list" allowBlank="1" showErrorMessage="1" errorTitle="Invalid value" error="Choose a value from the PayoffProfiles list." sqref="N2:N5000" xr:uid="{00000000-0002-0000-2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300-000008000000}">
      <formula1>"Put,Call"</formula1>
    </dataValidation>
    <dataValidation type="list" allowBlank="1" showErrorMessage="1" errorTitle="Invalid value" error="Choose a value from the WrittenPurchased list." sqref="AM2:AM5000" xr:uid="{00000000-0002-0000-2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300-000011000000}">
      <formula1>"Y,N"</formula1>
    </dataValidation>
  </dataValidations>
  <pageMargins left="0.75" right="0.75" top="1" bottom="1" header="0.5" footer="0.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176</v>
      </c>
    </row>
    <row r="16" spans="1:2" x14ac:dyDescent="0.25">
      <c r="A16" s="2" t="s">
        <v>16</v>
      </c>
      <c r="B16" s="3" t="s">
        <v>177</v>
      </c>
    </row>
    <row r="17" spans="1:2" x14ac:dyDescent="0.25">
      <c r="A17" s="2" t="s">
        <v>17</v>
      </c>
      <c r="B17" s="3" t="s">
        <v>178</v>
      </c>
    </row>
    <row r="18" spans="1:2" x14ac:dyDescent="0.25">
      <c r="A18" s="2" t="s">
        <v>18</v>
      </c>
      <c r="B18" s="3" t="s">
        <v>179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IFERROR(_xll.BDP("FDRS US Equity","CUST_TRR_RETURN_HOLDING_PER","CUST_TRR_START_DT","20260501","CUST_TRR_END_DT","20260531","CUST_TRR_CRNCY","USD"),"")</f>
        <v>11.323270000000001</v>
      </c>
    </row>
    <row r="22" spans="1:3" x14ac:dyDescent="0.25">
      <c r="A22" s="2" t="s">
        <v>29</v>
      </c>
      <c r="B22" s="2" t="s">
        <v>50</v>
      </c>
      <c r="C22" s="4">
        <f>IFERROR(_xll.BDP("FDRS US Equity","CUST_TRR_RETURN_HOLDING_PER","CUST_TRR_START_DT","20260601","CUST_TRR_END_DT","20260630","CUST_TRR_CRNCY","USD"),"")</f>
        <v>-9.2787520000000008</v>
      </c>
    </row>
    <row r="23" spans="1:3" x14ac:dyDescent="0.25">
      <c r="A23" s="2" t="s">
        <v>29</v>
      </c>
      <c r="B23" s="2" t="s">
        <v>51</v>
      </c>
      <c r="C23" s="4">
        <f>IFERROR(_xll.BDP("FDRS US Equity","CUST_TRR_RETURN_HOLDING_PER","CUST_TRR_START_DT","20260701","CUST_TRR_END_DT","20260731","CUST_TRR_CRNCY","USD"),"")</f>
        <v>-5.8322440000000002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5000000}"/>
  <dataValidations count="1">
    <dataValidation type="list" allowBlank="1" showErrorMessage="1" errorTitle="Invalid value" error="Choose a value from the Periods list." sqref="A2:A5000" xr:uid="{00000000-0002-0000-2500-000000000000}">
      <formula1>"2026-07"</formula1>
    </dataValidation>
  </dataValidations>
  <pageMargins left="0.75" right="0.75" top="1" bottom="1" header="0.5" footer="0.5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6000000}"/>
  <dataValidations count="14">
    <dataValidation type="list" allowBlank="1" showErrorMessage="1" errorTitle="Invalid value" error="Choose a value from the Periods list." sqref="A2:A5000" xr:uid="{00000000-0002-0000-2600-000000000000}">
      <formula1>"2026-07"</formula1>
    </dataValidation>
    <dataValidation type="list" allowBlank="1" showErrorMessage="1" errorTitle="Invalid value" error="Choose a value from the Units list." sqref="J2:J5000" xr:uid="{00000000-0002-0000-2600-000001000000}">
      <formula1>"NS,PA,NC,OU"</formula1>
    </dataValidation>
    <dataValidation type="list" allowBlank="1" showErrorMessage="1" errorTitle="Invalid value" error="Choose a value from the PayoffProfiles list." sqref="N2:N5000" xr:uid="{00000000-0002-0000-2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600-000008000000}">
      <formula1>"Put,Call"</formula1>
    </dataValidation>
    <dataValidation type="list" allowBlank="1" showErrorMessage="1" errorTitle="Invalid value" error="Choose a value from the WrittenPurchased list." sqref="AM2:AM5000" xr:uid="{00000000-0002-0000-2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600-000011000000}">
      <formula1>"Y,N"</formula1>
    </dataValidation>
  </dataValidations>
  <pageMargins left="0.75" right="0.75" top="1" bottom="1" header="0.5" footer="0.5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IFERROR(_xll.BDP("GASZ US Equity","CUST_TRR_RETURN_HOLDING_PER","CUST_TRR_START_DT","20260501","CUST_TRR_END_DT","20260531","CUST_TRR_CRNCY","USD"),"")</f>
        <v>-6.8443620000000003</v>
      </c>
    </row>
    <row r="22" spans="1:3" x14ac:dyDescent="0.25">
      <c r="A22" s="2" t="s">
        <v>29</v>
      </c>
      <c r="B22" s="2" t="s">
        <v>50</v>
      </c>
      <c r="C22" s="4">
        <f>IFERROR(_xll.BDP("GASZ US Equity","CUST_TRR_RETURN_HOLDING_PER","CUST_TRR_START_DT","20260601","CUST_TRR_END_DT","20260630","CUST_TRR_CRNCY","USD"),"")</f>
        <v>10.41985</v>
      </c>
    </row>
    <row r="23" spans="1:3" x14ac:dyDescent="0.25">
      <c r="A23" s="2" t="s">
        <v>29</v>
      </c>
      <c r="B23" s="2" t="s">
        <v>51</v>
      </c>
      <c r="C23" s="4">
        <f>IFERROR(_xll.BDP("GASZ US Equity","CUST_TRR_RETURN_HOLDING_PER","CUST_TRR_START_DT","20260701","CUST_TRR_END_DT","20260731","CUST_TRR_CRNCY","USD"),"")</f>
        <v>-7.4935600000000004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8000000}"/>
  <dataValidations count="1">
    <dataValidation type="list" allowBlank="1" showErrorMessage="1" errorTitle="Invalid value" error="Choose a value from the Periods list." sqref="A2:A5000" xr:uid="{00000000-0002-0000-2800-000000000000}">
      <formula1>"2026-07"</formula1>
    </dataValidation>
  </dataValidations>
  <pageMargins left="0.75" right="0.75" top="1" bottom="1" header="0.5" footer="0.5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9000000}"/>
  <dataValidations count="14">
    <dataValidation type="list" allowBlank="1" showErrorMessage="1" errorTitle="Invalid value" error="Choose a value from the Periods list." sqref="A2:A5000" xr:uid="{00000000-0002-0000-2900-000000000000}">
      <formula1>"2026-07"</formula1>
    </dataValidation>
    <dataValidation type="list" allowBlank="1" showErrorMessage="1" errorTitle="Invalid value" error="Choose a value from the Units list." sqref="J2:J5000" xr:uid="{00000000-0002-0000-2900-000001000000}">
      <formula1>"NS,PA,NC,OU"</formula1>
    </dataValidation>
    <dataValidation type="list" allowBlank="1" showErrorMessage="1" errorTitle="Invalid value" error="Choose a value from the PayoffProfiles list." sqref="N2:N5000" xr:uid="{00000000-0002-0000-2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900-000008000000}">
      <formula1>"Put,Call"</formula1>
    </dataValidation>
    <dataValidation type="list" allowBlank="1" showErrorMessage="1" errorTitle="Invalid value" error="Choose a value from the WrittenPurchased list." sqref="AM2:AM5000" xr:uid="{00000000-0002-0000-2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900-000011000000}">
      <formula1>"Y,N"</formula1>
    </dataValidation>
  </dataValidations>
  <pageMargins left="0.75" right="0.75" top="1" bottom="1" header="0.5" footer="0.5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A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IFERROR(_xll.BDP("GLAM US Equity","CUST_TRR_RETURN_HOLDING_PER","CUST_TRR_START_DT","20260501","CUST_TRR_END_DT","20260531","CUST_TRR_CRNCY","USD"),"")</f>
        <v>-1.1241209999999999</v>
      </c>
    </row>
    <row r="22" spans="1:3" x14ac:dyDescent="0.25">
      <c r="A22" s="2" t="s">
        <v>29</v>
      </c>
      <c r="B22" s="2" t="s">
        <v>50</v>
      </c>
      <c r="C22" s="4">
        <f>IFERROR(_xll.BDP("GLAM US Equity","CUST_TRR_RETURN_HOLDING_PER","CUST_TRR_START_DT","20260601","CUST_TRR_END_DT","20260630","CUST_TRR_CRNCY","USD"),"")</f>
        <v>10.079639999999999</v>
      </c>
    </row>
    <row r="23" spans="1:3" x14ac:dyDescent="0.25">
      <c r="A23" s="2" t="s">
        <v>29</v>
      </c>
      <c r="B23" s="2" t="s">
        <v>51</v>
      </c>
      <c r="C23" s="4">
        <f>IFERROR(_xll.BDP("GLAM US Equity","CUST_TRR_RETURN_HOLDING_PER","CUST_TRR_START_DT","20260701","CUST_TRR_END_DT","20260731","CUST_TRR_CRNCY","USD"),"")</f>
        <v>-0.80696920000000005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B000000}"/>
  <dataValidations count="1">
    <dataValidation type="list" allowBlank="1" showErrorMessage="1" errorTitle="Invalid value" error="Choose a value from the Periods list." sqref="A2:A5000" xr:uid="{00000000-0002-0000-2B00-000000000000}">
      <formula1>"2026-07"</formula1>
    </dataValidation>
  </dataValidations>
  <pageMargins left="0.75" right="0.75" top="1" bottom="1" header="0.5" footer="0.5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C000000}"/>
  <dataValidations count="14">
    <dataValidation type="list" allowBlank="1" showErrorMessage="1" errorTitle="Invalid value" error="Choose a value from the Periods list." sqref="A2:A5000" xr:uid="{00000000-0002-0000-2C00-000000000000}">
      <formula1>"2026-07"</formula1>
    </dataValidation>
    <dataValidation type="list" allowBlank="1" showErrorMessage="1" errorTitle="Invalid value" error="Choose a value from the Units list." sqref="J2:J5000" xr:uid="{00000000-0002-0000-2C00-000001000000}">
      <formula1>"NS,PA,NC,OU"</formula1>
    </dataValidation>
    <dataValidation type="list" allowBlank="1" showErrorMessage="1" errorTitle="Invalid value" error="Choose a value from the PayoffProfiles list." sqref="N2:N5000" xr:uid="{00000000-0002-0000-2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C00-000008000000}">
      <formula1>"Put,Call"</formula1>
    </dataValidation>
    <dataValidation type="list" allowBlank="1" showErrorMessage="1" errorTitle="Invalid value" error="Choose a value from the WrittenPurchased list." sqref="AM2:AM5000" xr:uid="{00000000-0002-0000-2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C00-000011000000}">
      <formula1>"Y,N"</formula1>
    </dataValidation>
  </dataValidations>
  <pageMargins left="0.75" right="0.75" top="1" bottom="1" header="0.5" footer="0.5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D000000}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IFERROR(_xll.BDP("GNMX US Equity","CUST_TRR_RETURN_HOLDING_PER","CUST_TRR_START_DT","20260501","CUST_TRR_END_DT","20260531","CUST_TRR_CRNCY","USD"),"")</f>
        <v>5.0205789999999997</v>
      </c>
    </row>
    <row r="22" spans="1:3" x14ac:dyDescent="0.25">
      <c r="A22" s="2" t="s">
        <v>29</v>
      </c>
      <c r="B22" s="2" t="s">
        <v>50</v>
      </c>
      <c r="C22" s="4">
        <f>IFERROR(_xll.BDP("GNMX US Equity","CUST_TRR_RETURN_HOLDING_PER","CUST_TRR_START_DT","20260601","CUST_TRR_END_DT","20260630","CUST_TRR_CRNCY","USD"),"")</f>
        <v>16.54102</v>
      </c>
    </row>
    <row r="23" spans="1:3" x14ac:dyDescent="0.25">
      <c r="A23" s="2" t="s">
        <v>29</v>
      </c>
      <c r="B23" s="2" t="s">
        <v>51</v>
      </c>
      <c r="C23" s="4">
        <f>IFERROR(_xll.BDP("GNMX US Equity","CUST_TRR_RETURN_HOLDING_PER","CUST_TRR_START_DT","20260701","CUST_TRR_END_DT","20260731","CUST_TRR_CRNCY","USD"),"")</f>
        <v>-5.7166689999999996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E000000}"/>
  <dataValidations count="1">
    <dataValidation type="list" allowBlank="1" showErrorMessage="1" errorTitle="Invalid value" error="Choose a value from the Periods list." sqref="A2:A5000" xr:uid="{00000000-0002-0000-2E00-000000000000}">
      <formula1>"2026-07"</formula1>
    </dataValidation>
  </dataValidations>
  <pageMargins left="0.75" right="0.75" top="1" bottom="1" header="0.5" footer="0.5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F000000}"/>
  <dataValidations count="14">
    <dataValidation type="list" allowBlank="1" showErrorMessage="1" errorTitle="Invalid value" error="Choose a value from the Periods list." sqref="A2:A5000" xr:uid="{00000000-0002-0000-2F00-000000000000}">
      <formula1>"2026-07"</formula1>
    </dataValidation>
    <dataValidation type="list" allowBlank="1" showErrorMessage="1" errorTitle="Invalid value" error="Choose a value from the Units list." sqref="J2:J5000" xr:uid="{00000000-0002-0000-2F00-000001000000}">
      <formula1>"NS,PA,NC,OU"</formula1>
    </dataValidation>
    <dataValidation type="list" allowBlank="1" showErrorMessage="1" errorTitle="Invalid value" error="Choose a value from the PayoffProfiles list." sqref="N2:N5000" xr:uid="{00000000-0002-0000-2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2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F00-000008000000}">
      <formula1>"Put,Call"</formula1>
    </dataValidation>
    <dataValidation type="list" allowBlank="1" showErrorMessage="1" errorTitle="Invalid value" error="Choose a value from the WrittenPurchased list." sqref="AM2:AM5000" xr:uid="{00000000-0002-0000-2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F00-000011000000}">
      <formula1>"Y,N"</formula1>
    </dataValidation>
  </dataValidations>
  <pageMargins left="0.75" right="0.75" top="1" bottom="1" header="0.5" footer="0.5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0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IFERROR(_xll.BDP("HULL US Equity","CUST_TRR_RETURN_HOLDING_PER","CUST_TRR_START_DT","20260501","CUST_TRR_END_DT","20260531","CUST_TRR_CRNCY","USD"),"")</f>
        <v>-1.7000189999999999</v>
      </c>
    </row>
    <row r="22" spans="1:3" x14ac:dyDescent="0.25">
      <c r="A22" s="2" t="s">
        <v>29</v>
      </c>
      <c r="B22" s="2" t="s">
        <v>50</v>
      </c>
      <c r="C22" s="4">
        <f>IFERROR(_xll.BDP("HULL US Equity","CUST_TRR_RETURN_HOLDING_PER","CUST_TRR_START_DT","20260601","CUST_TRR_END_DT","20260630","CUST_TRR_CRNCY","USD"),"")</f>
        <v>-4.4996869999999998</v>
      </c>
    </row>
    <row r="23" spans="1:3" x14ac:dyDescent="0.25">
      <c r="A23" s="2" t="s">
        <v>29</v>
      </c>
      <c r="B23" s="2" t="s">
        <v>51</v>
      </c>
      <c r="C23" s="4">
        <f>IFERROR(_xll.BDP("HULL US Equity","CUST_TRR_RETURN_HOLDING_PER","CUST_TRR_START_DT","20260701","CUST_TRR_END_DT","20260731","CUST_TRR_CRNCY","USD"),"")</f>
        <v>6.7080919999999997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1000000}"/>
  <dataValidations count="1">
    <dataValidation type="list" allowBlank="1" showErrorMessage="1" errorTitle="Invalid value" error="Choose a value from the Periods list." sqref="A2:A5000" xr:uid="{00000000-0002-0000-3100-000000000000}">
      <formula1>"2026-07"</formula1>
    </dataValidation>
  </dataValidations>
  <pageMargins left="0.75" right="0.75" top="1" bottom="1" header="0.5" footer="0.5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2000000}"/>
  <dataValidations count="14">
    <dataValidation type="list" allowBlank="1" showErrorMessage="1" errorTitle="Invalid value" error="Choose a value from the Periods list." sqref="A2:A5000" xr:uid="{00000000-0002-0000-3200-000000000000}">
      <formula1>"2026-07"</formula1>
    </dataValidation>
    <dataValidation type="list" allowBlank="1" showErrorMessage="1" errorTitle="Invalid value" error="Choose a value from the Units list." sqref="J2:J5000" xr:uid="{00000000-0002-0000-3200-000001000000}">
      <formula1>"NS,PA,NC,OU"</formula1>
    </dataValidation>
    <dataValidation type="list" allowBlank="1" showErrorMessage="1" errorTitle="Invalid value" error="Choose a value from the PayoffProfiles list." sqref="N2:N5000" xr:uid="{00000000-0002-0000-3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200-000008000000}">
      <formula1>"Put,Call"</formula1>
    </dataValidation>
    <dataValidation type="list" allowBlank="1" showErrorMessage="1" errorTitle="Invalid value" error="Choose a value from the WrittenPurchased list." sqref="AM2:AM5000" xr:uid="{00000000-0002-0000-3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200-000011000000}">
      <formula1>"Y,N"</formula1>
    </dataValidation>
  </dataValidations>
  <pageMargins left="0.75" right="0.75" top="1" bottom="1" header="0.5" footer="0.5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3000000}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IFERROR(_xll.BDP("JOUL US Equity","CUST_TRR_RETURN_HOLDING_PER","CUST_TRR_START_DT","20260501","CUST_TRR_END_DT","20260531","CUST_TRR_CRNCY","USD"),"")</f>
        <v>-4.0600290000000001</v>
      </c>
    </row>
    <row r="22" spans="1:3" x14ac:dyDescent="0.25">
      <c r="A22" s="2" t="s">
        <v>29</v>
      </c>
      <c r="B22" s="2" t="s">
        <v>50</v>
      </c>
      <c r="C22" s="4">
        <f>IFERROR(_xll.BDP("JOUL US Equity","CUST_TRR_RETURN_HOLDING_PER","CUST_TRR_START_DT","20260601","CUST_TRR_END_DT","20260630","CUST_TRR_CRNCY","USD"),"")</f>
        <v>7.8092100000000002</v>
      </c>
    </row>
    <row r="23" spans="1:3" x14ac:dyDescent="0.25">
      <c r="A23" s="2" t="s">
        <v>29</v>
      </c>
      <c r="B23" s="2" t="s">
        <v>51</v>
      </c>
      <c r="C23" s="4">
        <f>IFERROR(_xll.BDP("JOUL US Equity","CUST_TRR_RETURN_HOLDING_PER","CUST_TRR_START_DT","20260701","CUST_TRR_END_DT","20260731","CUST_TRR_CRNCY","USD"),"")</f>
        <v>-10.433149999999999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4000000}"/>
  <dataValidations count="1">
    <dataValidation type="list" allowBlank="1" showErrorMessage="1" errorTitle="Invalid value" error="Choose a value from the Periods list." sqref="A2:A5000" xr:uid="{00000000-0002-0000-3400-000000000000}">
      <formula1>"2026-07"</formula1>
    </dataValidation>
  </dataValidations>
  <pageMargins left="0.75" right="0.75" top="1" bottom="1" header="0.5" footer="0.5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5000000}"/>
  <dataValidations count="14">
    <dataValidation type="list" allowBlank="1" showErrorMessage="1" errorTitle="Invalid value" error="Choose a value from the Periods list." sqref="A2:A5000" xr:uid="{00000000-0002-0000-3500-000000000000}">
      <formula1>"2026-07"</formula1>
    </dataValidation>
    <dataValidation type="list" allowBlank="1" showErrorMessage="1" errorTitle="Invalid value" error="Choose a value from the Units list." sqref="J2:J5000" xr:uid="{00000000-0002-0000-3500-000001000000}">
      <formula1>"NS,PA,NC,OU"</formula1>
    </dataValidation>
    <dataValidation type="list" allowBlank="1" showErrorMessage="1" errorTitle="Invalid value" error="Choose a value from the PayoffProfiles list." sqref="N2:N5000" xr:uid="{00000000-0002-0000-3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500-000008000000}">
      <formula1>"Put,Call"</formula1>
    </dataValidation>
    <dataValidation type="list" allowBlank="1" showErrorMessage="1" errorTitle="Invalid value" error="Choose a value from the WrittenPurchased list." sqref="AM2:AM5000" xr:uid="{00000000-0002-0000-3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500-000011000000}">
      <formula1>"Y,N"</formula1>
    </dataValidation>
  </dataValidations>
  <pageMargins left="0.75" right="0.75" top="1" bottom="1" header="0.5" footer="0.5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6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IFERROR(_xll.BDP("KYC US Equity","CUST_TRR_RETURN_HOLDING_PER","CUST_TRR_START_DT","20260501","CUST_TRR_END_DT","20260531","CUST_TRR_CRNCY","USD"),"")</f>
        <v>-0.16521159999999999</v>
      </c>
    </row>
    <row r="22" spans="1:3" x14ac:dyDescent="0.25">
      <c r="A22" s="2" t="s">
        <v>29</v>
      </c>
      <c r="B22" s="2" t="s">
        <v>50</v>
      </c>
      <c r="C22" s="4">
        <f>IFERROR(_xll.BDP("KYC US Equity","CUST_TRR_RETURN_HOLDING_PER","CUST_TRR_START_DT","20260601","CUST_TRR_END_DT","20260630","CUST_TRR_CRNCY","USD"),"")</f>
        <v>-2.459762</v>
      </c>
    </row>
    <row r="23" spans="1:3" x14ac:dyDescent="0.25">
      <c r="A23" s="2" t="s">
        <v>29</v>
      </c>
      <c r="B23" s="2" t="s">
        <v>51</v>
      </c>
      <c r="C23" s="4">
        <f>IFERROR(_xll.BDP("KYC US Equity","CUST_TRR_RETURN_HOLDING_PER","CUST_TRR_START_DT","20260701","CUST_TRR_END_DT","20260731","CUST_TRR_CRNCY","USD"),"")</f>
        <v>3.4617209999999998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7000000}"/>
  <dataValidations count="1">
    <dataValidation type="list" allowBlank="1" showErrorMessage="1" errorTitle="Invalid value" error="Choose a value from the Periods list." sqref="A2:A5000" xr:uid="{00000000-0002-0000-3700-000000000000}">
      <formula1>"2026-07"</formula1>
    </dataValidation>
  </dataValidations>
  <pageMargins left="0.75" right="0.75" top="1" bottom="1" header="0.5" footer="0.5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8000000}"/>
  <dataValidations count="14">
    <dataValidation type="list" allowBlank="1" showErrorMessage="1" errorTitle="Invalid value" error="Choose a value from the Periods list." sqref="A2:A5000" xr:uid="{00000000-0002-0000-3800-000000000000}">
      <formula1>"2026-07"</formula1>
    </dataValidation>
    <dataValidation type="list" allowBlank="1" showErrorMessage="1" errorTitle="Invalid value" error="Choose a value from the Units list." sqref="J2:J5000" xr:uid="{00000000-0002-0000-3800-000001000000}">
      <formula1>"NS,PA,NC,OU"</formula1>
    </dataValidation>
    <dataValidation type="list" allowBlank="1" showErrorMessage="1" errorTitle="Invalid value" error="Choose a value from the PayoffProfiles list." sqref="N2:N5000" xr:uid="{00000000-0002-0000-3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800-000008000000}">
      <formula1>"Put,Call"</formula1>
    </dataValidation>
    <dataValidation type="list" allowBlank="1" showErrorMessage="1" errorTitle="Invalid value" error="Choose a value from the WrittenPurchased list." sqref="AM2:AM5000" xr:uid="{00000000-0002-0000-3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800-000011000000}">
      <formula1>"Y,N"</formula1>
    </dataValidation>
  </dataValidations>
  <pageMargins left="0.75" right="0.75" top="1" bottom="1" header="0.5" footer="0.5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9000000}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IFERROR(_xll.BDP("LATR US Equity","CUST_TRR_RETURN_HOLDING_PER","CUST_TRR_START_DT","20260501","CUST_TRR_END_DT","20260531","CUST_TRR_CRNCY","USD"),"")</f>
        <v>4.2738110000000002</v>
      </c>
    </row>
    <row r="22" spans="1:3" x14ac:dyDescent="0.25">
      <c r="A22" s="2" t="s">
        <v>29</v>
      </c>
      <c r="B22" s="2" t="s">
        <v>50</v>
      </c>
      <c r="C22" s="4">
        <f>IFERROR(_xll.BDP("LATR US Equity","CUST_TRR_RETURN_HOLDING_PER","CUST_TRR_START_DT","20260601","CUST_TRR_END_DT","20260630","CUST_TRR_CRNCY","USD"),"")</f>
        <v>5.8518249999999998</v>
      </c>
    </row>
    <row r="23" spans="1:3" x14ac:dyDescent="0.25">
      <c r="A23" s="2" t="s">
        <v>29</v>
      </c>
      <c r="B23" s="2" t="s">
        <v>51</v>
      </c>
      <c r="C23" s="4">
        <f>IFERROR(_xll.BDP("LATR US Equity","CUST_TRR_RETURN_HOLDING_PER","CUST_TRR_START_DT","20260701","CUST_TRR_END_DT","20260731","CUST_TRR_CRNCY","USD"),"")</f>
        <v>0.71274990000000005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A000000}"/>
  <dataValidations count="1">
    <dataValidation type="list" allowBlank="1" showErrorMessage="1" errorTitle="Invalid value" error="Choose a value from the Periods list." sqref="A2:A5000" xr:uid="{00000000-0002-0000-3A00-000000000000}">
      <formula1>"2026-07"</formula1>
    </dataValidation>
  </dataValidations>
  <pageMargins left="0.75" right="0.75" top="1" bottom="1" header="0.5" footer="0.5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B000000}"/>
  <dataValidations count="14">
    <dataValidation type="list" allowBlank="1" showErrorMessage="1" errorTitle="Invalid value" error="Choose a value from the Periods list." sqref="A2:A5000" xr:uid="{00000000-0002-0000-3B00-000000000000}">
      <formula1>"2026-07"</formula1>
    </dataValidation>
    <dataValidation type="list" allowBlank="1" showErrorMessage="1" errorTitle="Invalid value" error="Choose a value from the Units list." sqref="J2:J5000" xr:uid="{00000000-0002-0000-3B00-000001000000}">
      <formula1>"NS,PA,NC,OU"</formula1>
    </dataValidation>
    <dataValidation type="list" allowBlank="1" showErrorMessage="1" errorTitle="Invalid value" error="Choose a value from the PayoffProfiles list." sqref="N2:N5000" xr:uid="{00000000-0002-0000-3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B00-000008000000}">
      <formula1>"Put,Call"</formula1>
    </dataValidation>
    <dataValidation type="list" allowBlank="1" showErrorMessage="1" errorTitle="Invalid value" error="Choose a value from the WrittenPurchased list." sqref="AM2:AM5000" xr:uid="{00000000-0002-0000-3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B00-000011000000}">
      <formula1>"Y,N"</formula1>
    </dataValidation>
  </dataValidations>
  <pageMargins left="0.75" right="0.75" top="1" bottom="1" header="0.5" footer="0.5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C000000}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IFERROR(_xll.BDP("NYNY US Equity","CUST_TRR_RETURN_HOLDING_PER","CUST_TRR_START_DT","20260501","CUST_TRR_END_DT","20260531","CUST_TRR_CRNCY","USD"),"")</f>
        <v>1.5693459999999999</v>
      </c>
    </row>
    <row r="22" spans="1:3" x14ac:dyDescent="0.25">
      <c r="A22" s="2" t="s">
        <v>29</v>
      </c>
      <c r="B22" s="2" t="s">
        <v>50</v>
      </c>
      <c r="C22" s="4">
        <f>IFERROR(_xll.BDP("NYNY US Equity","CUST_TRR_RETURN_HOLDING_PER","CUST_TRR_START_DT","20260601","CUST_TRR_END_DT","20260630","CUST_TRR_CRNCY","USD"),"")</f>
        <v>-0.1977836</v>
      </c>
    </row>
    <row r="23" spans="1:3" x14ac:dyDescent="0.25">
      <c r="A23" s="2" t="s">
        <v>29</v>
      </c>
      <c r="B23" s="2" t="s">
        <v>51</v>
      </c>
      <c r="C23" s="4">
        <f>IFERROR(_xll.BDP("NYNY US Equity","CUST_TRR_RETURN_HOLDING_PER","CUST_TRR_START_DT","20260701","CUST_TRR_END_DT","20260731","CUST_TRR_CRNCY","USD"),"")</f>
        <v>3.4452189999999998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D000000}"/>
  <dataValidations count="1">
    <dataValidation type="list" allowBlank="1" showErrorMessage="1" errorTitle="Invalid value" error="Choose a value from the Periods list." sqref="A2:A5000" xr:uid="{00000000-0002-0000-3D00-000000000000}">
      <formula1>"2026-07"</formula1>
    </dataValidation>
  </dataValidations>
  <pageMargins left="0.75" right="0.75" top="1" bottom="1" header="0.5" footer="0.5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E000000}"/>
  <dataValidations count="14">
    <dataValidation type="list" allowBlank="1" showErrorMessage="1" errorTitle="Invalid value" error="Choose a value from the Periods list." sqref="A2:A5000" xr:uid="{00000000-0002-0000-3E00-000000000000}">
      <formula1>"2026-07"</formula1>
    </dataValidation>
    <dataValidation type="list" allowBlank="1" showErrorMessage="1" errorTitle="Invalid value" error="Choose a value from the Units list." sqref="J2:J5000" xr:uid="{00000000-0002-0000-3E00-000001000000}">
      <formula1>"NS,PA,NC,OU"</formula1>
    </dataValidation>
    <dataValidation type="list" allowBlank="1" showErrorMessage="1" errorTitle="Invalid value" error="Choose a value from the PayoffProfiles list." sqref="N2:N5000" xr:uid="{00000000-0002-0000-3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3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E00-000008000000}">
      <formula1>"Put,Call"</formula1>
    </dataValidation>
    <dataValidation type="list" allowBlank="1" showErrorMessage="1" errorTitle="Invalid value" error="Choose a value from the WrittenPurchased list." sqref="AM2:AM5000" xr:uid="{00000000-0002-0000-3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E00-000011000000}">
      <formula1>"Y,N"</formula1>
    </dataValidation>
  </dataValidations>
  <pageMargins left="0.75" right="0.75" top="1" bottom="1" header="0.5" footer="0.5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F000000}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IFERROR(_xll.BDP("ODDZ US Equity","CUST_TRR_RETURN_HOLDING_PER","CUST_TRR_START_DT","20260501","CUST_TRR_END_DT","20260531","CUST_TRR_CRNCY","USD"),"")</f>
        <v>0.2421586</v>
      </c>
    </row>
    <row r="22" spans="1:3" x14ac:dyDescent="0.25">
      <c r="A22" s="2" t="s">
        <v>29</v>
      </c>
      <c r="B22" s="2" t="s">
        <v>50</v>
      </c>
      <c r="C22" s="4">
        <f>IFERROR(_xll.BDP("ODDZ US Equity","CUST_TRR_RETURN_HOLDING_PER","CUST_TRR_START_DT","20260601","CUST_TRR_END_DT","20260630","CUST_TRR_CRNCY","USD"),"")</f>
        <v>-0.62004519999999996</v>
      </c>
    </row>
    <row r="23" spans="1:3" x14ac:dyDescent="0.25">
      <c r="A23" s="2" t="s">
        <v>29</v>
      </c>
      <c r="B23" s="2" t="s">
        <v>51</v>
      </c>
      <c r="C23" s="4">
        <f>IFERROR(_xll.BDP("ODDZ US Equity","CUST_TRR_RETURN_HOLDING_PER","CUST_TRR_START_DT","20260701","CUST_TRR_END_DT","20260731","CUST_TRR_CRNCY","USD"),"")</f>
        <v>-2.296427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0000000}"/>
  <dataValidations count="1">
    <dataValidation type="list" allowBlank="1" showErrorMessage="1" errorTitle="Invalid value" error="Choose a value from the Periods list." sqref="A2:A5000" xr:uid="{00000000-0002-0000-4000-000000000000}">
      <formula1>"2026-07"</formula1>
    </dataValidation>
  </dataValidations>
  <pageMargins left="0.75" right="0.75" top="1" bottom="1" header="0.5" footer="0.5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1000000}"/>
  <dataValidations count="14">
    <dataValidation type="list" allowBlank="1" showErrorMessage="1" errorTitle="Invalid value" error="Choose a value from the Periods list." sqref="A2:A5000" xr:uid="{00000000-0002-0000-4100-000000000000}">
      <formula1>"2026-07"</formula1>
    </dataValidation>
    <dataValidation type="list" allowBlank="1" showErrorMessage="1" errorTitle="Invalid value" error="Choose a value from the Units list." sqref="J2:J5000" xr:uid="{00000000-0002-0000-4100-000001000000}">
      <formula1>"NS,PA,NC,OU"</formula1>
    </dataValidation>
    <dataValidation type="list" allowBlank="1" showErrorMessage="1" errorTitle="Invalid value" error="Choose a value from the PayoffProfiles list." sqref="N2:N5000" xr:uid="{00000000-0002-0000-4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100-000008000000}">
      <formula1>"Put,Call"</formula1>
    </dataValidation>
    <dataValidation type="list" allowBlank="1" showErrorMessage="1" errorTitle="Invalid value" error="Choose a value from the WrittenPurchased list." sqref="AM2:AM5000" xr:uid="{00000000-0002-0000-4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100-000011000000}">
      <formula1>"Y,N"</formula1>
    </dataValidation>
  </dataValidations>
  <pageMargins left="0.75" right="0.75" top="1" bottom="1" header="0.5" footer="0.5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2000000}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IFERROR(_xll.BDP("OWN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IFERROR(_xll.BDP("OWN US Equity","CUST_TRR_RETURN_HOLDING_PER","CUST_TRR_START_DT","20260601","CUST_TRR_END_DT","20260630","CUST_TRR_CRNCY","USD"),"")</f>
        <v>-2.1984110000000001</v>
      </c>
    </row>
    <row r="23" spans="1:3" x14ac:dyDescent="0.25">
      <c r="A23" s="2" t="s">
        <v>29</v>
      </c>
      <c r="B23" s="2" t="s">
        <v>51</v>
      </c>
      <c r="C23" s="4">
        <f>IFERROR(_xll.BDP("OWN US Equity","CUST_TRR_RETURN_HOLDING_PER","CUST_TRR_START_DT","20260701","CUST_TRR_END_DT","20260731","CUST_TRR_CRNCY","USD"),"")</f>
        <v>-0.84650020000000004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3000000}"/>
  <dataValidations count="1">
    <dataValidation type="list" allowBlank="1" showErrorMessage="1" errorTitle="Invalid value" error="Choose a value from the Periods list." sqref="A2:A5000" xr:uid="{00000000-0002-0000-4300-000000000000}">
      <formula1>"2026-07"</formula1>
    </dataValidation>
  </dataValidations>
  <pageMargins left="0.75" right="0.75" top="1" bottom="1" header="0.5" footer="0.5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4000000}"/>
  <dataValidations count="14">
    <dataValidation type="list" allowBlank="1" showErrorMessage="1" errorTitle="Invalid value" error="Choose a value from the Periods list." sqref="A2:A5000" xr:uid="{00000000-0002-0000-4400-000000000000}">
      <formula1>"2026-07"</formula1>
    </dataValidation>
    <dataValidation type="list" allowBlank="1" showErrorMessage="1" errorTitle="Invalid value" error="Choose a value from the Units list." sqref="J2:J5000" xr:uid="{00000000-0002-0000-4400-000001000000}">
      <formula1>"NS,PA,NC,OU"</formula1>
    </dataValidation>
    <dataValidation type="list" allowBlank="1" showErrorMessage="1" errorTitle="Invalid value" error="Choose a value from the PayoffProfiles list." sqref="N2:N5000" xr:uid="{00000000-0002-0000-4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400-000008000000}">
      <formula1>"Put,Call"</formula1>
    </dataValidation>
    <dataValidation type="list" allowBlank="1" showErrorMessage="1" errorTitle="Invalid value" error="Choose a value from the WrittenPurchased list." sqref="AM2:AM5000" xr:uid="{00000000-0002-0000-4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400-000011000000}">
      <formula1>"Y,N"</formula1>
    </dataValidation>
  </dataValidations>
  <pageMargins left="0.75" right="0.75" top="1" bottom="1" header="0.5" footer="0.5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5000000}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IFERROR(_xll.BDP("PTNT US Equity","CUST_TRR_RETURN_HOLDING_PER","CUST_TRR_START_DT","20260501","CUST_TRR_END_DT","20260531","CUST_TRR_CRNCY","USD"),"")</f>
        <v>6.0954170000000003</v>
      </c>
    </row>
    <row r="22" spans="1:3" x14ac:dyDescent="0.25">
      <c r="A22" s="2" t="s">
        <v>29</v>
      </c>
      <c r="B22" s="2" t="s">
        <v>50</v>
      </c>
      <c r="C22" s="4">
        <f>IFERROR(_xll.BDP("PTNT US Equity","CUST_TRR_RETURN_HOLDING_PER","CUST_TRR_START_DT","20260601","CUST_TRR_END_DT","20260630","CUST_TRR_CRNCY","USD"),"")</f>
        <v>-4.8803929999999998</v>
      </c>
    </row>
    <row r="23" spans="1:3" x14ac:dyDescent="0.25">
      <c r="A23" s="2" t="s">
        <v>29</v>
      </c>
      <c r="B23" s="2" t="s">
        <v>51</v>
      </c>
      <c r="C23" s="4">
        <f>IFERROR(_xll.BDP("PTNT US Equity","CUST_TRR_RETURN_HOLDING_PER","CUST_TRR_START_DT","20260701","CUST_TRR_END_DT","20260731","CUST_TRR_CRNCY","USD"),"")</f>
        <v>-8.4991749999999993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6000000}"/>
  <dataValidations count="1">
    <dataValidation type="list" allowBlank="1" showErrorMessage="1" errorTitle="Invalid value" error="Choose a value from the Periods list." sqref="A2:A5000" xr:uid="{00000000-0002-0000-4600-000000000000}">
      <formula1>"2026-07"</formula1>
    </dataValidation>
  </dataValidations>
  <pageMargins left="0.75" right="0.75" top="1" bottom="1" header="0.5" footer="0.5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7000000}"/>
  <dataValidations count="14">
    <dataValidation type="list" allowBlank="1" showErrorMessage="1" errorTitle="Invalid value" error="Choose a value from the Periods list." sqref="A2:A5000" xr:uid="{00000000-0002-0000-4700-000000000000}">
      <formula1>"2026-07"</formula1>
    </dataValidation>
    <dataValidation type="list" allowBlank="1" showErrorMessage="1" errorTitle="Invalid value" error="Choose a value from the Units list." sqref="J2:J5000" xr:uid="{00000000-0002-0000-4700-000001000000}">
      <formula1>"NS,PA,NC,OU"</formula1>
    </dataValidation>
    <dataValidation type="list" allowBlank="1" showErrorMessage="1" errorTitle="Invalid value" error="Choose a value from the PayoffProfiles list." sqref="N2:N5000" xr:uid="{00000000-0002-0000-4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700-000008000000}">
      <formula1>"Put,Call"</formula1>
    </dataValidation>
    <dataValidation type="list" allowBlank="1" showErrorMessage="1" errorTitle="Invalid value" error="Choose a value from the WrittenPurchased list." sqref="AM2:AM5000" xr:uid="{00000000-0002-0000-4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700-000011000000}">
      <formula1>"Y,N"</formula1>
    </dataValidation>
  </dataValidations>
  <pageMargins left="0.75" right="0.75" top="1" bottom="1" header="0.5" footer="0.5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8000000}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IFERROR(_xll.BDP("STYL US Equity","CUST_TRR_RETURN_HOLDING_PER","CUST_TRR_START_DT","20260501","CUST_TRR_END_DT","20260531","CUST_TRR_CRNCY","USD"),"")</f>
        <v>1.0961689999999999</v>
      </c>
    </row>
    <row r="22" spans="1:3" x14ac:dyDescent="0.25">
      <c r="A22" s="2" t="s">
        <v>29</v>
      </c>
      <c r="B22" s="2" t="s">
        <v>50</v>
      </c>
      <c r="C22" s="4">
        <f>IFERROR(_xll.BDP("STYL US Equity","CUST_TRR_RETURN_HOLDING_PER","CUST_TRR_START_DT","20260601","CUST_TRR_END_DT","20260630","CUST_TRR_CRNCY","USD"),"")</f>
        <v>-7.8459890000000004E-2</v>
      </c>
    </row>
    <row r="23" spans="1:3" x14ac:dyDescent="0.25">
      <c r="A23" s="2" t="s">
        <v>29</v>
      </c>
      <c r="B23" s="2" t="s">
        <v>51</v>
      </c>
      <c r="C23" s="4">
        <f>IFERROR(_xll.BDP("STYL US Equity","CUST_TRR_RETURN_HOLDING_PER","CUST_TRR_START_DT","20260701","CUST_TRR_END_DT","20260731","CUST_TRR_CRNCY","USD"),"")</f>
        <v>1.6648499999999999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9000000}"/>
  <dataValidations count="1">
    <dataValidation type="list" allowBlank="1" showErrorMessage="1" errorTitle="Invalid value" error="Choose a value from the Periods list." sqref="A2:A5000" xr:uid="{00000000-0002-0000-4900-000000000000}">
      <formula1>"2026-07"</formula1>
    </dataValidation>
  </dataValidations>
  <pageMargins left="0.75" right="0.75" top="1" bottom="1" header="0.5" footer="0.5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A000000}"/>
  <dataValidations count="14">
    <dataValidation type="list" allowBlank="1" showErrorMessage="1" errorTitle="Invalid value" error="Choose a value from the Periods list." sqref="A2:A5000" xr:uid="{00000000-0002-0000-4A00-000000000000}">
      <formula1>"2026-07"</formula1>
    </dataValidation>
    <dataValidation type="list" allowBlank="1" showErrorMessage="1" errorTitle="Invalid value" error="Choose a value from the Units list." sqref="J2:J5000" xr:uid="{00000000-0002-0000-4A00-000001000000}">
      <formula1>"NS,PA,NC,OU"</formula1>
    </dataValidation>
    <dataValidation type="list" allowBlank="1" showErrorMessage="1" errorTitle="Invalid value" error="Choose a value from the PayoffProfiles list." sqref="N2:N5000" xr:uid="{00000000-0002-0000-4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A00-000008000000}">
      <formula1>"Put,Call"</formula1>
    </dataValidation>
    <dataValidation type="list" allowBlank="1" showErrorMessage="1" errorTitle="Invalid value" error="Choose a value from the WrittenPurchased list." sqref="AM2:AM5000" xr:uid="{00000000-0002-0000-4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A00-000011000000}">
      <formula1>"Y,N"</formula1>
    </dataValidation>
  </dataValidations>
  <pageMargins left="0.75" right="0.75" top="1" bottom="1" header="0.5" footer="0.5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B000000}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IFERROR(_xll.BDP("WATS US Equity","CUST_TRR_RETURN_HOLDING_PER","CUST_TRR_START_DT","20260501","CUST_TRR_END_DT","20260531","CUST_TRR_CRNCY","USD"),"")</f>
        <v>15.434430000000001</v>
      </c>
    </row>
    <row r="22" spans="1:3" x14ac:dyDescent="0.25">
      <c r="A22" s="2" t="s">
        <v>29</v>
      </c>
      <c r="B22" s="2" t="s">
        <v>50</v>
      </c>
      <c r="C22" s="4">
        <f>IFERROR(_xll.BDP("WATS US Equity","CUST_TRR_RETURN_HOLDING_PER","CUST_TRR_START_DT","20260601","CUST_TRR_END_DT","20260630","CUST_TRR_CRNCY","USD"),"")</f>
        <v>-13.40537</v>
      </c>
    </row>
    <row r="23" spans="1:3" x14ac:dyDescent="0.25">
      <c r="A23" s="2" t="s">
        <v>29</v>
      </c>
      <c r="B23" s="2" t="s">
        <v>51</v>
      </c>
      <c r="C23" s="4">
        <f>IFERROR(_xll.BDP("WATS US Equity","CUST_TRR_RETURN_HOLDING_PER","CUST_TRR_START_DT","20260701","CUST_TRR_END_DT","20260731","CUST_TRR_CRNCY","USD"),"")</f>
        <v>-23.921150000000001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C000000}"/>
  <dataValidations count="1">
    <dataValidation type="list" allowBlank="1" showErrorMessage="1" errorTitle="Invalid value" error="Choose a value from the Periods list." sqref="A2:A5000" xr:uid="{00000000-0002-0000-4C00-000000000000}">
      <formula1>"2026-07"</formula1>
    </dataValidation>
  </dataValidations>
  <pageMargins left="0.75" right="0.75" top="1" bottom="1" header="0.5" footer="0.5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D000000}"/>
  <dataValidations count="14">
    <dataValidation type="list" allowBlank="1" showErrorMessage="1" errorTitle="Invalid value" error="Choose a value from the Periods list." sqref="A2:A5000" xr:uid="{00000000-0002-0000-4D00-000000000000}">
      <formula1>"2026-07"</formula1>
    </dataValidation>
    <dataValidation type="list" allowBlank="1" showErrorMessage="1" errorTitle="Invalid value" error="Choose a value from the Units list." sqref="J2:J5000" xr:uid="{00000000-0002-0000-4D00-000001000000}">
      <formula1>"NS,PA,NC,OU"</formula1>
    </dataValidation>
    <dataValidation type="list" allowBlank="1" showErrorMessage="1" errorTitle="Invalid value" error="Choose a value from the PayoffProfiles list." sqref="N2:N5000" xr:uid="{00000000-0002-0000-4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4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D00-000008000000}">
      <formula1>"Put,Call"</formula1>
    </dataValidation>
    <dataValidation type="list" allowBlank="1" showErrorMessage="1" errorTitle="Invalid value" error="Choose a value from the WrittenPurchased list." sqref="AM2:AM5000" xr:uid="{00000000-0002-0000-4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D00-000011000000}">
      <formula1>"Y,N"</formula1>
    </dataValidation>
  </dataValidations>
  <pageMargins left="0.75" right="0.75" top="1" bottom="1" header="0.5" footer="0.5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E000000}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IFERROR(_xll.BDP("WNDR US Equity","CUST_TRR_RETURN_HOLDING_PER","CUST_TRR_START_DT","20260501","CUST_TRR_END_DT","20260531","CUST_TRR_CRNCY","USD"),"")</f>
        <v>0.88038090000000002</v>
      </c>
    </row>
    <row r="22" spans="1:3" x14ac:dyDescent="0.25">
      <c r="A22" s="2" t="s">
        <v>29</v>
      </c>
      <c r="B22" s="2" t="s">
        <v>50</v>
      </c>
      <c r="C22" s="4">
        <f>IFERROR(_xll.BDP("WNDR US Equity","CUST_TRR_RETURN_HOLDING_PER","CUST_TRR_START_DT","20260601","CUST_TRR_END_DT","20260630","CUST_TRR_CRNCY","USD"),"")</f>
        <v>5.5885769999999999</v>
      </c>
    </row>
    <row r="23" spans="1:3" x14ac:dyDescent="0.25">
      <c r="A23" s="2" t="s">
        <v>29</v>
      </c>
      <c r="B23" s="2" t="s">
        <v>51</v>
      </c>
      <c r="C23" s="4">
        <f>IFERROR(_xll.BDP("WNDR US Equity","CUST_TRR_RETURN_HOLDING_PER","CUST_TRR_START_DT","20260701","CUST_TRR_END_DT","20260731","CUST_TRR_CRNCY","USD"),"")</f>
        <v>-1.4361889999999999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F000000}"/>
  <dataValidations count="1">
    <dataValidation type="list" allowBlank="1" showErrorMessage="1" errorTitle="Invalid value" error="Choose a value from the Periods list." sqref="A2:A5000" xr:uid="{00000000-0002-0000-4F00-000000000000}">
      <formula1>"2026-07"</formula1>
    </dataValidation>
  </dataValidations>
  <pageMargins left="0.75" right="0.75" top="1" bottom="1" header="0.5" footer="0.5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0000000}"/>
  <dataValidations count="14">
    <dataValidation type="list" allowBlank="1" showErrorMessage="1" errorTitle="Invalid value" error="Choose a value from the Periods list." sqref="A2:A5000" xr:uid="{00000000-0002-0000-5000-000000000000}">
      <formula1>"2026-07"</formula1>
    </dataValidation>
    <dataValidation type="list" allowBlank="1" showErrorMessage="1" errorTitle="Invalid value" error="Choose a value from the Units list." sqref="J2:J5000" xr:uid="{00000000-0002-0000-5000-000001000000}">
      <formula1>"NS,PA,NC,OU"</formula1>
    </dataValidation>
    <dataValidation type="list" allowBlank="1" showErrorMessage="1" errorTitle="Invalid value" error="Choose a value from the PayoffProfiles list." sqref="N2:N5000" xr:uid="{00000000-0002-0000-5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000-000008000000}">
      <formula1>"Put,Call"</formula1>
    </dataValidation>
    <dataValidation type="list" allowBlank="1" showErrorMessage="1" errorTitle="Invalid value" error="Choose a value from the WrittenPurchased list." sqref="AM2:AM5000" xr:uid="{00000000-0002-0000-5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000-000011000000}">
      <formula1>"Y,N"</formula1>
    </dataValidation>
  </dataValidations>
  <pageMargins left="0.75" right="0.75" top="1" bottom="1" header="0.5" footer="0.5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1000000}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IFERROR(_xll.BDP("WR US Equity","CUST_TRR_RETURN_HOLDING_PER","CUST_TRR_START_DT","20260501","CUST_TRR_END_DT","20260531","CUST_TRR_CRNCY","USD"),"")</f>
        <v>1.8340890000000001</v>
      </c>
    </row>
    <row r="22" spans="1:3" x14ac:dyDescent="0.25">
      <c r="A22" s="2" t="s">
        <v>29</v>
      </c>
      <c r="B22" s="2" t="s">
        <v>50</v>
      </c>
      <c r="C22" s="4">
        <f>IFERROR(_xll.BDP("WR US Equity","CUST_TRR_RETURN_HOLDING_PER","CUST_TRR_START_DT","20260601","CUST_TRR_END_DT","20260630","CUST_TRR_CRNCY","USD"),"")</f>
        <v>-6.0233759999999998</v>
      </c>
    </row>
    <row r="23" spans="1:3" x14ac:dyDescent="0.25">
      <c r="A23" s="2" t="s">
        <v>29</v>
      </c>
      <c r="B23" s="2" t="s">
        <v>51</v>
      </c>
      <c r="C23" s="4">
        <f>IFERROR(_xll.BDP("WR US Equity","CUST_TRR_RETURN_HOLDING_PER","CUST_TRR_START_DT","20260701","CUST_TRR_END_DT","20260731","CUST_TRR_CRNCY","USD"),"")</f>
        <v>7.448188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2000000}"/>
  <dataValidations count="1">
    <dataValidation type="list" allowBlank="1" showErrorMessage="1" errorTitle="Invalid value" error="Choose a value from the Periods list." sqref="A2:A5000" xr:uid="{00000000-0002-0000-5200-000000000000}">
      <formula1>"2026-07"</formula1>
    </dataValidation>
  </dataValidations>
  <pageMargins left="0.75" right="0.75" top="1" bottom="1" header="0.5" footer="0.5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3000000}"/>
  <dataValidations count="14">
    <dataValidation type="list" allowBlank="1" showErrorMessage="1" errorTitle="Invalid value" error="Choose a value from the Periods list." sqref="A2:A5000" xr:uid="{00000000-0002-0000-5300-000000000000}">
      <formula1>"2026-07"</formula1>
    </dataValidation>
    <dataValidation type="list" allowBlank="1" showErrorMessage="1" errorTitle="Invalid value" error="Choose a value from the Units list." sqref="J2:J5000" xr:uid="{00000000-0002-0000-5300-000001000000}">
      <formula1>"NS,PA,NC,OU"</formula1>
    </dataValidation>
    <dataValidation type="list" allowBlank="1" showErrorMessage="1" errorTitle="Invalid value" error="Choose a value from the PayoffProfiles list." sqref="N2:N5000" xr:uid="{00000000-0002-0000-5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300-000008000000}">
      <formula1>"Put,Call"</formula1>
    </dataValidation>
    <dataValidation type="list" allowBlank="1" showErrorMessage="1" errorTitle="Invalid value" error="Choose a value from the WrittenPurchased list." sqref="AM2:AM5000" xr:uid="{00000000-0002-0000-5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300-000011000000}">
      <formula1>"Y,N"</formula1>
    </dataValidation>
  </dataValidations>
  <pageMargins left="0.75" right="0.75" top="1" bottom="1" header="0.5" footer="0.5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4000000}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IFERROR(_xll.BDP("XA US Equity","CUST_TRR_RETURN_HOLDING_PER","CUST_TRR_START_DT","20260501","CUST_TRR_END_DT","20260531","CUST_TRR_CRNCY","USD"),"")</f>
        <v>32.097859999999997</v>
      </c>
    </row>
    <row r="22" spans="1:3" x14ac:dyDescent="0.25">
      <c r="A22" s="2" t="s">
        <v>29</v>
      </c>
      <c r="B22" s="2" t="s">
        <v>50</v>
      </c>
      <c r="C22" s="4">
        <f>IFERROR(_xll.BDP("XA US Equity","CUST_TRR_RETURN_HOLDING_PER","CUST_TRR_START_DT","20260601","CUST_TRR_END_DT","20260630","CUST_TRR_CRNCY","USD"),"")</f>
        <v>-0.94830579999999998</v>
      </c>
    </row>
    <row r="23" spans="1:3" x14ac:dyDescent="0.25">
      <c r="A23" s="2" t="s">
        <v>29</v>
      </c>
      <c r="B23" s="2" t="s">
        <v>51</v>
      </c>
      <c r="C23" s="4">
        <f>IFERROR(_xll.BDP("XA US Equity","CUST_TRR_RETURN_HOLDING_PER","CUST_TRR_START_DT","20260701","CUST_TRR_END_DT","20260731","CUST_TRR_CRNCY","USD"),"")</f>
        <v>-1.7201649999999999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5000000}"/>
  <dataValidations count="1">
    <dataValidation type="list" allowBlank="1" showErrorMessage="1" errorTitle="Invalid value" error="Choose a value from the Periods list." sqref="A2:A5000" xr:uid="{00000000-0002-0000-5500-000000000000}">
      <formula1>"2026-07"</formula1>
    </dataValidation>
  </dataValidations>
  <pageMargins left="0.75" right="0.75" top="1" bottom="1" header="0.5" footer="0.5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6000000}"/>
  <dataValidations count="14">
    <dataValidation type="list" allowBlank="1" showErrorMessage="1" errorTitle="Invalid value" error="Choose a value from the Periods list." sqref="A2:A5000" xr:uid="{00000000-0002-0000-5600-000000000000}">
      <formula1>"2026-07"</formula1>
    </dataValidation>
    <dataValidation type="list" allowBlank="1" showErrorMessage="1" errorTitle="Invalid value" error="Choose a value from the Units list." sqref="J2:J5000" xr:uid="{00000000-0002-0000-5600-000001000000}">
      <formula1>"NS,PA,NC,OU"</formula1>
    </dataValidation>
    <dataValidation type="list" allowBlank="1" showErrorMessage="1" errorTitle="Invalid value" error="Choose a value from the PayoffProfiles list." sqref="N2:N5000" xr:uid="{00000000-0002-0000-5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600-000008000000}">
      <formula1>"Put,Call"</formula1>
    </dataValidation>
    <dataValidation type="list" allowBlank="1" showErrorMessage="1" errorTitle="Invalid value" error="Choose a value from the WrittenPurchased list." sqref="AM2:AM5000" xr:uid="{00000000-0002-0000-5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600-000011000000}">
      <formula1>"Y,N"</formula1>
    </dataValidation>
  </dataValidations>
  <pageMargins left="0.75" right="0.75" top="1" bottom="1" header="0.5" footer="0.5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7000000}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IFERROR(_xll.BDP("YUNG US Equity","CUST_TRR_RETURN_HOLDING_PER","CUST_TRR_START_DT","20260501","CUST_TRR_END_DT","20260531","CUST_TRR_CRNCY","USD"),"")</f>
        <v>2.8985850000000002</v>
      </c>
    </row>
    <row r="22" spans="1:3" x14ac:dyDescent="0.25">
      <c r="A22" s="2" t="s">
        <v>29</v>
      </c>
      <c r="B22" s="2" t="s">
        <v>50</v>
      </c>
      <c r="C22" s="4">
        <f>IFERROR(_xll.BDP("YUNG US Equity","CUST_TRR_RETURN_HOLDING_PER","CUST_TRR_START_DT","20260601","CUST_TRR_END_DT","20260630","CUST_TRR_CRNCY","USD"),"")</f>
        <v>10.74492</v>
      </c>
    </row>
    <row r="23" spans="1:3" x14ac:dyDescent="0.25">
      <c r="A23" s="2" t="s">
        <v>29</v>
      </c>
      <c r="B23" s="2" t="s">
        <v>51</v>
      </c>
      <c r="C23" s="4">
        <f>IFERROR(_xll.BDP("YUNG US Equity","CUST_TRR_RETURN_HOLDING_PER","CUST_TRR_START_DT","20260701","CUST_TRR_END_DT","20260731","CUST_TRR_CRNCY","USD"),"")</f>
        <v>-0.94847539999999997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8000000}"/>
  <dataValidations count="1">
    <dataValidation type="list" allowBlank="1" showErrorMessage="1" errorTitle="Invalid value" error="Choose a value from the Periods list." sqref="A2:A5000" xr:uid="{00000000-0002-0000-5800-000000000000}">
      <formula1>"2026-07"</formula1>
    </dataValidation>
  </dataValidations>
  <pageMargins left="0.75" right="0.75" top="1" bottom="1" header="0.5" footer="0.5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9000000}"/>
  <dataValidations count="14">
    <dataValidation type="list" allowBlank="1" showErrorMessage="1" errorTitle="Invalid value" error="Choose a value from the Periods list." sqref="A2:A5000" xr:uid="{00000000-0002-0000-5900-000000000000}">
      <formula1>"2026-07"</formula1>
    </dataValidation>
    <dataValidation type="list" allowBlank="1" showErrorMessage="1" errorTitle="Invalid value" error="Choose a value from the Units list." sqref="J2:J5000" xr:uid="{00000000-0002-0000-5900-000001000000}">
      <formula1>"NS,PA,NC,OU"</formula1>
    </dataValidation>
    <dataValidation type="list" allowBlank="1" showErrorMessage="1" errorTitle="Invalid value" error="Choose a value from the PayoffProfiles list." sqref="N2:N5000" xr:uid="{00000000-0002-0000-5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900-000008000000}">
      <formula1>"Put,Call"</formula1>
    </dataValidation>
    <dataValidation type="list" allowBlank="1" showErrorMessage="1" errorTitle="Invalid value" error="Choose a value from the WrittenPurchased list." sqref="AM2:AM5000" xr:uid="{00000000-0002-0000-5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900-000011000000}">
      <formula1>"Y,N"</formula1>
    </dataValidation>
  </dataValidations>
  <pageMargins left="0.75" right="0.75" top="1" bottom="1" header="0.5" footer="0.5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A000000}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IFERROR(_xll.BDP("SK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IFERROR(_xll.BDP("SK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IFERROR(_xll.BDP("SK US Equity","CUST_TRR_RETURN_HOLDING_PER","CUST_TRR_START_DT","20260701","CUST_TRR_END_DT","20260731","CUST_TRR_CRNCY","USD"),"")</f>
        <v>-50.786020000000001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B000000}"/>
  <dataValidations count="1">
    <dataValidation type="list" allowBlank="1" showErrorMessage="1" errorTitle="Invalid value" error="Choose a value from the Periods list." sqref="A2:A5000" xr:uid="{00000000-0002-0000-5B00-000000000000}">
      <formula1>"2026-07"</formula1>
    </dataValidation>
  </dataValidations>
  <pageMargins left="0.75" right="0.75" top="1" bottom="1" header="0.5" footer="0.5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C000000}"/>
  <dataValidations count="14">
    <dataValidation type="list" allowBlank="1" showErrorMessage="1" errorTitle="Invalid value" error="Choose a value from the Periods list." sqref="A2:A5000" xr:uid="{00000000-0002-0000-5C00-000000000000}">
      <formula1>"2026-07"</formula1>
    </dataValidation>
    <dataValidation type="list" allowBlank="1" showErrorMessage="1" errorTitle="Invalid value" error="Choose a value from the Units list." sqref="J2:J5000" xr:uid="{00000000-0002-0000-5C00-000001000000}">
      <formula1>"NS,PA,NC,OU"</formula1>
    </dataValidation>
    <dataValidation type="list" allowBlank="1" showErrorMessage="1" errorTitle="Invalid value" error="Choose a value from the PayoffProfiles list." sqref="N2:N5000" xr:uid="{00000000-0002-0000-5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C00-000008000000}">
      <formula1>"Put,Call"</formula1>
    </dataValidation>
    <dataValidation type="list" allowBlank="1" showErrorMessage="1" errorTitle="Invalid value" error="Choose a value from the WrittenPurchased list." sqref="AM2:AM5000" xr:uid="{00000000-0002-0000-5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C00-000011000000}">
      <formula1>"Y,N"</formula1>
    </dataValidation>
  </dataValidations>
  <pageMargins left="0.75" right="0.75" top="1" bottom="1" header="0.5" footer="0.5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D000000}"/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IFERROR(_xll.BDP("SNDC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IFERROR(_xll.BDP("SNDC US Equity","CUST_TRR_RETURN_HOLDING_PER","CUST_TRR_START_DT","20260601","CUST_TRR_END_DT","20260630","CUST_TRR_CRNCY","USD"),"")</f>
        <v>16.523859999999999</v>
      </c>
    </row>
    <row r="23" spans="1:3" x14ac:dyDescent="0.25">
      <c r="A23" s="2" t="s">
        <v>29</v>
      </c>
      <c r="B23" s="2" t="s">
        <v>51</v>
      </c>
      <c r="C23" s="4">
        <f>IFERROR(_xll.BDP("SNDC US Equity","CUST_TRR_RETURN_HOLDING_PER","CUST_TRR_START_DT","20260701","CUST_TRR_END_DT","20260731","CUST_TRR_CRNCY","USD"),"")</f>
        <v>-72.118549999999999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E000000}"/>
  <dataValidations count="1">
    <dataValidation type="list" allowBlank="1" showErrorMessage="1" errorTitle="Invalid value" error="Choose a value from the Periods list." sqref="A2:A5000" xr:uid="{00000000-0002-0000-5E00-000000000000}">
      <formula1>"2026-07"</formula1>
    </dataValidation>
  </dataValidations>
  <pageMargins left="0.75" right="0.75" top="1" bottom="1" header="0.5" footer="0.5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F000000}"/>
  <dataValidations count="14">
    <dataValidation type="list" allowBlank="1" showErrorMessage="1" errorTitle="Invalid value" error="Choose a value from the Periods list." sqref="A2:A5000" xr:uid="{00000000-0002-0000-5F00-000000000000}">
      <formula1>"2026-07"</formula1>
    </dataValidation>
    <dataValidation type="list" allowBlank="1" showErrorMessage="1" errorTitle="Invalid value" error="Choose a value from the Units list." sqref="J2:J5000" xr:uid="{00000000-0002-0000-5F00-000001000000}">
      <formula1>"NS,PA,NC,OU"</formula1>
    </dataValidation>
    <dataValidation type="list" allowBlank="1" showErrorMessage="1" errorTitle="Invalid value" error="Choose a value from the PayoffProfiles list." sqref="N2:N5000" xr:uid="{00000000-0002-0000-5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5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F00-000008000000}">
      <formula1>"Put,Call"</formula1>
    </dataValidation>
    <dataValidation type="list" allowBlank="1" showErrorMessage="1" errorTitle="Invalid value" error="Choose a value from the WrittenPurchased list." sqref="AM2:AM5000" xr:uid="{00000000-0002-0000-5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F00-000011000000}">
      <formula1>"Y,N"</formula1>
    </dataValidation>
  </dataValidations>
  <pageMargins left="0.75" right="0.75" top="1" bottom="1" header="0.5" footer="0.5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0000000}"/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IFERROR(_xll.BDP("FDRX US Equity","CUST_TRR_RETURN_HOLDING_PER","CUST_TRR_START_DT","20260501","CUST_TRR_END_DT","20260531","CUST_TRR_CRNCY","USD"),"")</f>
        <v>22.187529999999999</v>
      </c>
    </row>
    <row r="22" spans="1:3" x14ac:dyDescent="0.25">
      <c r="A22" s="2" t="s">
        <v>29</v>
      </c>
      <c r="B22" s="2" t="s">
        <v>50</v>
      </c>
      <c r="C22" s="4">
        <f>IFERROR(_xll.BDP("FDRX US Equity","CUST_TRR_RETURN_HOLDING_PER","CUST_TRR_START_DT","20260601","CUST_TRR_END_DT","20260630","CUST_TRR_CRNCY","USD"),"")</f>
        <v>-18.80434</v>
      </c>
    </row>
    <row r="23" spans="1:3" x14ac:dyDescent="0.25">
      <c r="A23" s="2" t="s">
        <v>29</v>
      </c>
      <c r="B23" s="2" t="s">
        <v>51</v>
      </c>
      <c r="C23" s="4">
        <f>IFERROR(_xll.BDP("FDRX US Equity","CUST_TRR_RETURN_HOLDING_PER","CUST_TRR_START_DT","20260701","CUST_TRR_END_DT","20260731","CUST_TRR_CRNCY","USD"),"")</f>
        <v>-12.7818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1000000}"/>
  <dataValidations count="1">
    <dataValidation type="list" allowBlank="1" showErrorMessage="1" errorTitle="Invalid value" error="Choose a value from the Periods list." sqref="A2:A5000" xr:uid="{00000000-0002-0000-6100-000000000000}">
      <formula1>"2026-07"</formula1>
    </dataValidation>
  </dataValidations>
  <pageMargins left="0.75" right="0.75" top="1" bottom="1" header="0.5" footer="0.5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2000000}"/>
  <dataValidations count="14">
    <dataValidation type="list" allowBlank="1" showErrorMessage="1" errorTitle="Invalid value" error="Choose a value from the Periods list." sqref="A2:A5000" xr:uid="{00000000-0002-0000-6200-000000000000}">
      <formula1>"2026-07"</formula1>
    </dataValidation>
    <dataValidation type="list" allowBlank="1" showErrorMessage="1" errorTitle="Invalid value" error="Choose a value from the Units list." sqref="J2:J5000" xr:uid="{00000000-0002-0000-6200-000001000000}">
      <formula1>"NS,PA,NC,OU"</formula1>
    </dataValidation>
    <dataValidation type="list" allowBlank="1" showErrorMessage="1" errorTitle="Invalid value" error="Choose a value from the PayoffProfiles list." sqref="N2:N5000" xr:uid="{00000000-0002-0000-6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200-000008000000}">
      <formula1>"Put,Call"</formula1>
    </dataValidation>
    <dataValidation type="list" allowBlank="1" showErrorMessage="1" errorTitle="Invalid value" error="Choose a value from the WrittenPurchased list." sqref="AM2:AM5000" xr:uid="{00000000-0002-0000-6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200-000011000000}">
      <formula1>"Y,N"</formula1>
    </dataValidation>
  </dataValidations>
  <pageMargins left="0.75" right="0.75" top="1" bottom="1" header="0.5" footer="0.5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3000000}"/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IFERROR(_xll.BDP("EUVX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IFERROR(_xll.BDP("EUVX US Equity","CUST_TRR_RETURN_HOLDING_PER","CUST_TRR_START_DT","20260601","CUST_TRR_END_DT","20260630","CUST_TRR_CRNCY","USD"),"")</f>
        <v>13.67347</v>
      </c>
    </row>
    <row r="23" spans="1:3" x14ac:dyDescent="0.25">
      <c r="A23" s="2" t="s">
        <v>29</v>
      </c>
      <c r="B23" s="2" t="s">
        <v>51</v>
      </c>
      <c r="C23" s="4">
        <f>IFERROR(_xll.BDP("EUVX US Equity","CUST_TRR_RETURN_HOLDING_PER","CUST_TRR_START_DT","20260701","CUST_TRR_END_DT","20260731","CUST_TRR_CRNCY","USD"),"")</f>
        <v>-41.647060000000003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4000000}"/>
  <dataValidations count="1">
    <dataValidation type="list" allowBlank="1" showErrorMessage="1" errorTitle="Invalid value" error="Choose a value from the Periods list." sqref="A2:A5000" xr:uid="{00000000-0002-0000-6400-000000000000}">
      <formula1>"2026-07"</formula1>
    </dataValidation>
  </dataValidations>
  <pageMargins left="0.75" right="0.75" top="1" bottom="1" header="0.5" footer="0.5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5000000}"/>
  <dataValidations count="14">
    <dataValidation type="list" allowBlank="1" showErrorMessage="1" errorTitle="Invalid value" error="Choose a value from the Periods list." sqref="A2:A5000" xr:uid="{00000000-0002-0000-6500-000000000000}">
      <formula1>"2026-07"</formula1>
    </dataValidation>
    <dataValidation type="list" allowBlank="1" showErrorMessage="1" errorTitle="Invalid value" error="Choose a value from the Units list." sqref="J2:J5000" xr:uid="{00000000-0002-0000-6500-000001000000}">
      <formula1>"NS,PA,NC,OU"</formula1>
    </dataValidation>
    <dataValidation type="list" allowBlank="1" showErrorMessage="1" errorTitle="Invalid value" error="Choose a value from the PayoffProfiles list." sqref="N2:N5000" xr:uid="{00000000-0002-0000-6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500-000008000000}">
      <formula1>"Put,Call"</formula1>
    </dataValidation>
    <dataValidation type="list" allowBlank="1" showErrorMessage="1" errorTitle="Invalid value" error="Choose a value from the WrittenPurchased list." sqref="AM2:AM5000" xr:uid="{00000000-0002-0000-6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500-000011000000}">
      <formula1>"Y,N"</formula1>
    </dataValidation>
  </dataValidations>
  <pageMargins left="0.75" right="0.75" top="1" bottom="1" header="0.5" footer="0.5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6000000}"/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IFERROR(_xll.BDP("MSFC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IFERROR(_xll.BDP("MSFC US Equity","CUST_TRR_RETURN_HOLDING_PER","CUST_TRR_START_DT","20260601","CUST_TRR_END_DT","20260630","CUST_TRR_CRNCY","USD"),"")</f>
        <v>-0.99945249999999997</v>
      </c>
    </row>
    <row r="23" spans="1:3" x14ac:dyDescent="0.25">
      <c r="A23" s="2" t="s">
        <v>29</v>
      </c>
      <c r="B23" s="2" t="s">
        <v>51</v>
      </c>
      <c r="C23" s="4">
        <f>IFERROR(_xll.BDP("MSFC US Equity","CUST_TRR_RETURN_HOLDING_PER","CUST_TRR_START_DT","20260701","CUST_TRR_END_DT","20260731","CUST_TRR_CRNCY","USD"),"")</f>
        <v>42.72683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7000000}"/>
  <dataValidations count="1">
    <dataValidation type="list" allowBlank="1" showErrorMessage="1" errorTitle="Invalid value" error="Choose a value from the Periods list." sqref="A2:A5000" xr:uid="{00000000-0002-0000-6700-000000000000}">
      <formula1>"2026-07"</formula1>
    </dataValidation>
  </dataValidations>
  <pageMargins left="0.75" right="0.75" top="1" bottom="1" header="0.5" footer="0.5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8000000}"/>
  <dataValidations count="14">
    <dataValidation type="list" allowBlank="1" showErrorMessage="1" errorTitle="Invalid value" error="Choose a value from the Periods list." sqref="A2:A5000" xr:uid="{00000000-0002-0000-6800-000000000000}">
      <formula1>"2026-07"</formula1>
    </dataValidation>
    <dataValidation type="list" allowBlank="1" showErrorMessage="1" errorTitle="Invalid value" error="Choose a value from the Units list." sqref="J2:J5000" xr:uid="{00000000-0002-0000-6800-000001000000}">
      <formula1>"NS,PA,NC,OU"</formula1>
    </dataValidation>
    <dataValidation type="list" allowBlank="1" showErrorMessage="1" errorTitle="Invalid value" error="Choose a value from the PayoffProfiles list." sqref="N2:N5000" xr:uid="{00000000-0002-0000-6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800-000008000000}">
      <formula1>"Put,Call"</formula1>
    </dataValidation>
    <dataValidation type="list" allowBlank="1" showErrorMessage="1" errorTitle="Invalid value" error="Choose a value from the WrittenPurchased list." sqref="AM2:AM5000" xr:uid="{00000000-0002-0000-6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800-000011000000}">
      <formula1>"Y,N"</formula1>
    </dataValidation>
  </dataValidations>
  <pageMargins left="0.75" right="0.75" top="1" bottom="1" header="0.5" footer="0.5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9000000}"/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IFERROR(_xll.BDP("GOGL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IFERROR(_xll.BDP("GOGL US Equity","CUST_TRR_RETURN_HOLDING_PER","CUST_TRR_START_DT","20260601","CUST_TRR_END_DT","20260630","CUST_TRR_CRNCY","USD"),"")</f>
        <v>12.03665</v>
      </c>
    </row>
    <row r="23" spans="1:3" x14ac:dyDescent="0.25">
      <c r="A23" s="2" t="s">
        <v>29</v>
      </c>
      <c r="B23" s="2" t="s">
        <v>51</v>
      </c>
      <c r="C23" s="4">
        <f>IFERROR(_xll.BDP("GOGL US Equity","CUST_TRR_RETURN_HOLDING_PER","CUST_TRR_START_DT","20260701","CUST_TRR_END_DT","20260731","CUST_TRR_CRNCY","USD"),"")</f>
        <v>-5.0146309999999996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A000000}"/>
  <dataValidations count="1">
    <dataValidation type="list" allowBlank="1" showErrorMessage="1" errorTitle="Invalid value" error="Choose a value from the Periods list." sqref="A2:A5000" xr:uid="{00000000-0002-0000-6A00-000000000000}">
      <formula1>"2026-07"</formula1>
    </dataValidation>
  </dataValidations>
  <pageMargins left="0.75" right="0.75" top="1" bottom="1" header="0.5" footer="0.5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B000000}"/>
  <dataValidations count="14">
    <dataValidation type="list" allowBlank="1" showErrorMessage="1" errorTitle="Invalid value" error="Choose a value from the Periods list." sqref="A2:A5000" xr:uid="{00000000-0002-0000-6B00-000000000000}">
      <formula1>"2026-07"</formula1>
    </dataValidation>
    <dataValidation type="list" allowBlank="1" showErrorMessage="1" errorTitle="Invalid value" error="Choose a value from the Units list." sqref="J2:J5000" xr:uid="{00000000-0002-0000-6B00-000001000000}">
      <formula1>"NS,PA,NC,OU"</formula1>
    </dataValidation>
    <dataValidation type="list" allowBlank="1" showErrorMessage="1" errorTitle="Invalid value" error="Choose a value from the PayoffProfiles list." sqref="N2:N5000" xr:uid="{00000000-0002-0000-6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B00-000008000000}">
      <formula1>"Put,Call"</formula1>
    </dataValidation>
    <dataValidation type="list" allowBlank="1" showErrorMessage="1" errorTitle="Invalid value" error="Choose a value from the WrittenPurchased list." sqref="AM2:AM5000" xr:uid="{00000000-0002-0000-6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B00-000011000000}">
      <formula1>"Y,N"</formula1>
    </dataValidation>
  </dataValidations>
  <pageMargins left="0.75" right="0.75" top="1" bottom="1" header="0.5" footer="0.5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C000000}"/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IFERROR(_xll.BDP("USLX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IFERROR(_xll.BDP("USLX US Equity","CUST_TRR_RETURN_HOLDING_PER","CUST_TRR_START_DT","20260601","CUST_TRR_END_DT","20260630","CUST_TRR_CRNCY","USD"),"")</f>
        <v>-2.1880299999999999</v>
      </c>
    </row>
    <row r="23" spans="1:3" x14ac:dyDescent="0.25">
      <c r="A23" s="2" t="s">
        <v>29</v>
      </c>
      <c r="B23" s="2" t="s">
        <v>51</v>
      </c>
      <c r="C23" s="4">
        <f>IFERROR(_xll.BDP("USLX US Equity","CUST_TRR_RETURN_HOLDING_PER","CUST_TRR_START_DT","20260701","CUST_TRR_END_DT","20260731","CUST_TRR_CRNCY","USD"),"")</f>
        <v>-0.29710760000000003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D000000}"/>
  <dataValidations count="1">
    <dataValidation type="list" allowBlank="1" showErrorMessage="1" errorTitle="Invalid value" error="Choose a value from the Periods list." sqref="A2:A5000" xr:uid="{00000000-0002-0000-6D00-000000000000}">
      <formula1>"2026-07"</formula1>
    </dataValidation>
  </dataValidations>
  <pageMargins left="0.75" right="0.75" top="1" bottom="1" header="0.5" footer="0.5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E000000}"/>
  <dataValidations count="14">
    <dataValidation type="list" allowBlank="1" showErrorMessage="1" errorTitle="Invalid value" error="Choose a value from the Periods list." sqref="A2:A5000" xr:uid="{00000000-0002-0000-6E00-000000000000}">
      <formula1>"2026-07"</formula1>
    </dataValidation>
    <dataValidation type="list" allowBlank="1" showErrorMessage="1" errorTitle="Invalid value" error="Choose a value from the Units list." sqref="J2:J5000" xr:uid="{00000000-0002-0000-6E00-000001000000}">
      <formula1>"NS,PA,NC,OU"</formula1>
    </dataValidation>
    <dataValidation type="list" allowBlank="1" showErrorMessage="1" errorTitle="Invalid value" error="Choose a value from the PayoffProfiles list." sqref="N2:N5000" xr:uid="{00000000-0002-0000-6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6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E00-000008000000}">
      <formula1>"Put,Call"</formula1>
    </dataValidation>
    <dataValidation type="list" allowBlank="1" showErrorMessage="1" errorTitle="Invalid value" error="Choose a value from the WrittenPurchased list." sqref="AM2:AM5000" xr:uid="{00000000-0002-0000-6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E00-000011000000}">
      <formula1>"Y,N"</formula1>
    </dataValidation>
  </dataValidations>
  <pageMargins left="0.75" right="0.75" top="1" bottom="1" header="0.5" footer="0.5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F000000}"/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IFERROR(_xll.BDP("WDCC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IFERROR(_xll.BDP("WDCC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IFERROR(_xll.BDP("WDCC US Equity","CUST_TRR_RETURN_HOLDING_PER","CUST_TRR_START_DT","20260701","CUST_TRR_END_DT","20260731","CUST_TRR_CRNCY","USD"),"")</f>
        <v>-18.744630000000001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0000000}"/>
  <dataValidations count="1">
    <dataValidation type="list" allowBlank="1" showErrorMessage="1" errorTitle="Invalid value" error="Choose a value from the Periods list." sqref="A2:A5000" xr:uid="{00000000-0002-0000-7000-000000000000}">
      <formula1>"2026-07"</formula1>
    </dataValidation>
  </dataValidations>
  <pageMargins left="0.75" right="0.75" top="1" bottom="1" header="0.5" footer="0.5"/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1000000}"/>
  <dataValidations count="14">
    <dataValidation type="list" allowBlank="1" showErrorMessage="1" errorTitle="Invalid value" error="Choose a value from the Periods list." sqref="A2:A5000" xr:uid="{00000000-0002-0000-7100-000000000000}">
      <formula1>"2026-07"</formula1>
    </dataValidation>
    <dataValidation type="list" allowBlank="1" showErrorMessage="1" errorTitle="Invalid value" error="Choose a value from the Units list." sqref="J2:J5000" xr:uid="{00000000-0002-0000-7100-000001000000}">
      <formula1>"NS,PA,NC,OU"</formula1>
    </dataValidation>
    <dataValidation type="list" allowBlank="1" showErrorMessage="1" errorTitle="Invalid value" error="Choose a value from the PayoffProfiles list." sqref="N2:N5000" xr:uid="{00000000-0002-0000-7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100-000008000000}">
      <formula1>"Put,Call"</formula1>
    </dataValidation>
    <dataValidation type="list" allowBlank="1" showErrorMessage="1" errorTitle="Invalid value" error="Choose a value from the WrittenPurchased list." sqref="AM2:AM5000" xr:uid="{00000000-0002-0000-7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100-000011000000}">
      <formula1>"Y,N"</formula1>
    </dataValidation>
  </dataValidations>
  <pageMargins left="0.75" right="0.75" top="1" bottom="1" header="0.5" footer="0.5"/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2000000}"/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IFERROR(_xll.BDP("MRVX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IFERROR(_xll.BDP("MRVX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IFERROR(_xll.BDP("MRVX US Equity","CUST_TRR_RETURN_HOLDING_PER","CUST_TRR_START_DT","20260701","CUST_TRR_END_DT","20260731","CUST_TRR_CRNCY","USD"),"")</f>
        <v>-32.937620000000003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3000000}"/>
  <dataValidations count="1">
    <dataValidation type="list" allowBlank="1" showErrorMessage="1" errorTitle="Invalid value" error="Choose a value from the Periods list." sqref="A2:A5000" xr:uid="{00000000-0002-0000-7300-000000000000}">
      <formula1>"2026-07"</formula1>
    </dataValidation>
  </dataValidations>
  <pageMargins left="0.75" right="0.75" top="1" bottom="1" header="0.5" footer="0.5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4000000}"/>
  <dataValidations count="14">
    <dataValidation type="list" allowBlank="1" showErrorMessage="1" errorTitle="Invalid value" error="Choose a value from the Periods list." sqref="A2:A5000" xr:uid="{00000000-0002-0000-7400-000000000000}">
      <formula1>"2026-07"</formula1>
    </dataValidation>
    <dataValidation type="list" allowBlank="1" showErrorMessage="1" errorTitle="Invalid value" error="Choose a value from the Units list." sqref="J2:J5000" xr:uid="{00000000-0002-0000-7400-000001000000}">
      <formula1>"NS,PA,NC,OU"</formula1>
    </dataValidation>
    <dataValidation type="list" allowBlank="1" showErrorMessage="1" errorTitle="Invalid value" error="Choose a value from the PayoffProfiles list." sqref="N2:N5000" xr:uid="{00000000-0002-0000-7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400-000008000000}">
      <formula1>"Put,Call"</formula1>
    </dataValidation>
    <dataValidation type="list" allowBlank="1" showErrorMessage="1" errorTitle="Invalid value" error="Choose a value from the WrittenPurchased list." sqref="AM2:AM5000" xr:uid="{00000000-0002-0000-7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400-000011000000}">
      <formula1>"Y,N"</formula1>
    </dataValidation>
  </dataValidations>
  <pageMargins left="0.75" right="0.75" top="1" bottom="1" header="0.5" footer="0.5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5000000}"/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IFERROR(_xll.BDP("INT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IFERROR(_xll.BDP("INT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IFERROR(_xll.BDP("INT US Equity","CUST_TRR_RETURN_HOLDING_PER","CUST_TRR_START_DT","20260701","CUST_TRR_END_DT","20260731","CUST_TRR_CRNCY","USD"),"")</f>
        <v>-35.455190000000002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6000000}"/>
  <dataValidations count="1">
    <dataValidation type="list" allowBlank="1" showErrorMessage="1" errorTitle="Invalid value" error="Choose a value from the Periods list." sqref="A2:A5000" xr:uid="{00000000-0002-0000-7600-000000000000}">
      <formula1>"2026-07"</formula1>
    </dataValidation>
  </dataValidations>
  <pageMargins left="0.75" right="0.75" top="1" bottom="1" header="0.5" footer="0.5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7000000}"/>
  <dataValidations count="14">
    <dataValidation type="list" allowBlank="1" showErrorMessage="1" errorTitle="Invalid value" error="Choose a value from the Periods list." sqref="A2:A5000" xr:uid="{00000000-0002-0000-7700-000000000000}">
      <formula1>"2026-07"</formula1>
    </dataValidation>
    <dataValidation type="list" allowBlank="1" showErrorMessage="1" errorTitle="Invalid value" error="Choose a value from the Units list." sqref="J2:J5000" xr:uid="{00000000-0002-0000-7700-000001000000}">
      <formula1>"NS,PA,NC,OU"</formula1>
    </dataValidation>
    <dataValidation type="list" allowBlank="1" showErrorMessage="1" errorTitle="Invalid value" error="Choose a value from the PayoffProfiles list." sqref="N2:N5000" xr:uid="{00000000-0002-0000-7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700-000008000000}">
      <formula1>"Put,Call"</formula1>
    </dataValidation>
    <dataValidation type="list" allowBlank="1" showErrorMessage="1" errorTitle="Invalid value" error="Choose a value from the WrittenPurchased list." sqref="AM2:AM5000" xr:uid="{00000000-0002-0000-7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700-000011000000}">
      <formula1>"Y,N"</formula1>
    </dataValidation>
  </dataValidations>
  <pageMargins left="0.75" right="0.75" top="1" bottom="1" header="0.5" footer="0.5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8000000}"/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IFERROR(_xll.BDP("MIC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IFERROR(_xll.BDP("MIC US Equity","CUST_TRR_RETURN_HOLDING_PER","CUST_TRR_START_DT","20260601","CUST_TRR_END_DT","20260630","CUST_TRR_CRNCY","USD"),"")</f>
        <v>4.1041400000000001</v>
      </c>
    </row>
    <row r="23" spans="1:3" x14ac:dyDescent="0.25">
      <c r="A23" s="2" t="s">
        <v>29</v>
      </c>
      <c r="B23" s="2" t="s">
        <v>51</v>
      </c>
      <c r="C23" s="4">
        <f>IFERROR(_xll.BDP("MIC US Equity","CUST_TRR_RETURN_HOLDING_PER","CUST_TRR_START_DT","20260701","CUST_TRR_END_DT","20260731","CUST_TRR_CRNCY","USD"),"")</f>
        <v>-42.83343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9000000}"/>
  <dataValidations count="1">
    <dataValidation type="list" allowBlank="1" showErrorMessage="1" errorTitle="Invalid value" error="Choose a value from the Periods list." sqref="A2:A5000" xr:uid="{00000000-0002-0000-7900-000000000000}">
      <formula1>"2026-07"</formula1>
    </dataValidation>
  </dataValidations>
  <pageMargins left="0.75" right="0.75" top="1" bottom="1" header="0.5" footer="0.5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A000000}"/>
  <dataValidations count="14">
    <dataValidation type="list" allowBlank="1" showErrorMessage="1" errorTitle="Invalid value" error="Choose a value from the Periods list." sqref="A2:A5000" xr:uid="{00000000-0002-0000-7A00-000000000000}">
      <formula1>"2026-07"</formula1>
    </dataValidation>
    <dataValidation type="list" allowBlank="1" showErrorMessage="1" errorTitle="Invalid value" error="Choose a value from the Units list." sqref="J2:J5000" xr:uid="{00000000-0002-0000-7A00-000001000000}">
      <formula1>"NS,PA,NC,OU"</formula1>
    </dataValidation>
    <dataValidation type="list" allowBlank="1" showErrorMessage="1" errorTitle="Invalid value" error="Choose a value from the PayoffProfiles list." sqref="N2:N5000" xr:uid="{00000000-0002-0000-7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A00-000008000000}">
      <formula1>"Put,Call"</formula1>
    </dataValidation>
    <dataValidation type="list" allowBlank="1" showErrorMessage="1" errorTitle="Invalid value" error="Choose a value from the WrittenPurchased list." sqref="AM2:AM5000" xr:uid="{00000000-0002-0000-7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A00-000011000000}">
      <formula1>"Y,N"</formula1>
    </dataValidation>
  </dataValidations>
  <pageMargins left="0.75" right="0.75" top="1" bottom="1" header="0.5" footer="0.5"/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B000000}"/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IFERROR(_xll.BDP("MSTC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IFERROR(_xll.BDP("MSTC US Equity","CUST_TRR_RETURN_HOLDING_PER","CUST_TRR_START_DT","20260601","CUST_TRR_END_DT","20260630","CUST_TRR_CRNCY","USD"),"")</f>
        <v>8.6085390000000004</v>
      </c>
    </row>
    <row r="23" spans="1:3" x14ac:dyDescent="0.25">
      <c r="A23" s="2" t="s">
        <v>29</v>
      </c>
      <c r="B23" s="2" t="s">
        <v>51</v>
      </c>
      <c r="C23" s="4">
        <f>IFERROR(_xll.BDP("MSTC US Equity","CUST_TRR_RETURN_HOLDING_PER","CUST_TRR_START_DT","20260701","CUST_TRR_END_DT","20260731","CUST_TRR_CRNCY","USD"),"")</f>
        <v>-3.906844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C000000}"/>
  <dataValidations count="1">
    <dataValidation type="list" allowBlank="1" showErrorMessage="1" errorTitle="Invalid value" error="Choose a value from the Periods list." sqref="A2:A5000" xr:uid="{00000000-0002-0000-7C00-000000000000}">
      <formula1>"2026-07"</formula1>
    </dataValidation>
  </dataValidations>
  <pageMargins left="0.75" right="0.75" top="1" bottom="1" header="0.5" footer="0.5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D000000}"/>
  <dataValidations count="14">
    <dataValidation type="list" allowBlank="1" showErrorMessage="1" errorTitle="Invalid value" error="Choose a value from the Periods list." sqref="A2:A5000" xr:uid="{00000000-0002-0000-7D00-000000000000}">
      <formula1>"2026-07"</formula1>
    </dataValidation>
    <dataValidation type="list" allowBlank="1" showErrorMessage="1" errorTitle="Invalid value" error="Choose a value from the Units list." sqref="J2:J5000" xr:uid="{00000000-0002-0000-7D00-000001000000}">
      <formula1>"NS,PA,NC,OU"</formula1>
    </dataValidation>
    <dataValidation type="list" allowBlank="1" showErrorMessage="1" errorTitle="Invalid value" error="Choose a value from the PayoffProfiles list." sqref="N2:N5000" xr:uid="{00000000-0002-0000-7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7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D00-000008000000}">
      <formula1>"Put,Call"</formula1>
    </dataValidation>
    <dataValidation type="list" allowBlank="1" showErrorMessage="1" errorTitle="Invalid value" error="Choose a value from the WrittenPurchased list." sqref="AM2:AM5000" xr:uid="{00000000-0002-0000-7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D00-000011000000}">
      <formula1>"Y,N"</formula1>
    </dataValidation>
  </dataValidations>
  <pageMargins left="0.75" right="0.75" top="1" bottom="1" header="0.5" footer="0.5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E000000}"/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IFERROR(_xll.BDP("CRWX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IFERROR(_xll.BDP("CRWX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IFERROR(_xll.BDP("CRWX US Equity","CUST_TRR_RETURN_HOLDING_PER","CUST_TRR_START_DT","20260701","CUST_TRR_END_DT","20260731","CUST_TRR_CRNCY","USD"),"")</f>
        <v>-32.572029999999998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F000000}"/>
  <dataValidations count="1">
    <dataValidation type="list" allowBlank="1" showErrorMessage="1" errorTitle="Invalid value" error="Choose a value from the Periods list." sqref="A2:A5000" xr:uid="{00000000-0002-0000-7F00-000000000000}">
      <formula1>"2026-07"</formula1>
    </dataValidation>
  </dataValidations>
  <pageMargins left="0.75" right="0.75" top="1" bottom="1" header="0.5" footer="0.5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0000000}"/>
  <dataValidations count="14">
    <dataValidation type="list" allowBlank="1" showErrorMessage="1" errorTitle="Invalid value" error="Choose a value from the Periods list." sqref="A2:A5000" xr:uid="{00000000-0002-0000-8000-000000000000}">
      <formula1>"2026-07"</formula1>
    </dataValidation>
    <dataValidation type="list" allowBlank="1" showErrorMessage="1" errorTitle="Invalid value" error="Choose a value from the Units list." sqref="J2:J5000" xr:uid="{00000000-0002-0000-8000-000001000000}">
      <formula1>"NS,PA,NC,OU"</formula1>
    </dataValidation>
    <dataValidation type="list" allowBlank="1" showErrorMessage="1" errorTitle="Invalid value" error="Choose a value from the PayoffProfiles list." sqref="N2:N5000" xr:uid="{00000000-0002-0000-8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000-000008000000}">
      <formula1>"Put,Call"</formula1>
    </dataValidation>
    <dataValidation type="list" allowBlank="1" showErrorMessage="1" errorTitle="Invalid value" error="Choose a value from the WrittenPurchased list." sqref="AM2:AM5000" xr:uid="{00000000-0002-0000-8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000-000011000000}">
      <formula1>"Y,N"</formula1>
    </dataValidation>
  </dataValidations>
  <pageMargins left="0.75" right="0.75" top="1" bottom="1" header="0.5" footer="0.5"/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182</v>
      </c>
    </row>
    <row r="16" spans="1:2" x14ac:dyDescent="0.25">
      <c r="A16" s="2" t="s">
        <v>16</v>
      </c>
      <c r="B16" s="3" t="s">
        <v>183</v>
      </c>
    </row>
    <row r="17" spans="1:2" x14ac:dyDescent="0.25">
      <c r="A17" s="2" t="s">
        <v>17</v>
      </c>
      <c r="B17" s="3" t="s">
        <v>184</v>
      </c>
    </row>
    <row r="18" spans="1:2" x14ac:dyDescent="0.25">
      <c r="A18" s="2" t="s">
        <v>18</v>
      </c>
      <c r="B18" s="3" t="s">
        <v>185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1000000}"/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IFERROR(_xll.BDP("SIMX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IFERROR(_xll.BDP("SIMX US Equity","CUST_TRR_RETURN_HOLDING_PER","CUST_TRR_START_DT","20260601","CUST_TRR_END_DT","20260630","CUST_TRR_CRNCY","USD"),"")</f>
        <v>7.5643700000000003</v>
      </c>
    </row>
    <row r="23" spans="1:3" x14ac:dyDescent="0.25">
      <c r="A23" s="2" t="s">
        <v>29</v>
      </c>
      <c r="B23" s="2" t="s">
        <v>51</v>
      </c>
      <c r="C23" s="4">
        <f>IFERROR(_xll.BDP("SIMX US Equity","CUST_TRR_RETURN_HOLDING_PER","CUST_TRR_START_DT","20260701","CUST_TRR_END_DT","20260731","CUST_TRR_CRNCY","USD"),"")</f>
        <v>-43.352719999999998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2000000}"/>
  <dataValidations count="1">
    <dataValidation type="list" allowBlank="1" showErrorMessage="1" errorTitle="Invalid value" error="Choose a value from the Periods list." sqref="A2:A5000" xr:uid="{00000000-0002-0000-8200-000000000000}">
      <formula1>"2026-07"</formula1>
    </dataValidation>
  </dataValidations>
  <pageMargins left="0.75" right="0.75" top="1" bottom="1" header="0.5" footer="0.5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3000000}"/>
  <dataValidations count="14">
    <dataValidation type="list" allowBlank="1" showErrorMessage="1" errorTitle="Invalid value" error="Choose a value from the Periods list." sqref="A2:A5000" xr:uid="{00000000-0002-0000-8300-000000000000}">
      <formula1>"2026-07"</formula1>
    </dataValidation>
    <dataValidation type="list" allowBlank="1" showErrorMessage="1" errorTitle="Invalid value" error="Choose a value from the Units list." sqref="J2:J5000" xr:uid="{00000000-0002-0000-8300-000001000000}">
      <formula1>"NS,PA,NC,OU"</formula1>
    </dataValidation>
    <dataValidation type="list" allowBlank="1" showErrorMessage="1" errorTitle="Invalid value" error="Choose a value from the PayoffProfiles list." sqref="N2:N5000" xr:uid="{00000000-0002-0000-8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300-000008000000}">
      <formula1>"Put,Call"</formula1>
    </dataValidation>
    <dataValidation type="list" allowBlank="1" showErrorMessage="1" errorTitle="Invalid value" error="Choose a value from the WrittenPurchased list." sqref="AM2:AM5000" xr:uid="{00000000-0002-0000-8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300-000011000000}">
      <formula1>"Y,N"</formula1>
    </dataValidation>
  </dataValidations>
  <pageMargins left="0.75" right="0.75" top="1" bottom="1" header="0.5" footer="0.5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4000000}"/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IFERROR(_xll.BDP("CIR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IFERROR(_xll.BDP("CIR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IFERROR(_xll.BDP("CIR US Equity","CUST_TRR_RETURN_HOLDING_PER","CUST_TRR_START_DT","20260701","CUST_TRR_END_DT","20260731","CUST_TRR_CRNCY","USD"),"")</f>
        <v>-12.695729999999999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5000000}"/>
  <dataValidations count="1">
    <dataValidation type="list" allowBlank="1" showErrorMessage="1" errorTitle="Invalid value" error="Choose a value from the Periods list." sqref="A2:A5000" xr:uid="{00000000-0002-0000-8500-000000000000}">
      <formula1>"2026-07"</formula1>
    </dataValidation>
  </dataValidations>
  <pageMargins left="0.75" right="0.75" top="1" bottom="1" header="0.5" footer="0.5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6000000}"/>
  <dataValidations count="14">
    <dataValidation type="list" allowBlank="1" showErrorMessage="1" errorTitle="Invalid value" error="Choose a value from the Periods list." sqref="A2:A5000" xr:uid="{00000000-0002-0000-8600-000000000000}">
      <formula1>"2026-07"</formula1>
    </dataValidation>
    <dataValidation type="list" allowBlank="1" showErrorMessage="1" errorTitle="Invalid value" error="Choose a value from the Units list." sqref="J2:J5000" xr:uid="{00000000-0002-0000-8600-000001000000}">
      <formula1>"NS,PA,NC,OU"</formula1>
    </dataValidation>
    <dataValidation type="list" allowBlank="1" showErrorMessage="1" errorTitle="Invalid value" error="Choose a value from the PayoffProfiles list." sqref="N2:N5000" xr:uid="{00000000-0002-0000-8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600-000008000000}">
      <formula1>"Put,Call"</formula1>
    </dataValidation>
    <dataValidation type="list" allowBlank="1" showErrorMessage="1" errorTitle="Invalid value" error="Choose a value from the WrittenPurchased list." sqref="AM2:AM5000" xr:uid="{00000000-0002-0000-8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600-000011000000}">
      <formula1>"Y,N"</formula1>
    </dataValidation>
  </dataValidations>
  <pageMargins left="0.75" right="0.75" top="1" bottom="1" header="0.5" footer="0.5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7000000}"/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IFERROR(_xll.BDP("XTAI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IFERROR(_xll.BDP("XTAI US Equity","CUST_TRR_RETURN_HOLDING_PER","CUST_TRR_START_DT","20260601","CUST_TRR_END_DT","20260630","CUST_TRR_CRNCY","USD"),"")</f>
        <v>0.33987129999999999</v>
      </c>
    </row>
    <row r="23" spans="1:3" x14ac:dyDescent="0.25">
      <c r="A23" s="2" t="s">
        <v>29</v>
      </c>
      <c r="B23" s="2" t="s">
        <v>51</v>
      </c>
      <c r="C23" s="4">
        <f>IFERROR(_xll.BDP("XTAI US Equity","CUST_TRR_RETURN_HOLDING_PER","CUST_TRR_START_DT","20260701","CUST_TRR_END_DT","20260731","CUST_TRR_CRNCY","USD"),"")</f>
        <v>-19.065550000000002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8000000}"/>
  <dataValidations count="1">
    <dataValidation type="list" allowBlank="1" showErrorMessage="1" errorTitle="Invalid value" error="Choose a value from the Periods list." sqref="A2:A5000" xr:uid="{00000000-0002-0000-8800-000000000000}">
      <formula1>"2026-07"</formula1>
    </dataValidation>
  </dataValidations>
  <pageMargins left="0.75" right="0.75" top="1" bottom="1" header="0.5" footer="0.5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9000000}"/>
  <dataValidations count="14">
    <dataValidation type="list" allowBlank="1" showErrorMessage="1" errorTitle="Invalid value" error="Choose a value from the Periods list." sqref="A2:A5000" xr:uid="{00000000-0002-0000-8900-000000000000}">
      <formula1>"2026-07"</formula1>
    </dataValidation>
    <dataValidation type="list" allowBlank="1" showErrorMessage="1" errorTitle="Invalid value" error="Choose a value from the Units list." sqref="J2:J5000" xr:uid="{00000000-0002-0000-8900-000001000000}">
      <formula1>"NS,PA,NC,OU"</formula1>
    </dataValidation>
    <dataValidation type="list" allowBlank="1" showErrorMessage="1" errorTitle="Invalid value" error="Choose a value from the PayoffProfiles list." sqref="N2:N5000" xr:uid="{00000000-0002-0000-8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900-000008000000}">
      <formula1>"Put,Call"</formula1>
    </dataValidation>
    <dataValidation type="list" allowBlank="1" showErrorMessage="1" errorTitle="Invalid value" error="Choose a value from the WrittenPurchased list." sqref="AM2:AM5000" xr:uid="{00000000-0002-0000-8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900-000011000000}">
      <formula1>"Y,N"</formula1>
    </dataValidation>
  </dataValidations>
  <pageMargins left="0.75" right="0.75" top="1" bottom="1" header="0.5" footer="0.5"/>
  <legacy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A000000}"/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IFERROR(_xll.BDP("PLTL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IFERROR(_xll.BDP("PLTL US Equity","CUST_TRR_RETURN_HOLDING_PER","CUST_TRR_START_DT","20260601","CUST_TRR_END_DT","20260630","CUST_TRR_CRNCY","USD"),"")</f>
        <v>5.9543049999999997</v>
      </c>
    </row>
    <row r="23" spans="1:3" x14ac:dyDescent="0.25">
      <c r="A23" s="2" t="s">
        <v>29</v>
      </c>
      <c r="B23" s="2" t="s">
        <v>51</v>
      </c>
      <c r="C23" s="4">
        <f>IFERROR(_xll.BDP("PLTL US Equity","CUST_TRR_RETURN_HOLDING_PER","CUST_TRR_START_DT","20260701","CUST_TRR_END_DT","20260731","CUST_TRR_CRNCY","USD"),"")</f>
        <v>-6.677816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B000000}"/>
  <dataValidations count="1">
    <dataValidation type="list" allowBlank="1" showErrorMessage="1" errorTitle="Invalid value" error="Choose a value from the Periods list." sqref="A2:A5000" xr:uid="{00000000-0002-0000-8B00-000000000000}">
      <formula1>"2026-07"</formula1>
    </dataValidation>
  </dataValidations>
  <pageMargins left="0.75" right="0.75" top="1" bottom="1" header="0.5" footer="0.5"/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C000000}"/>
  <dataValidations count="14">
    <dataValidation type="list" allowBlank="1" showErrorMessage="1" errorTitle="Invalid value" error="Choose a value from the Periods list." sqref="A2:A5000" xr:uid="{00000000-0002-0000-8C00-000000000000}">
      <formula1>"2026-07"</formula1>
    </dataValidation>
    <dataValidation type="list" allowBlank="1" showErrorMessage="1" errorTitle="Invalid value" error="Choose a value from the Units list." sqref="J2:J5000" xr:uid="{00000000-0002-0000-8C00-000001000000}">
      <formula1>"NS,PA,NC,OU"</formula1>
    </dataValidation>
    <dataValidation type="list" allowBlank="1" showErrorMessage="1" errorTitle="Invalid value" error="Choose a value from the PayoffProfiles list." sqref="N2:N5000" xr:uid="{00000000-0002-0000-8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C00-000008000000}">
      <formula1>"Put,Call"</formula1>
    </dataValidation>
    <dataValidation type="list" allowBlank="1" showErrorMessage="1" errorTitle="Invalid value" error="Choose a value from the WrittenPurchased list." sqref="AM2:AM5000" xr:uid="{00000000-0002-0000-8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C00-000011000000}">
      <formula1>"Y,N"</formula1>
    </dataValidation>
  </dataValidations>
  <pageMargins left="0.75" right="0.75" top="1" bottom="1" header="0.5" footer="0.5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D000000}"/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IFERROR(_xll.BDP("XLEX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IFERROR(_xll.BDP("XLEX US Equity","CUST_TRR_RETURN_HOLDING_PER","CUST_TRR_START_DT","20260601","CUST_TRR_END_DT","20260630","CUST_TRR_CRNCY","USD"),"")</f>
        <v>-18.34581</v>
      </c>
    </row>
    <row r="23" spans="1:3" x14ac:dyDescent="0.25">
      <c r="A23" s="2" t="s">
        <v>29</v>
      </c>
      <c r="B23" s="2" t="s">
        <v>51</v>
      </c>
      <c r="C23" s="4">
        <f>IFERROR(_xll.BDP("XLEX US Equity","CUST_TRR_RETURN_HOLDING_PER","CUST_TRR_START_DT","20260701","CUST_TRR_END_DT","20260731","CUST_TRR_CRNCY","USD"),"")</f>
        <v>25.97138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E000000}"/>
  <dataValidations count="1">
    <dataValidation type="list" allowBlank="1" showErrorMessage="1" errorTitle="Invalid value" error="Choose a value from the Periods list." sqref="A2:A5000" xr:uid="{00000000-0002-0000-8E00-000000000000}">
      <formula1>"2026-07"</formula1>
    </dataValidation>
  </dataValidations>
  <pageMargins left="0.75" right="0.75" top="1" bottom="1" header="0.5" footer="0.5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F000000}"/>
  <dataValidations count="14">
    <dataValidation type="list" allowBlank="1" showErrorMessage="1" errorTitle="Invalid value" error="Choose a value from the Periods list." sqref="A2:A5000" xr:uid="{00000000-0002-0000-8F00-000000000000}">
      <formula1>"2026-07"</formula1>
    </dataValidation>
    <dataValidation type="list" allowBlank="1" showErrorMessage="1" errorTitle="Invalid value" error="Choose a value from the Units list." sqref="J2:J5000" xr:uid="{00000000-0002-0000-8F00-000001000000}">
      <formula1>"NS,PA,NC,OU"</formula1>
    </dataValidation>
    <dataValidation type="list" allowBlank="1" showErrorMessage="1" errorTitle="Invalid value" error="Choose a value from the PayoffProfiles list." sqref="N2:N5000" xr:uid="{00000000-0002-0000-8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8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F00-000008000000}">
      <formula1>"Put,Call"</formula1>
    </dataValidation>
    <dataValidation type="list" allowBlank="1" showErrorMessage="1" errorTitle="Invalid value" error="Choose a value from the WrittenPurchased list." sqref="AM2:AM5000" xr:uid="{00000000-0002-0000-8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F00-000011000000}">
      <formula1>"Y,N"</formula1>
    </dataValidation>
  </dataValidations>
  <pageMargins left="0.75" right="0.75" top="1" bottom="1" header="0.5" footer="0.5"/>
  <legacy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0000000}"/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IFERROR(_xll.BDP("KRWX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IFERROR(_xll.BDP("KRWX US Equity","CUST_TRR_RETURN_HOLDING_PER","CUST_TRR_START_DT","20260601","CUST_TRR_END_DT","20260630","CUST_TRR_CRNCY","USD"),"")</f>
        <v>-16.356909999999999</v>
      </c>
    </row>
    <row r="23" spans="1:3" x14ac:dyDescent="0.25">
      <c r="A23" s="2" t="s">
        <v>29</v>
      </c>
      <c r="B23" s="2" t="s">
        <v>51</v>
      </c>
      <c r="C23" s="4">
        <f>IFERROR(_xll.BDP("KRWX US Equity","CUST_TRR_RETURN_HOLDING_PER","CUST_TRR_START_DT","20260701","CUST_TRR_END_DT","20260731","CUST_TRR_CRNCY","USD"),"")</f>
        <v>-32.111690000000003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1000000}"/>
  <dataValidations count="1">
    <dataValidation type="list" allowBlank="1" showErrorMessage="1" errorTitle="Invalid value" error="Choose a value from the Periods list." sqref="A2:A5000" xr:uid="{00000000-0002-0000-9100-000000000000}">
      <formula1>"2026-07"</formula1>
    </dataValidation>
  </dataValidations>
  <pageMargins left="0.75" right="0.75" top="1" bottom="1" header="0.5" footer="0.5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2000000}"/>
  <dataValidations count="14">
    <dataValidation type="list" allowBlank="1" showErrorMessage="1" errorTitle="Invalid value" error="Choose a value from the Periods list." sqref="A2:A5000" xr:uid="{00000000-0002-0000-9200-000000000000}">
      <formula1>"2026-07"</formula1>
    </dataValidation>
    <dataValidation type="list" allowBlank="1" showErrorMessage="1" errorTitle="Invalid value" error="Choose a value from the Units list." sqref="J2:J5000" xr:uid="{00000000-0002-0000-9200-000001000000}">
      <formula1>"NS,PA,NC,OU"</formula1>
    </dataValidation>
    <dataValidation type="list" allowBlank="1" showErrorMessage="1" errorTitle="Invalid value" error="Choose a value from the PayoffProfiles list." sqref="N2:N5000" xr:uid="{00000000-0002-0000-9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200-000008000000}">
      <formula1>"Put,Call"</formula1>
    </dataValidation>
    <dataValidation type="list" allowBlank="1" showErrorMessage="1" errorTitle="Invalid value" error="Choose a value from the WrittenPurchased list." sqref="AM2:AM5000" xr:uid="{00000000-0002-0000-9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200-000011000000}">
      <formula1>"Y,N"</formula1>
    </dataValidation>
  </dataValidations>
  <pageMargins left="0.75" right="0.75" top="1" bottom="1" header="0.5" footer="0.5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186</v>
      </c>
    </row>
    <row r="16" spans="1:2" x14ac:dyDescent="0.25">
      <c r="A16" s="2" t="s">
        <v>16</v>
      </c>
      <c r="B16" s="3" t="s">
        <v>187</v>
      </c>
    </row>
    <row r="17" spans="1:2" x14ac:dyDescent="0.25">
      <c r="A17" s="2" t="s">
        <v>17</v>
      </c>
      <c r="B17" s="3" t="s">
        <v>188</v>
      </c>
    </row>
    <row r="18" spans="1:2" x14ac:dyDescent="0.25">
      <c r="A18" s="2" t="s">
        <v>18</v>
      </c>
      <c r="B18" s="3" t="s">
        <v>189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3000000}"/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IFERROR(_xll.BDP("ONTX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IFERROR(_xll.BDP("ONTX US Equity","CUST_TRR_RETURN_HOLDING_PER","CUST_TRR_START_DT","20260601","CUST_TRR_END_DT","20260630","CUST_TRR_CRNCY","USD"),"")</f>
        <v>37.974069999999998</v>
      </c>
    </row>
    <row r="23" spans="1:3" x14ac:dyDescent="0.25">
      <c r="A23" s="2" t="s">
        <v>29</v>
      </c>
      <c r="B23" s="2" t="s">
        <v>51</v>
      </c>
      <c r="C23" s="4">
        <f>IFERROR(_xll.BDP("ONTX US Equity","CUST_TRR_RETURN_HOLDING_PER","CUST_TRR_START_DT","20260701","CUST_TRR_END_DT","20260731","CUST_TRR_CRNCY","USD"),"")</f>
        <v>-51.177140000000001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4000000}"/>
  <dataValidations count="1">
    <dataValidation type="list" allowBlank="1" showErrorMessage="1" errorTitle="Invalid value" error="Choose a value from the Periods list." sqref="A2:A5000" xr:uid="{00000000-0002-0000-9400-000000000000}">
      <formula1>"2026-07"</formula1>
    </dataValidation>
  </dataValidations>
  <pageMargins left="0.75" right="0.75" top="1" bottom="1" header="0.5" footer="0.5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5000000}"/>
  <dataValidations count="14">
    <dataValidation type="list" allowBlank="1" showErrorMessage="1" errorTitle="Invalid value" error="Choose a value from the Periods list." sqref="A2:A5000" xr:uid="{00000000-0002-0000-9500-000000000000}">
      <formula1>"2026-07"</formula1>
    </dataValidation>
    <dataValidation type="list" allowBlank="1" showErrorMessage="1" errorTitle="Invalid value" error="Choose a value from the Units list." sqref="J2:J5000" xr:uid="{00000000-0002-0000-9500-000001000000}">
      <formula1>"NS,PA,NC,OU"</formula1>
    </dataValidation>
    <dataValidation type="list" allowBlank="1" showErrorMessage="1" errorTitle="Invalid value" error="Choose a value from the PayoffProfiles list." sqref="N2:N5000" xr:uid="{00000000-0002-0000-9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500-000008000000}">
      <formula1>"Put,Call"</formula1>
    </dataValidation>
    <dataValidation type="list" allowBlank="1" showErrorMessage="1" errorTitle="Invalid value" error="Choose a value from the WrittenPurchased list." sqref="AM2:AM5000" xr:uid="{00000000-0002-0000-9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500-000011000000}">
      <formula1>"Y,N"</formula1>
    </dataValidation>
  </dataValidations>
  <pageMargins left="0.75" right="0.75" top="1" bottom="1" header="0.5" footer="0.5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6000000}"/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IFERROR(_xll.BDP("AMDC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IFERROR(_xll.BDP("AMDC US Equity","CUST_TRR_RETURN_HOLDING_PER","CUST_TRR_START_DT","20260601","CUST_TRR_END_DT","20260630","CUST_TRR_CRNCY","USD"),"")</f>
        <v>23.448039999999999</v>
      </c>
    </row>
    <row r="23" spans="1:3" x14ac:dyDescent="0.25">
      <c r="A23" s="2" t="s">
        <v>29</v>
      </c>
      <c r="B23" s="2" t="s">
        <v>51</v>
      </c>
      <c r="C23" s="4">
        <f>IFERROR(_xll.BDP("AMDC US Equity","CUST_TRR_RETURN_HOLDING_PER","CUST_TRR_START_DT","20260701","CUST_TRR_END_DT","20260731","CUST_TRR_CRNCY","USD"),"")</f>
        <v>-26.022469999999998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7000000}"/>
  <dataValidations count="1">
    <dataValidation type="list" allowBlank="1" showErrorMessage="1" errorTitle="Invalid value" error="Choose a value from the Periods list." sqref="A2:A5000" xr:uid="{00000000-0002-0000-9700-000000000000}">
      <formula1>"2026-07"</formula1>
    </dataValidation>
  </dataValidations>
  <pageMargins left="0.75" right="0.75" top="1" bottom="1" header="0.5" footer="0.5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8000000}"/>
  <dataValidations count="14">
    <dataValidation type="list" allowBlank="1" showErrorMessage="1" errorTitle="Invalid value" error="Choose a value from the Periods list." sqref="A2:A5000" xr:uid="{00000000-0002-0000-9800-000000000000}">
      <formula1>"2026-07"</formula1>
    </dataValidation>
    <dataValidation type="list" allowBlank="1" showErrorMessage="1" errorTitle="Invalid value" error="Choose a value from the Units list." sqref="J2:J5000" xr:uid="{00000000-0002-0000-9800-000001000000}">
      <formula1>"NS,PA,NC,OU"</formula1>
    </dataValidation>
    <dataValidation type="list" allowBlank="1" showErrorMessage="1" errorTitle="Invalid value" error="Choose a value from the PayoffProfiles list." sqref="N2:N5000" xr:uid="{00000000-0002-0000-9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800-000008000000}">
      <formula1>"Put,Call"</formula1>
    </dataValidation>
    <dataValidation type="list" allowBlank="1" showErrorMessage="1" errorTitle="Invalid value" error="Choose a value from the WrittenPurchased list." sqref="AM2:AM5000" xr:uid="{00000000-0002-0000-9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800-000011000000}">
      <formula1>"Y,N"</formula1>
    </dataValidation>
  </dataValidations>
  <pageMargins left="0.75" right="0.75" top="1" bottom="1" header="0.5" footer="0.5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9000000}"/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IFERROR(_xll.BDP("NOWX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IFERROR(_xll.BDP("NOWX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IFERROR(_xll.BDP("NOWX US Equity","CUST_TRR_RETURN_HOLDING_PER","CUST_TRR_START_DT","20260701","CUST_TRR_END_DT","20260731","CUST_TRR_CRNCY","USD"),"")</f>
        <v>9.4441590000000009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A000000}"/>
  <dataValidations count="1">
    <dataValidation type="list" allowBlank="1" showErrorMessage="1" errorTitle="Invalid value" error="Choose a value from the Periods list." sqref="A2:A5000" xr:uid="{00000000-0002-0000-9A00-000000000000}">
      <formula1>"2026-07"</formula1>
    </dataValidation>
  </dataValidations>
  <pageMargins left="0.75" right="0.75" top="1" bottom="1" header="0.5" footer="0.5"/>
  <legacy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B000000}"/>
  <dataValidations count="14">
    <dataValidation type="list" allowBlank="1" showErrorMessage="1" errorTitle="Invalid value" error="Choose a value from the Periods list." sqref="A2:A5000" xr:uid="{00000000-0002-0000-9B00-000000000000}">
      <formula1>"2026-07"</formula1>
    </dataValidation>
    <dataValidation type="list" allowBlank="1" showErrorMessage="1" errorTitle="Invalid value" error="Choose a value from the Units list." sqref="J2:J5000" xr:uid="{00000000-0002-0000-9B00-000001000000}">
      <formula1>"NS,PA,NC,OU"</formula1>
    </dataValidation>
    <dataValidation type="list" allowBlank="1" showErrorMessage="1" errorTitle="Invalid value" error="Choose a value from the PayoffProfiles list." sqref="N2:N5000" xr:uid="{00000000-0002-0000-9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B00-000008000000}">
      <formula1>"Put,Call"</formula1>
    </dataValidation>
    <dataValidation type="list" allowBlank="1" showErrorMessage="1" errorTitle="Invalid value" error="Choose a value from the WrittenPurchased list." sqref="AM2:AM5000" xr:uid="{00000000-0002-0000-9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B00-000011000000}">
      <formula1>"Y,N"</formula1>
    </dataValidation>
  </dataValidations>
  <pageMargins left="0.75" right="0.75" top="1" bottom="1" header="0.5" footer="0.5"/>
  <legacy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C000000}"/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IFERROR(_xll.BDP("XSEM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IFERROR(_xll.BDP("XSEM US Equity","CUST_TRR_RETURN_HOLDING_PER","CUST_TRR_START_DT","20260601","CUST_TRR_END_DT","20260630","CUST_TRR_CRNCY","USD"),"")</f>
        <v>1.618554</v>
      </c>
    </row>
    <row r="23" spans="1:3" x14ac:dyDescent="0.25">
      <c r="A23" s="2" t="s">
        <v>29</v>
      </c>
      <c r="B23" s="2" t="s">
        <v>51</v>
      </c>
      <c r="C23" s="4">
        <f>IFERROR(_xll.BDP("XSEM US Equity","CUST_TRR_RETURN_HOLDING_PER","CUST_TRR_START_DT","20260701","CUST_TRR_END_DT","20260731","CUST_TRR_CRNCY","USD"),"")</f>
        <v>-25.967739999999999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D000000}"/>
  <dataValidations count="1">
    <dataValidation type="list" allowBlank="1" showErrorMessage="1" errorTitle="Invalid value" error="Choose a value from the Periods list." sqref="A2:A5000" xr:uid="{00000000-0002-0000-9D00-000000000000}">
      <formula1>"2026-07"</formula1>
    </dataValidation>
  </dataValidations>
  <pageMargins left="0.75" right="0.75" top="1" bottom="1" header="0.5" footer="0.5"/>
  <legacy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E000000}"/>
  <dataValidations count="14">
    <dataValidation type="list" allowBlank="1" showErrorMessage="1" errorTitle="Invalid value" error="Choose a value from the Periods list." sqref="A2:A5000" xr:uid="{00000000-0002-0000-9E00-000000000000}">
      <formula1>"2026-07"</formula1>
    </dataValidation>
    <dataValidation type="list" allowBlank="1" showErrorMessage="1" errorTitle="Invalid value" error="Choose a value from the Units list." sqref="J2:J5000" xr:uid="{00000000-0002-0000-9E00-000001000000}">
      <formula1>"NS,PA,NC,OU"</formula1>
    </dataValidation>
    <dataValidation type="list" allowBlank="1" showErrorMessage="1" errorTitle="Invalid value" error="Choose a value from the PayoffProfiles list." sqref="N2:N5000" xr:uid="{00000000-0002-0000-9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9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E00-000008000000}">
      <formula1>"Put,Call"</formula1>
    </dataValidation>
    <dataValidation type="list" allowBlank="1" showErrorMessage="1" errorTitle="Invalid value" error="Choose a value from the WrittenPurchased list." sqref="AM2:AM5000" xr:uid="{00000000-0002-0000-9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E00-000011000000}">
      <formula1>"Y,N"</formula1>
    </dataValidation>
  </dataValidations>
  <pageMargins left="0.75" right="0.75" top="1" bottom="1" header="0.5" footer="0.5"/>
  <legacy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F000000}"/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IFERROR(_xll.BDP("NBIC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IFERROR(_xll.BDP("NBIC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IFERROR(_xll.BDP("NBIC US Equity","CUST_TRR_RETURN_HOLDING_PER","CUST_TRR_START_DT","20260701","CUST_TRR_END_DT","20260731","CUST_TRR_CRNCY","USD"),"")</f>
        <v>-20.037459999999999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0000000}"/>
  <dataValidations count="1">
    <dataValidation type="list" allowBlank="1" showErrorMessage="1" errorTitle="Invalid value" error="Choose a value from the Periods list." sqref="A2:A5000" xr:uid="{00000000-0002-0000-A000-000000000000}">
      <formula1>"2026-07"</formula1>
    </dataValidation>
  </dataValidations>
  <pageMargins left="0.75" right="0.75" top="1" bottom="1" header="0.5" footer="0.5"/>
  <legacy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1000000}"/>
  <dataValidations count="14">
    <dataValidation type="list" allowBlank="1" showErrorMessage="1" errorTitle="Invalid value" error="Choose a value from the Periods list." sqref="A2:A5000" xr:uid="{00000000-0002-0000-A100-000000000000}">
      <formula1>"2026-07"</formula1>
    </dataValidation>
    <dataValidation type="list" allowBlank="1" showErrorMessage="1" errorTitle="Invalid value" error="Choose a value from the Units list." sqref="J2:J5000" xr:uid="{00000000-0002-0000-A100-000001000000}">
      <formula1>"NS,PA,NC,OU"</formula1>
    </dataValidation>
    <dataValidation type="list" allowBlank="1" showErrorMessage="1" errorTitle="Invalid value" error="Choose a value from the PayoffProfiles list." sqref="N2:N5000" xr:uid="{00000000-0002-0000-A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100-000008000000}">
      <formula1>"Put,Call"</formula1>
    </dataValidation>
    <dataValidation type="list" allowBlank="1" showErrorMessage="1" errorTitle="Invalid value" error="Choose a value from the WrittenPurchased list." sqref="AM2:AM5000" xr:uid="{00000000-0002-0000-A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100-000011000000}">
      <formula1>"Y,N"</formula1>
    </dataValidation>
  </dataValidations>
  <pageMargins left="0.75" right="0.75" top="1" bottom="1" header="0.5" footer="0.5"/>
  <legacy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2000000}"/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IFERROR(_xll.BDP("AMAA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IFERROR(_xll.BDP("AMAA US Equity","CUST_TRR_RETURN_HOLDING_PER","CUST_TRR_START_DT","20260601","CUST_TRR_END_DT","20260630","CUST_TRR_CRNCY","USD"),"")</f>
        <v>4.9258449999999998</v>
      </c>
    </row>
    <row r="23" spans="1:3" x14ac:dyDescent="0.25">
      <c r="A23" s="2" t="s">
        <v>29</v>
      </c>
      <c r="B23" s="2" t="s">
        <v>51</v>
      </c>
      <c r="C23" s="4">
        <f>IFERROR(_xll.BDP("AMAA US Equity","CUST_TRR_RETURN_HOLDING_PER","CUST_TRR_START_DT","20260701","CUST_TRR_END_DT","20260731","CUST_TRR_CRNCY","USD"),"")</f>
        <v>22.859770000000001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3000000}"/>
  <dataValidations count="1">
    <dataValidation type="list" allowBlank="1" showErrorMessage="1" errorTitle="Invalid value" error="Choose a value from the Periods list." sqref="A2:A5000" xr:uid="{00000000-0002-0000-A300-000000000000}">
      <formula1>"2026-07"</formula1>
    </dataValidation>
  </dataValidations>
  <pageMargins left="0.75" right="0.75" top="1" bottom="1" header="0.5" footer="0.5"/>
  <legacy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4000000}"/>
  <dataValidations count="14">
    <dataValidation type="list" allowBlank="1" showErrorMessage="1" errorTitle="Invalid value" error="Choose a value from the Periods list." sqref="A2:A5000" xr:uid="{00000000-0002-0000-A400-000000000000}">
      <formula1>"2026-07"</formula1>
    </dataValidation>
    <dataValidation type="list" allowBlank="1" showErrorMessage="1" errorTitle="Invalid value" error="Choose a value from the Units list." sqref="J2:J5000" xr:uid="{00000000-0002-0000-A400-000001000000}">
      <formula1>"NS,PA,NC,OU"</formula1>
    </dataValidation>
    <dataValidation type="list" allowBlank="1" showErrorMessage="1" errorTitle="Invalid value" error="Choose a value from the PayoffProfiles list." sqref="N2:N5000" xr:uid="{00000000-0002-0000-A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400-000008000000}">
      <formula1>"Put,Call"</formula1>
    </dataValidation>
    <dataValidation type="list" allowBlank="1" showErrorMessage="1" errorTitle="Invalid value" error="Choose a value from the WrittenPurchased list." sqref="AM2:AM5000" xr:uid="{00000000-0002-0000-A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400-000011000000}">
      <formula1>"Y,N"</formula1>
    </dataValidation>
  </dataValidations>
  <pageMargins left="0.75" right="0.75" top="1" bottom="1" header="0.5" footer="0.5"/>
  <legacy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5000000}"/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IFERROR(_xll.BDP("ORAC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IFERROR(_xll.BDP("ORAC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IFERROR(_xll.BDP("ORAC US Equity","CUST_TRR_RETURN_HOLDING_PER","CUST_TRR_START_DT","20260701","CUST_TRR_END_DT","20260731","CUST_TRR_CRNCY","USD"),"")</f>
        <v>-20.312010000000001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6000000}"/>
  <dataValidations count="1">
    <dataValidation type="list" allowBlank="1" showErrorMessage="1" errorTitle="Invalid value" error="Choose a value from the Periods list." sqref="A2:A5000" xr:uid="{00000000-0002-0000-A600-000000000000}">
      <formula1>"2026-07"</formula1>
    </dataValidation>
  </dataValidations>
  <pageMargins left="0.75" right="0.75" top="1" bottom="1" header="0.5" footer="0.5"/>
  <legacy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7000000}"/>
  <dataValidations count="14">
    <dataValidation type="list" allowBlank="1" showErrorMessage="1" errorTitle="Invalid value" error="Choose a value from the Periods list." sqref="A2:A5000" xr:uid="{00000000-0002-0000-A700-000000000000}">
      <formula1>"2026-07"</formula1>
    </dataValidation>
    <dataValidation type="list" allowBlank="1" showErrorMessage="1" errorTitle="Invalid value" error="Choose a value from the Units list." sqref="J2:J5000" xr:uid="{00000000-0002-0000-A700-000001000000}">
      <formula1>"NS,PA,NC,OU"</formula1>
    </dataValidation>
    <dataValidation type="list" allowBlank="1" showErrorMessage="1" errorTitle="Invalid value" error="Choose a value from the PayoffProfiles list." sqref="N2:N5000" xr:uid="{00000000-0002-0000-A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700-000008000000}">
      <formula1>"Put,Call"</formula1>
    </dataValidation>
    <dataValidation type="list" allowBlank="1" showErrorMessage="1" errorTitle="Invalid value" error="Choose a value from the WrittenPurchased list." sqref="AM2:AM5000" xr:uid="{00000000-0002-0000-A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700-000011000000}">
      <formula1>"Y,N"</formula1>
    </dataValidation>
  </dataValidations>
  <pageMargins left="0.75" right="0.75" top="1" bottom="1" header="0.5" footer="0.5"/>
  <legacy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8000000}"/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IFERROR(_xll.BDP("CRWC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IFERROR(_xll.BDP("CRWC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IFERROR(_xll.BDP("CRWC US Equity","CUST_TRR_RETURN_HOLDING_PER","CUST_TRR_START_DT","20260701","CUST_TRR_END_DT","20260731","CUST_TRR_CRNCY","USD"),"")</f>
        <v>-18.585619999999999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9000000}"/>
  <dataValidations count="1">
    <dataValidation type="list" allowBlank="1" showErrorMessage="1" errorTitle="Invalid value" error="Choose a value from the Periods list." sqref="A2:A5000" xr:uid="{00000000-0002-0000-A900-000000000000}">
      <formula1>"2026-07"</formula1>
    </dataValidation>
  </dataValidations>
  <pageMargins left="0.75" right="0.75" top="1" bottom="1" header="0.5" footer="0.5"/>
  <legacy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A000000}"/>
  <dataValidations count="14">
    <dataValidation type="list" allowBlank="1" showErrorMessage="1" errorTitle="Invalid value" error="Choose a value from the Periods list." sqref="A2:A5000" xr:uid="{00000000-0002-0000-AA00-000000000000}">
      <formula1>"2026-07"</formula1>
    </dataValidation>
    <dataValidation type="list" allowBlank="1" showErrorMessage="1" errorTitle="Invalid value" error="Choose a value from the Units list." sqref="J2:J5000" xr:uid="{00000000-0002-0000-AA00-000001000000}">
      <formula1>"NS,PA,NC,OU"</formula1>
    </dataValidation>
    <dataValidation type="list" allowBlank="1" showErrorMessage="1" errorTitle="Invalid value" error="Choose a value from the PayoffProfiles list." sqref="N2:N5000" xr:uid="{00000000-0002-0000-A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A00-000008000000}">
      <formula1>"Put,Call"</formula1>
    </dataValidation>
    <dataValidation type="list" allowBlank="1" showErrorMessage="1" errorTitle="Invalid value" error="Choose a value from the WrittenPurchased list." sqref="AM2:AM5000" xr:uid="{00000000-0002-0000-A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A00-000011000000}">
      <formula1>"Y,N"</formula1>
    </dataValidation>
  </dataValidations>
  <pageMargins left="0.75" right="0.75" top="1" bottom="1" header="0.5" footer="0.5"/>
  <legacy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B000000}"/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IFERROR(_xll.BDP("BNMC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IFERROR(_xll.BDP("BNMC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IFERROR(_xll.BDP("BNMC US Equity","CUST_TRR_RETURN_HOLDING_PER","CUST_TRR_START_DT","20260701","CUST_TRR_END_DT","20260731","CUST_TRR_CRNCY","USD"),"")</f>
        <v>23.054549999999999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C000000}"/>
  <dataValidations count="1">
    <dataValidation type="list" allowBlank="1" showErrorMessage="1" errorTitle="Invalid value" error="Choose a value from the Periods list." sqref="A2:A5000" xr:uid="{00000000-0002-0000-AC00-000000000000}">
      <formula1>"2026-07"</formula1>
    </dataValidation>
  </dataValidations>
  <pageMargins left="0.75" right="0.75" top="1" bottom="1" header="0.5" footer="0.5"/>
  <legacy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D000000}"/>
  <dataValidations count="14">
    <dataValidation type="list" allowBlank="1" showErrorMessage="1" errorTitle="Invalid value" error="Choose a value from the Periods list." sqref="A2:A5000" xr:uid="{00000000-0002-0000-AD00-000000000000}">
      <formula1>"2026-07"</formula1>
    </dataValidation>
    <dataValidation type="list" allowBlank="1" showErrorMessage="1" errorTitle="Invalid value" error="Choose a value from the Units list." sqref="J2:J5000" xr:uid="{00000000-0002-0000-AD00-000001000000}">
      <formula1>"NS,PA,NC,OU"</formula1>
    </dataValidation>
    <dataValidation type="list" allowBlank="1" showErrorMessage="1" errorTitle="Invalid value" error="Choose a value from the PayoffProfiles list." sqref="N2:N5000" xr:uid="{00000000-0002-0000-A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A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D00-000008000000}">
      <formula1>"Put,Call"</formula1>
    </dataValidation>
    <dataValidation type="list" allowBlank="1" showErrorMessage="1" errorTitle="Invalid value" error="Choose a value from the WrittenPurchased list." sqref="AM2:AM5000" xr:uid="{00000000-0002-0000-A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D00-000011000000}">
      <formula1>"Y,N"</formula1>
    </dataValidation>
  </dataValidations>
  <pageMargins left="0.75" right="0.75" top="1" bottom="1" header="0.5" footer="0.5"/>
  <legacy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E000000}"/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IFERROR(_xll.BDP("XLVX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IFERROR(_xll.BDP("XLVX US Equity","CUST_TRR_RETURN_HOLDING_PER","CUST_TRR_START_DT","20260601","CUST_TRR_END_DT","20260630","CUST_TRR_CRNCY","USD"),"")</f>
        <v>15.770490000000001</v>
      </c>
    </row>
    <row r="23" spans="1:3" x14ac:dyDescent="0.25">
      <c r="A23" s="2" t="s">
        <v>29</v>
      </c>
      <c r="B23" s="2" t="s">
        <v>51</v>
      </c>
      <c r="C23" s="4">
        <f>IFERROR(_xll.BDP("XLVX US Equity","CUST_TRR_RETURN_HOLDING_PER","CUST_TRR_START_DT","20260701","CUST_TRR_END_DT","20260731","CUST_TRR_CRNCY","USD"),"")</f>
        <v>3.120079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F000000}"/>
  <dataValidations count="1">
    <dataValidation type="list" allowBlank="1" showErrorMessage="1" errorTitle="Invalid value" error="Choose a value from the Periods list." sqref="A2:A5000" xr:uid="{00000000-0002-0000-AF00-000000000000}">
      <formula1>"2026-07"</formula1>
    </dataValidation>
  </dataValidations>
  <pageMargins left="0.75" right="0.75" top="1" bottom="1" header="0.5" footer="0.5"/>
  <legacy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0000000}"/>
  <dataValidations count="14">
    <dataValidation type="list" allowBlank="1" showErrorMessage="1" errorTitle="Invalid value" error="Choose a value from the Periods list." sqref="A2:A5000" xr:uid="{00000000-0002-0000-B000-000000000000}">
      <formula1>"2026-07"</formula1>
    </dataValidation>
    <dataValidation type="list" allowBlank="1" showErrorMessage="1" errorTitle="Invalid value" error="Choose a value from the Units list." sqref="J2:J5000" xr:uid="{00000000-0002-0000-B000-000001000000}">
      <formula1>"NS,PA,NC,OU"</formula1>
    </dataValidation>
    <dataValidation type="list" allowBlank="1" showErrorMessage="1" errorTitle="Invalid value" error="Choose a value from the PayoffProfiles list." sqref="N2:N5000" xr:uid="{00000000-0002-0000-B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000-000008000000}">
      <formula1>"Put,Call"</formula1>
    </dataValidation>
    <dataValidation type="list" allowBlank="1" showErrorMessage="1" errorTitle="Invalid value" error="Choose a value from the WrittenPurchased list." sqref="AM2:AM5000" xr:uid="{00000000-0002-0000-B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000-000011000000}">
      <formula1>"Y,N"</formula1>
    </dataValidation>
  </dataValidations>
  <pageMargins left="0.75" right="0.75" top="1" bottom="1" header="0.5" footer="0.5"/>
  <legacy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1000000}"/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IFERROR(_xll.BDP("XLFX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IFERROR(_xll.BDP("XLFX US Equity","CUST_TRR_RETURN_HOLDING_PER","CUST_TRR_START_DT","20260601","CUST_TRR_END_DT","20260630","CUST_TRR_CRNCY","USD"),"")</f>
        <v>10.697139999999999</v>
      </c>
    </row>
    <row r="23" spans="1:3" x14ac:dyDescent="0.25">
      <c r="A23" s="2" t="s">
        <v>29</v>
      </c>
      <c r="B23" s="2" t="s">
        <v>51</v>
      </c>
      <c r="C23" s="4">
        <f>IFERROR(_xll.BDP("XLFX US Equity","CUST_TRR_RETURN_HOLDING_PER","CUST_TRR_START_DT","20260701","CUST_TRR_END_DT","20260731","CUST_TRR_CRNCY","USD"),"")</f>
        <v>6.8368209999999996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2000000}"/>
  <dataValidations count="1">
    <dataValidation type="list" allowBlank="1" showErrorMessage="1" errorTitle="Invalid value" error="Choose a value from the Periods list." sqref="A2:A5000" xr:uid="{00000000-0002-0000-B200-000000000000}">
      <formula1>"2026-07"</formula1>
    </dataValidation>
  </dataValidations>
  <pageMargins left="0.75" right="0.75" top="1" bottom="1" header="0.5" footer="0.5"/>
  <legacy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3000000}"/>
  <dataValidations count="14">
    <dataValidation type="list" allowBlank="1" showErrorMessage="1" errorTitle="Invalid value" error="Choose a value from the Periods list." sqref="A2:A5000" xr:uid="{00000000-0002-0000-B300-000000000000}">
      <formula1>"2026-07"</formula1>
    </dataValidation>
    <dataValidation type="list" allowBlank="1" showErrorMessage="1" errorTitle="Invalid value" error="Choose a value from the Units list." sqref="J2:J5000" xr:uid="{00000000-0002-0000-B300-000001000000}">
      <formula1>"NS,PA,NC,OU"</formula1>
    </dataValidation>
    <dataValidation type="list" allowBlank="1" showErrorMessage="1" errorTitle="Invalid value" error="Choose a value from the PayoffProfiles list." sqref="N2:N5000" xr:uid="{00000000-0002-0000-B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300-000008000000}">
      <formula1>"Put,Call"</formula1>
    </dataValidation>
    <dataValidation type="list" allowBlank="1" showErrorMessage="1" errorTitle="Invalid value" error="Choose a value from the WrittenPurchased list." sqref="AM2:AM5000" xr:uid="{00000000-0002-0000-B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300-000011000000}">
      <formula1>"Y,N"</formula1>
    </dataValidation>
  </dataValidations>
  <pageMargins left="0.75" right="0.75" top="1" bottom="1" header="0.5" footer="0.5"/>
  <legacy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4000000}"/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IFERROR(_xll.BDP("BEC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IFERROR(_xll.BDP("BEC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IFERROR(_xll.BDP("BEC US Equity","CUST_TRR_RETURN_HOLDING_PER","CUST_TRR_START_DT","20260701","CUST_TRR_END_DT","20260731","CUST_TRR_CRNCY","USD"),"")</f>
        <v>-57.288440000000001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5000000}"/>
  <dataValidations count="1">
    <dataValidation type="list" allowBlank="1" showErrorMessage="1" errorTitle="Invalid value" error="Choose a value from the Periods list." sqref="A2:A5000" xr:uid="{00000000-0002-0000-B500-000000000000}">
      <formula1>"2026-07"</formula1>
    </dataValidation>
  </dataValidations>
  <pageMargins left="0.75" right="0.75" top="1" bottom="1" header="0.5" footer="0.5"/>
  <legacy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6000000}"/>
  <dataValidations count="14">
    <dataValidation type="list" allowBlank="1" showErrorMessage="1" errorTitle="Invalid value" error="Choose a value from the Periods list." sqref="A2:A5000" xr:uid="{00000000-0002-0000-B600-000000000000}">
      <formula1>"2026-07"</formula1>
    </dataValidation>
    <dataValidation type="list" allowBlank="1" showErrorMessage="1" errorTitle="Invalid value" error="Choose a value from the Units list." sqref="J2:J5000" xr:uid="{00000000-0002-0000-B600-000001000000}">
      <formula1>"NS,PA,NC,OU"</formula1>
    </dataValidation>
    <dataValidation type="list" allowBlank="1" showErrorMessage="1" errorTitle="Invalid value" error="Choose a value from the PayoffProfiles list." sqref="N2:N5000" xr:uid="{00000000-0002-0000-B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600-000008000000}">
      <formula1>"Put,Call"</formula1>
    </dataValidation>
    <dataValidation type="list" allowBlank="1" showErrorMessage="1" errorTitle="Invalid value" error="Choose a value from the WrittenPurchased list." sqref="AM2:AM5000" xr:uid="{00000000-0002-0000-B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600-000011000000}">
      <formula1>"Y,N"</formula1>
    </dataValidation>
  </dataValidations>
  <pageMargins left="0.75" right="0.75" top="1" bottom="1" header="0.5" footer="0.5"/>
  <legacy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7000000}"/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IFERROR(_xll.BDP("COIX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IFERROR(_xll.BDP("COIX US Equity","CUST_TRR_RETURN_HOLDING_PER","CUST_TRR_START_DT","20260601","CUST_TRR_END_DT","20260630","CUST_TRR_CRNCY","USD"),"")</f>
        <v>-4.0983419999999997</v>
      </c>
    </row>
    <row r="23" spans="1:3" x14ac:dyDescent="0.25">
      <c r="A23" s="2" t="s">
        <v>29</v>
      </c>
      <c r="B23" s="2" t="s">
        <v>51</v>
      </c>
      <c r="C23" s="4">
        <f>IFERROR(_xll.BDP("COIX US Equity","CUST_TRR_RETURN_HOLDING_PER","CUST_TRR_START_DT","20260701","CUST_TRR_END_DT","20260731","CUST_TRR_CRNCY","USD"),"")</f>
        <v>-18.558399999999999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8000000}"/>
  <dataValidations count="1">
    <dataValidation type="list" allowBlank="1" showErrorMessage="1" errorTitle="Invalid value" error="Choose a value from the Periods list." sqref="A2:A5000" xr:uid="{00000000-0002-0000-B800-000000000000}">
      <formula1>"2026-07"</formula1>
    </dataValidation>
  </dataValidations>
  <pageMargins left="0.75" right="0.75" top="1" bottom="1" header="0.5" footer="0.5"/>
  <legacy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9000000}"/>
  <dataValidations count="14">
    <dataValidation type="list" allowBlank="1" showErrorMessage="1" errorTitle="Invalid value" error="Choose a value from the Periods list." sqref="A2:A5000" xr:uid="{00000000-0002-0000-B900-000000000000}">
      <formula1>"2026-07"</formula1>
    </dataValidation>
    <dataValidation type="list" allowBlank="1" showErrorMessage="1" errorTitle="Invalid value" error="Choose a value from the Units list." sqref="J2:J5000" xr:uid="{00000000-0002-0000-B900-000001000000}">
      <formula1>"NS,PA,NC,OU"</formula1>
    </dataValidation>
    <dataValidation type="list" allowBlank="1" showErrorMessage="1" errorTitle="Invalid value" error="Choose a value from the PayoffProfiles list." sqref="N2:N5000" xr:uid="{00000000-0002-0000-B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900-000008000000}">
      <formula1>"Put,Call"</formula1>
    </dataValidation>
    <dataValidation type="list" allowBlank="1" showErrorMessage="1" errorTitle="Invalid value" error="Choose a value from the WrittenPurchased list." sqref="AM2:AM5000" xr:uid="{00000000-0002-0000-B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900-000011000000}">
      <formula1>"Y,N"</formula1>
    </dataValidation>
  </dataValidations>
  <pageMargins left="0.75" right="0.75" top="1" bottom="1" header="0.5" footer="0.5"/>
  <legacy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A000000}"/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IFERROR(_xll.BDP("XBIX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IFERROR(_xll.BDP("XBIX US Equity","CUST_TRR_RETURN_HOLDING_PER","CUST_TRR_START_DT","20260601","CUST_TRR_END_DT","20260630","CUST_TRR_CRNCY","USD"),"")</f>
        <v>46.54278</v>
      </c>
    </row>
    <row r="23" spans="1:3" x14ac:dyDescent="0.25">
      <c r="A23" s="2" t="s">
        <v>29</v>
      </c>
      <c r="B23" s="2" t="s">
        <v>51</v>
      </c>
      <c r="C23" s="4">
        <f>IFERROR(_xll.BDP("XBIX US Equity","CUST_TRR_RETURN_HOLDING_PER","CUST_TRR_START_DT","20260701","CUST_TRR_END_DT","20260731","CUST_TRR_CRNCY","USD"),"")</f>
        <v>-13.236800000000001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B000000}"/>
  <dataValidations count="1">
    <dataValidation type="list" allowBlank="1" showErrorMessage="1" errorTitle="Invalid value" error="Choose a value from the Periods list." sqref="A2:A5000" xr:uid="{00000000-0002-0000-BB00-000000000000}">
      <formula1>"2026-07"</formula1>
    </dataValidation>
  </dataValidations>
  <pageMargins left="0.75" right="0.75" top="1" bottom="1" header="0.5" footer="0.5"/>
  <legacy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C000000}"/>
  <dataValidations count="14">
    <dataValidation type="list" allowBlank="1" showErrorMessage="1" errorTitle="Invalid value" error="Choose a value from the Periods list." sqref="A2:A5000" xr:uid="{00000000-0002-0000-BC00-000000000000}">
      <formula1>"2026-07"</formula1>
    </dataValidation>
    <dataValidation type="list" allowBlank="1" showErrorMessage="1" errorTitle="Invalid value" error="Choose a value from the Units list." sqref="J2:J5000" xr:uid="{00000000-0002-0000-BC00-000001000000}">
      <formula1>"NS,PA,NC,OU"</formula1>
    </dataValidation>
    <dataValidation type="list" allowBlank="1" showErrorMessage="1" errorTitle="Invalid value" error="Choose a value from the PayoffProfiles list." sqref="N2:N5000" xr:uid="{00000000-0002-0000-B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C00-000008000000}">
      <formula1>"Put,Call"</formula1>
    </dataValidation>
    <dataValidation type="list" allowBlank="1" showErrorMessage="1" errorTitle="Invalid value" error="Choose a value from the WrittenPurchased list." sqref="AM2:AM5000" xr:uid="{00000000-0002-0000-B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C00-000011000000}">
      <formula1>"Y,N"</formula1>
    </dataValidation>
  </dataValidations>
  <pageMargins left="0.75" right="0.75" top="1" bottom="1" header="0.5" footer="0.5"/>
  <legacy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190</v>
      </c>
    </row>
    <row r="16" spans="1:2" x14ac:dyDescent="0.25">
      <c r="A16" s="2" t="s">
        <v>16</v>
      </c>
      <c r="B16" s="3" t="s">
        <v>191</v>
      </c>
    </row>
    <row r="17" spans="1:2" x14ac:dyDescent="0.25">
      <c r="A17" s="2" t="s">
        <v>17</v>
      </c>
      <c r="B17" s="3" t="s">
        <v>192</v>
      </c>
    </row>
    <row r="18" spans="1:2" x14ac:dyDescent="0.25">
      <c r="A18" s="2" t="s">
        <v>18</v>
      </c>
      <c r="B18" s="3" t="s">
        <v>193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D000000}"/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IFERROR(_xll.BDP("LASC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IFERROR(_xll.BDP("LASC US Equity","CUST_TRR_RETURN_HOLDING_PER","CUST_TRR_START_DT","20260601","CUST_TRR_END_DT","20260630","CUST_TRR_CRNCY","USD"),"")</f>
        <v>18.112629999999999</v>
      </c>
    </row>
    <row r="23" spans="1:3" x14ac:dyDescent="0.25">
      <c r="A23" s="2" t="s">
        <v>29</v>
      </c>
      <c r="B23" s="2" t="s">
        <v>51</v>
      </c>
      <c r="C23" s="4">
        <f>IFERROR(_xll.BDP("LASC US Equity","CUST_TRR_RETURN_HOLDING_PER","CUST_TRR_START_DT","20260701","CUST_TRR_END_DT","20260731","CUST_TRR_CRNCY","USD"),"")</f>
        <v>-6.5396919999999996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E000000}"/>
  <dataValidations count="1">
    <dataValidation type="list" allowBlank="1" showErrorMessage="1" errorTitle="Invalid value" error="Choose a value from the Periods list." sqref="A2:A5000" xr:uid="{00000000-0002-0000-BE00-000000000000}">
      <formula1>"2026-07"</formula1>
    </dataValidation>
  </dataValidations>
  <pageMargins left="0.75" right="0.75" top="1" bottom="1" header="0.5" footer="0.5"/>
  <legacy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F000000}"/>
  <dataValidations count="14">
    <dataValidation type="list" allowBlank="1" showErrorMessage="1" errorTitle="Invalid value" error="Choose a value from the Periods list." sqref="A2:A5000" xr:uid="{00000000-0002-0000-BF00-000000000000}">
      <formula1>"2026-07"</formula1>
    </dataValidation>
    <dataValidation type="list" allowBlank="1" showErrorMessage="1" errorTitle="Invalid value" error="Choose a value from the Units list." sqref="J2:J5000" xr:uid="{00000000-0002-0000-BF00-000001000000}">
      <formula1>"NS,PA,NC,OU"</formula1>
    </dataValidation>
    <dataValidation type="list" allowBlank="1" showErrorMessage="1" errorTitle="Invalid value" error="Choose a value from the PayoffProfiles list." sqref="N2:N5000" xr:uid="{00000000-0002-0000-B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B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F00-000008000000}">
      <formula1>"Put,Call"</formula1>
    </dataValidation>
    <dataValidation type="list" allowBlank="1" showErrorMessage="1" errorTitle="Invalid value" error="Choose a value from the WrittenPurchased list." sqref="AM2:AM5000" xr:uid="{00000000-0002-0000-B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F00-000011000000}">
      <formula1>"Y,N"</formula1>
    </dataValidation>
  </dataValidations>
  <pageMargins left="0.75" right="0.75" top="1" bottom="1" header="0.5" footer="0.5"/>
  <legacy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0000000}"/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IFERROR(_xll.BDP("OKLC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IFERROR(_xll.BDP("OKLC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IFERROR(_xll.BDP("OKLC US Equity","CUST_TRR_RETURN_HOLDING_PER","CUST_TRR_START_DT","20260701","CUST_TRR_END_DT","20260731","CUST_TRR_CRNCY","USD"),"")</f>
        <v>-36.736530000000002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1000000}"/>
  <dataValidations count="1">
    <dataValidation type="list" allowBlank="1" showErrorMessage="1" errorTitle="Invalid value" error="Choose a value from the Periods list." sqref="A2:A5000" xr:uid="{00000000-0002-0000-C100-000000000000}">
      <formula1>"2026-07"</formula1>
    </dataValidation>
  </dataValidations>
  <pageMargins left="0.75" right="0.75" top="1" bottom="1" header="0.5" footer="0.5"/>
  <legacy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2000000}"/>
  <dataValidations count="14">
    <dataValidation type="list" allowBlank="1" showErrorMessage="1" errorTitle="Invalid value" error="Choose a value from the Periods list." sqref="A2:A5000" xr:uid="{00000000-0002-0000-C200-000000000000}">
      <formula1>"2026-07"</formula1>
    </dataValidation>
    <dataValidation type="list" allowBlank="1" showErrorMessage="1" errorTitle="Invalid value" error="Choose a value from the Units list." sqref="J2:J5000" xr:uid="{00000000-0002-0000-C200-000001000000}">
      <formula1>"NS,PA,NC,OU"</formula1>
    </dataValidation>
    <dataValidation type="list" allowBlank="1" showErrorMessage="1" errorTitle="Invalid value" error="Choose a value from the PayoffProfiles list." sqref="N2:N5000" xr:uid="{00000000-0002-0000-C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200-000008000000}">
      <formula1>"Put,Call"</formula1>
    </dataValidation>
    <dataValidation type="list" allowBlank="1" showErrorMessage="1" errorTitle="Invalid value" error="Choose a value from the WrittenPurchased list." sqref="AM2:AM5000" xr:uid="{00000000-0002-0000-C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200-000011000000}">
      <formula1>"Y,N"</formula1>
    </dataValidation>
  </dataValidations>
  <pageMargins left="0.75" right="0.75" top="1" bottom="1" header="0.5" footer="0.5"/>
  <legacy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3000000}"/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IFERROR(_xll.BDP("NFX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IFERROR(_xll.BDP("NFX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IFERROR(_xll.BDP("NFX US Equity","CUST_TRR_RETURN_HOLDING_PER","CUST_TRR_START_DT","20260701","CUST_TRR_END_DT","20260731","CUST_TRR_CRNCY","USD"),"")</f>
        <v>-13.10136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4000000}"/>
  <dataValidations count="1">
    <dataValidation type="list" allowBlank="1" showErrorMessage="1" errorTitle="Invalid value" error="Choose a value from the Periods list." sqref="A2:A5000" xr:uid="{00000000-0002-0000-C400-000000000000}">
      <formula1>"2026-07"</formula1>
    </dataValidation>
  </dataValidations>
  <pageMargins left="0.75" right="0.75" top="1" bottom="1" header="0.5" footer="0.5"/>
  <legacy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5000000}"/>
  <dataValidations count="14">
    <dataValidation type="list" allowBlank="1" showErrorMessage="1" errorTitle="Invalid value" error="Choose a value from the Periods list." sqref="A2:A5000" xr:uid="{00000000-0002-0000-C500-000000000000}">
      <formula1>"2026-07"</formula1>
    </dataValidation>
    <dataValidation type="list" allowBlank="1" showErrorMessage="1" errorTitle="Invalid value" error="Choose a value from the Units list." sqref="J2:J5000" xr:uid="{00000000-0002-0000-C500-000001000000}">
      <formula1>"NS,PA,NC,OU"</formula1>
    </dataValidation>
    <dataValidation type="list" allowBlank="1" showErrorMessage="1" errorTitle="Invalid value" error="Choose a value from the PayoffProfiles list." sqref="N2:N5000" xr:uid="{00000000-0002-0000-C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500-000008000000}">
      <formula1>"Put,Call"</formula1>
    </dataValidation>
    <dataValidation type="list" allowBlank="1" showErrorMessage="1" errorTitle="Invalid value" error="Choose a value from the WrittenPurchased list." sqref="AM2:AM5000" xr:uid="{00000000-0002-0000-C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500-000011000000}">
      <formula1>"Y,N"</formula1>
    </dataValidation>
  </dataValidations>
  <pageMargins left="0.75" right="0.75" top="1" bottom="1" header="0.5" footer="0.5"/>
  <legacy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6000000}"/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IFERROR(_xll.BDP("SMCC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IFERROR(_xll.BDP("SMCC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IFERROR(_xll.BDP("SMCC US Equity","CUST_TRR_RETURN_HOLDING_PER","CUST_TRR_START_DT","20260701","CUST_TRR_END_DT","20260731","CUST_TRR_CRNCY","USD"),"")</f>
        <v>-3.168831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7000000}"/>
  <dataValidations count="1">
    <dataValidation type="list" allowBlank="1" showErrorMessage="1" errorTitle="Invalid value" error="Choose a value from the Periods list." sqref="A2:A5000" xr:uid="{00000000-0002-0000-C700-000000000000}">
      <formula1>"2026-07"</formula1>
    </dataValidation>
  </dataValidations>
  <pageMargins left="0.75" right="0.75" top="1" bottom="1" header="0.5" footer="0.5"/>
  <legacy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8000000}"/>
  <dataValidations count="14">
    <dataValidation type="list" allowBlank="1" showErrorMessage="1" errorTitle="Invalid value" error="Choose a value from the Periods list." sqref="A2:A5000" xr:uid="{00000000-0002-0000-C800-000000000000}">
      <formula1>"2026-07"</formula1>
    </dataValidation>
    <dataValidation type="list" allowBlank="1" showErrorMessage="1" errorTitle="Invalid value" error="Choose a value from the Units list." sqref="J2:J5000" xr:uid="{00000000-0002-0000-C800-000001000000}">
      <formula1>"NS,PA,NC,OU"</formula1>
    </dataValidation>
    <dataValidation type="list" allowBlank="1" showErrorMessage="1" errorTitle="Invalid value" error="Choose a value from the PayoffProfiles list." sqref="N2:N5000" xr:uid="{00000000-0002-0000-C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800-000008000000}">
      <formula1>"Put,Call"</formula1>
    </dataValidation>
    <dataValidation type="list" allowBlank="1" showErrorMessage="1" errorTitle="Invalid value" error="Choose a value from the WrittenPurchased list." sqref="AM2:AM5000" xr:uid="{00000000-0002-0000-C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800-000011000000}">
      <formula1>"Y,N"</formula1>
    </dataValidation>
  </dataValidations>
  <pageMargins left="0.75" right="0.75" top="1" bottom="1" header="0.5" footer="0.5"/>
  <legacy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9000000}"/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IFERROR(_xll.BDP("APMI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IFERROR(_xll.BDP("APMI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IFERROR(_xll.BDP("APMI US Equity","CUST_TRR_RETURN_HOLDING_PER","CUST_TRR_START_DT","20260701","CUST_TRR_END_DT","20260731","CUST_TRR_CRNCY","USD"),"")</f>
        <v>-19.595289999999999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A000000}"/>
  <dataValidations count="1">
    <dataValidation type="list" allowBlank="1" showErrorMessage="1" errorTitle="Invalid value" error="Choose a value from the Periods list." sqref="A2:A5000" xr:uid="{00000000-0002-0000-CA00-000000000000}">
      <formula1>"2026-07"</formula1>
    </dataValidation>
  </dataValidations>
  <pageMargins left="0.75" right="0.75" top="1" bottom="1" header="0.5" footer="0.5"/>
  <legacy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B000000}"/>
  <dataValidations count="14">
    <dataValidation type="list" allowBlank="1" showErrorMessage="1" errorTitle="Invalid value" error="Choose a value from the Periods list." sqref="A2:A5000" xr:uid="{00000000-0002-0000-CB00-000000000000}">
      <formula1>"2026-07"</formula1>
    </dataValidation>
    <dataValidation type="list" allowBlank="1" showErrorMessage="1" errorTitle="Invalid value" error="Choose a value from the Units list." sqref="J2:J5000" xr:uid="{00000000-0002-0000-CB00-000001000000}">
      <formula1>"NS,PA,NC,OU"</formula1>
    </dataValidation>
    <dataValidation type="list" allowBlank="1" showErrorMessage="1" errorTitle="Invalid value" error="Choose a value from the PayoffProfiles list." sqref="N2:N5000" xr:uid="{00000000-0002-0000-C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B00-000008000000}">
      <formula1>"Put,Call"</formula1>
    </dataValidation>
    <dataValidation type="list" allowBlank="1" showErrorMessage="1" errorTitle="Invalid value" error="Choose a value from the WrittenPurchased list." sqref="AM2:AM5000" xr:uid="{00000000-0002-0000-C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B00-000011000000}">
      <formula1>"Y,N"</formula1>
    </dataValidation>
  </dataValidations>
  <pageMargins left="0.75" right="0.75" top="1" bottom="1" header="0.5" footer="0.5"/>
  <legacy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C000000}"/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IFERROR(_xll.BDP("UCTX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IFERROR(_xll.BDP("UCTX US Equity","CUST_TRR_RETURN_HOLDING_PER","CUST_TRR_START_DT","20260601","CUST_TRR_END_DT","20260630","CUST_TRR_CRNCY","USD"),"")</f>
        <v>41.527520000000003</v>
      </c>
    </row>
    <row r="23" spans="1:3" x14ac:dyDescent="0.25">
      <c r="A23" s="2" t="s">
        <v>29</v>
      </c>
      <c r="B23" s="2" t="s">
        <v>51</v>
      </c>
      <c r="C23" s="4">
        <f>IFERROR(_xll.BDP("UCTX US Equity","CUST_TRR_RETURN_HOLDING_PER","CUST_TRR_START_DT","20260701","CUST_TRR_END_DT","20260731","CUST_TRR_CRNCY","USD"),"")</f>
        <v>-66.40128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D000000}"/>
  <dataValidations count="1">
    <dataValidation type="list" allowBlank="1" showErrorMessage="1" errorTitle="Invalid value" error="Choose a value from the Periods list." sqref="A2:A5000" xr:uid="{00000000-0002-0000-CD00-000000000000}">
      <formula1>"2026-07"</formula1>
    </dataValidation>
  </dataValidations>
  <pageMargins left="0.75" right="0.75" top="1" bottom="1" header="0.5" footer="0.5"/>
  <legacy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E000000}"/>
  <dataValidations count="14">
    <dataValidation type="list" allowBlank="1" showErrorMessage="1" errorTitle="Invalid value" error="Choose a value from the Periods list." sqref="A2:A5000" xr:uid="{00000000-0002-0000-CE00-000000000000}">
      <formula1>"2026-07"</formula1>
    </dataValidation>
    <dataValidation type="list" allowBlank="1" showErrorMessage="1" errorTitle="Invalid value" error="Choose a value from the Units list." sqref="J2:J5000" xr:uid="{00000000-0002-0000-CE00-000001000000}">
      <formula1>"NS,PA,NC,OU"</formula1>
    </dataValidation>
    <dataValidation type="list" allowBlank="1" showErrorMessage="1" errorTitle="Invalid value" error="Choose a value from the PayoffProfiles list." sqref="N2:N5000" xr:uid="{00000000-0002-0000-C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C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E00-000008000000}">
      <formula1>"Put,Call"</formula1>
    </dataValidation>
    <dataValidation type="list" allowBlank="1" showErrorMessage="1" errorTitle="Invalid value" error="Choose a value from the WrittenPurchased list." sqref="AM2:AM5000" xr:uid="{00000000-0002-0000-C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E00-000011000000}">
      <formula1>"Y,N"</formula1>
    </dataValidation>
  </dataValidations>
  <pageMargins left="0.75" right="0.75" top="1" bottom="1" header="0.5" footer="0.5"/>
  <legacy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194</v>
      </c>
    </row>
    <row r="16" spans="1:2" x14ac:dyDescent="0.25">
      <c r="A16" s="2" t="s">
        <v>16</v>
      </c>
      <c r="B16" s="3" t="s">
        <v>195</v>
      </c>
    </row>
    <row r="17" spans="1:2" x14ac:dyDescent="0.25">
      <c r="A17" s="2" t="s">
        <v>17</v>
      </c>
      <c r="B17" s="3" t="s">
        <v>196</v>
      </c>
    </row>
    <row r="18" spans="1:2" x14ac:dyDescent="0.25">
      <c r="A18" s="2" t="s">
        <v>18</v>
      </c>
      <c r="B18" s="3" t="s">
        <v>197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F000000}"/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IFERROR(_xll.BDP("MSIX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IFERROR(_xll.BDP("MSIX US Equity","CUST_TRR_RETURN_HOLDING_PER","CUST_TRR_START_DT","20260601","CUST_TRR_END_DT","20260630","CUST_TRR_CRNCY","USD"),"")</f>
        <v>6.2230379999999998</v>
      </c>
    </row>
    <row r="23" spans="1:3" x14ac:dyDescent="0.25">
      <c r="A23" s="2" t="s">
        <v>29</v>
      </c>
      <c r="B23" s="2" t="s">
        <v>51</v>
      </c>
      <c r="C23" s="4">
        <f>IFERROR(_xll.BDP("MSIX US Equity","CUST_TRR_RETURN_HOLDING_PER","CUST_TRR_START_DT","20260701","CUST_TRR_END_DT","20260731","CUST_TRR_CRNCY","USD"),"")</f>
        <v>7.0353349999999999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0000000}"/>
  <dataValidations count="1">
    <dataValidation type="list" allowBlank="1" showErrorMessage="1" errorTitle="Invalid value" error="Choose a value from the Periods list." sqref="A2:A5000" xr:uid="{00000000-0002-0000-D000-000000000000}">
      <formula1>"2026-07"</formula1>
    </dataValidation>
  </dataValidations>
  <pageMargins left="0.75" right="0.75" top="1" bottom="1" header="0.5" footer="0.5"/>
  <legacy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1000000}"/>
  <dataValidations count="14">
    <dataValidation type="list" allowBlank="1" showErrorMessage="1" errorTitle="Invalid value" error="Choose a value from the Periods list." sqref="A2:A5000" xr:uid="{00000000-0002-0000-D100-000000000000}">
      <formula1>"2026-07"</formula1>
    </dataValidation>
    <dataValidation type="list" allowBlank="1" showErrorMessage="1" errorTitle="Invalid value" error="Choose a value from the Units list." sqref="J2:J5000" xr:uid="{00000000-0002-0000-D100-000001000000}">
      <formula1>"NS,PA,NC,OU"</formula1>
    </dataValidation>
    <dataValidation type="list" allowBlank="1" showErrorMessage="1" errorTitle="Invalid value" error="Choose a value from the PayoffProfiles list." sqref="N2:N5000" xr:uid="{00000000-0002-0000-D1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1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1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1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1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1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100-000008000000}">
      <formula1>"Put,Call"</formula1>
    </dataValidation>
    <dataValidation type="list" allowBlank="1" showErrorMessage="1" errorTitle="Invalid value" error="Choose a value from the WrittenPurchased list." sqref="AM2:AM5000" xr:uid="{00000000-0002-0000-D1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1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1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1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100-000011000000}">
      <formula1>"Y,N"</formula1>
    </dataValidation>
  </dataValidations>
  <pageMargins left="0.75" right="0.75" top="1" bottom="1" header="0.5" footer="0.5"/>
  <legacy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2000000}"/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IFERROR(_xll.BDP("USMX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IFERROR(_xll.BDP("USMX US Equity","CUST_TRR_RETURN_HOLDING_PER","CUST_TRR_START_DT","20260601","CUST_TRR_END_DT","20260630","CUST_TRR_CRNCY","USD"),"")</f>
        <v>2.3429630000000001</v>
      </c>
    </row>
    <row r="23" spans="1:3" x14ac:dyDescent="0.25">
      <c r="A23" s="2" t="s">
        <v>29</v>
      </c>
      <c r="B23" s="2" t="s">
        <v>51</v>
      </c>
      <c r="C23" s="4">
        <f>IFERROR(_xll.BDP("USMX US Equity","CUST_TRR_RETURN_HOLDING_PER","CUST_TRR_START_DT","20260701","CUST_TRR_END_DT","20260731","CUST_TRR_CRNCY","USD"),"")</f>
        <v>0.68124689999999999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3000000}"/>
  <dataValidations count="1">
    <dataValidation type="list" allowBlank="1" showErrorMessage="1" errorTitle="Invalid value" error="Choose a value from the Periods list." sqref="A2:A5000" xr:uid="{00000000-0002-0000-D300-000000000000}">
      <formula1>"2026-07"</formula1>
    </dataValidation>
  </dataValidations>
  <pageMargins left="0.75" right="0.75" top="1" bottom="1" header="0.5" footer="0.5"/>
  <legacy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4000000}"/>
  <dataValidations count="14">
    <dataValidation type="list" allowBlank="1" showErrorMessage="1" errorTitle="Invalid value" error="Choose a value from the Periods list." sqref="A2:A5000" xr:uid="{00000000-0002-0000-D400-000000000000}">
      <formula1>"2026-07"</formula1>
    </dataValidation>
    <dataValidation type="list" allowBlank="1" showErrorMessage="1" errorTitle="Invalid value" error="Choose a value from the Units list." sqref="J2:J5000" xr:uid="{00000000-0002-0000-D400-000001000000}">
      <formula1>"NS,PA,NC,OU"</formula1>
    </dataValidation>
    <dataValidation type="list" allowBlank="1" showErrorMessage="1" errorTitle="Invalid value" error="Choose a value from the PayoffProfiles list." sqref="N2:N5000" xr:uid="{00000000-0002-0000-D4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4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4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4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4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4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400-000008000000}">
      <formula1>"Put,Call"</formula1>
    </dataValidation>
    <dataValidation type="list" allowBlank="1" showErrorMessage="1" errorTitle="Invalid value" error="Choose a value from the WrittenPurchased list." sqref="AM2:AM5000" xr:uid="{00000000-0002-0000-D4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4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4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4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400-000011000000}">
      <formula1>"Y,N"</formula1>
    </dataValidation>
  </dataValidations>
  <pageMargins left="0.75" right="0.75" top="1" bottom="1" header="0.5" footer="0.5"/>
  <legacy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198</v>
      </c>
    </row>
    <row r="16" spans="1:2" x14ac:dyDescent="0.25">
      <c r="A16" s="2" t="s">
        <v>16</v>
      </c>
      <c r="B16" s="3" t="s">
        <v>199</v>
      </c>
    </row>
    <row r="17" spans="1:2" x14ac:dyDescent="0.25">
      <c r="A17" s="2" t="s">
        <v>17</v>
      </c>
      <c r="B17" s="3" t="s">
        <v>200</v>
      </c>
    </row>
    <row r="18" spans="1:2" x14ac:dyDescent="0.25">
      <c r="A18" s="2" t="s">
        <v>18</v>
      </c>
      <c r="B18" s="3" t="s">
        <v>201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5000000}"/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IFERROR(_xll.BDP("UMCX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IFERROR(_xll.BDP("UMCX US Equity","CUST_TRR_RETURN_HOLDING_PER","CUST_TRR_START_DT","20260601","CUST_TRR_END_DT","20260630","CUST_TRR_CRNCY","USD"),"")</f>
        <v>-6.2724029999999997</v>
      </c>
    </row>
    <row r="23" spans="1:3" x14ac:dyDescent="0.25">
      <c r="A23" s="2" t="s">
        <v>29</v>
      </c>
      <c r="B23" s="2" t="s">
        <v>51</v>
      </c>
      <c r="C23" s="4">
        <f>IFERROR(_xll.BDP("UMCX US Equity","CUST_TRR_RETURN_HOLDING_PER","CUST_TRR_START_DT","20260701","CUST_TRR_END_DT","20260731","CUST_TRR_CRNCY","USD"),"")</f>
        <v>-48.369370000000004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6000000}"/>
  <dataValidations count="1">
    <dataValidation type="list" allowBlank="1" showErrorMessage="1" errorTitle="Invalid value" error="Choose a value from the Periods list." sqref="A2:A5000" xr:uid="{00000000-0002-0000-D600-000000000000}">
      <formula1>"2026-07"</formula1>
    </dataValidation>
  </dataValidations>
  <pageMargins left="0.75" right="0.75" top="1" bottom="1" header="0.5" footer="0.5"/>
  <legacy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7000000}"/>
  <dataValidations count="14">
    <dataValidation type="list" allowBlank="1" showErrorMessage="1" errorTitle="Invalid value" error="Choose a value from the Periods list." sqref="A2:A5000" xr:uid="{00000000-0002-0000-D700-000000000000}">
      <formula1>"2026-07"</formula1>
    </dataValidation>
    <dataValidation type="list" allowBlank="1" showErrorMessage="1" errorTitle="Invalid value" error="Choose a value from the Units list." sqref="J2:J5000" xr:uid="{00000000-0002-0000-D700-000001000000}">
      <formula1>"NS,PA,NC,OU"</formula1>
    </dataValidation>
    <dataValidation type="list" allowBlank="1" showErrorMessage="1" errorTitle="Invalid value" error="Choose a value from the PayoffProfiles list." sqref="N2:N5000" xr:uid="{00000000-0002-0000-D7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7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7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7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7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7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700-000008000000}">
      <formula1>"Put,Call"</formula1>
    </dataValidation>
    <dataValidation type="list" allowBlank="1" showErrorMessage="1" errorTitle="Invalid value" error="Choose a value from the WrittenPurchased list." sqref="AM2:AM5000" xr:uid="{00000000-0002-0000-D7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7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7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7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700-000011000000}">
      <formula1>"Y,N"</formula1>
    </dataValidation>
  </dataValidations>
  <pageMargins left="0.75" right="0.75" top="1" bottom="1" header="0.5" footer="0.5"/>
  <legacy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8000000}"/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IFERROR(_xll.BDP("UUUC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IFERROR(_xll.BDP("UUUC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IFERROR(_xll.BDP("UUUC US Equity","CUST_TRR_RETURN_HOLDING_PER","CUST_TRR_START_DT","20260701","CUST_TRR_END_DT","20260731","CUST_TRR_CRNCY","USD"),"")</f>
        <v>-31.80782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9000000}"/>
  <dataValidations count="1">
    <dataValidation type="list" allowBlank="1" showErrorMessage="1" errorTitle="Invalid value" error="Choose a value from the Periods list." sqref="A2:A5000" xr:uid="{00000000-0002-0000-D900-000000000000}">
      <formula1>"2026-07"</formula1>
    </dataValidation>
  </dataValidations>
  <pageMargins left="0.75" right="0.75" top="1" bottom="1" header="0.5" footer="0.5"/>
  <legacy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A000000}"/>
  <dataValidations count="14">
    <dataValidation type="list" allowBlank="1" showErrorMessage="1" errorTitle="Invalid value" error="Choose a value from the Periods list." sqref="A2:A5000" xr:uid="{00000000-0002-0000-DA00-000000000000}">
      <formula1>"2026-07"</formula1>
    </dataValidation>
    <dataValidation type="list" allowBlank="1" showErrorMessage="1" errorTitle="Invalid value" error="Choose a value from the Units list." sqref="J2:J5000" xr:uid="{00000000-0002-0000-DA00-000001000000}">
      <formula1>"NS,PA,NC,OU"</formula1>
    </dataValidation>
    <dataValidation type="list" allowBlank="1" showErrorMessage="1" errorTitle="Invalid value" error="Choose a value from the PayoffProfiles list." sqref="N2:N5000" xr:uid="{00000000-0002-0000-DA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A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A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A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A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A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A00-000008000000}">
      <formula1>"Put,Call"</formula1>
    </dataValidation>
    <dataValidation type="list" allowBlank="1" showErrorMessage="1" errorTitle="Invalid value" error="Choose a value from the WrittenPurchased list." sqref="AM2:AM5000" xr:uid="{00000000-0002-0000-DA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A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A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A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A00-000011000000}">
      <formula1>"Y,N"</formula1>
    </dataValidation>
  </dataValidations>
  <pageMargins left="0.75" right="0.75" top="1" bottom="1" header="0.5" footer="0.5"/>
  <legacy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B000000}"/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IFERROR(_xll.BDP("USX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IFERROR(_xll.BDP("USX US Equity","CUST_TRR_RETURN_HOLDING_PER","CUST_TRR_START_DT","20260601","CUST_TRR_END_DT","20260630","CUST_TRR_CRNCY","USD"),"")</f>
        <v>-1.091782</v>
      </c>
    </row>
    <row r="23" spans="1:3" x14ac:dyDescent="0.25">
      <c r="A23" s="2" t="s">
        <v>29</v>
      </c>
      <c r="B23" s="2" t="s">
        <v>51</v>
      </c>
      <c r="C23" s="4">
        <f>IFERROR(_xll.BDP("USX US Equity","CUST_TRR_RETURN_HOLDING_PER","CUST_TRR_START_DT","20260701","CUST_TRR_END_DT","20260731","CUST_TRR_CRNCY","USD"),"")</f>
        <v>-1.172809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C000000}"/>
  <dataValidations count="1">
    <dataValidation type="list" allowBlank="1" showErrorMessage="1" errorTitle="Invalid value" error="Choose a value from the Periods list." sqref="A2:A5000" xr:uid="{00000000-0002-0000-DC00-000000000000}">
      <formula1>"2026-07"</formula1>
    </dataValidation>
  </dataValidations>
  <pageMargins left="0.75" right="0.75" top="1" bottom="1" header="0.5" footer="0.5"/>
  <legacy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D000000}"/>
  <dataValidations count="14">
    <dataValidation type="list" allowBlank="1" showErrorMessage="1" errorTitle="Invalid value" error="Choose a value from the Periods list." sqref="A2:A5000" xr:uid="{00000000-0002-0000-DD00-000000000000}">
      <formula1>"2026-07"</formula1>
    </dataValidation>
    <dataValidation type="list" allowBlank="1" showErrorMessage="1" errorTitle="Invalid value" error="Choose a value from the Units list." sqref="J2:J5000" xr:uid="{00000000-0002-0000-DD00-000001000000}">
      <formula1>"NS,PA,NC,OU"</formula1>
    </dataValidation>
    <dataValidation type="list" allowBlank="1" showErrorMessage="1" errorTitle="Invalid value" error="Choose a value from the PayoffProfiles list." sqref="N2:N5000" xr:uid="{00000000-0002-0000-DD00-000002000000}">
      <formula1>"Long,Short,N/A"</formula1>
    </dataValidation>
    <dataValidation type="list" allowBlank="1" showErrorMessage="1" errorTitle="Invalid value" error="Choose a value from the AssetCategories list." sqref="O2:O5000" xr:uid="{00000000-0002-0000-DD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D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D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D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D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D00-000008000000}">
      <formula1>"Put,Call"</formula1>
    </dataValidation>
    <dataValidation type="list" allowBlank="1" showErrorMessage="1" errorTitle="Invalid value" error="Choose a value from the WrittenPurchased list." sqref="AM2:AM5000" xr:uid="{00000000-0002-0000-DD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D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D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D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D00-000011000000}">
      <formula1>"Y,N"</formula1>
    </dataValidation>
  </dataValidations>
  <pageMargins left="0.75" right="0.75" top="1" bottom="1" header="0.5" footer="0.5"/>
  <legacy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E000000}"/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IFERROR(_xll.BDP("USSX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IFERROR(_xll.BDP("USSX US Equity","CUST_TRR_RETURN_HOLDING_PER","CUST_TRR_START_DT","20260601","CUST_TRR_END_DT","20260630","CUST_TRR_CRNCY","USD"),"")</f>
        <v>6.0121479999999998</v>
      </c>
    </row>
    <row r="23" spans="1:3" x14ac:dyDescent="0.25">
      <c r="A23" s="2" t="s">
        <v>29</v>
      </c>
      <c r="B23" s="2" t="s">
        <v>51</v>
      </c>
      <c r="C23" s="4">
        <f>IFERROR(_xll.BDP("USSX US Equity","CUST_TRR_RETURN_HOLDING_PER","CUST_TRR_START_DT","20260701","CUST_TRR_END_DT","20260731","CUST_TRR_CRNCY","USD"),"")</f>
        <v>-5.3080639999999999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F000000}"/>
  <dataValidations count="1">
    <dataValidation type="list" allowBlank="1" showErrorMessage="1" errorTitle="Invalid value" error="Choose a value from the Periods list." sqref="A2:A5000" xr:uid="{00000000-0002-0000-DF00-000000000000}">
      <formula1>"2026-07"</formula1>
    </dataValidation>
  </dataValidations>
  <pageMargins left="0.75" right="0.75" top="1" bottom="1" header="0.5" footer="0.5"/>
  <legacy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0000000}"/>
  <dataValidations count="14">
    <dataValidation type="list" allowBlank="1" showErrorMessage="1" errorTitle="Invalid value" error="Choose a value from the Periods list." sqref="A2:A5000" xr:uid="{00000000-0002-0000-E000-000000000000}">
      <formula1>"2026-07"</formula1>
    </dataValidation>
    <dataValidation type="list" allowBlank="1" showErrorMessage="1" errorTitle="Invalid value" error="Choose a value from the Units list." sqref="J2:J5000" xr:uid="{00000000-0002-0000-E000-000001000000}">
      <formula1>"NS,PA,NC,OU"</formula1>
    </dataValidation>
    <dataValidation type="list" allowBlank="1" showErrorMessage="1" errorTitle="Invalid value" error="Choose a value from the PayoffProfiles list." sqref="N2:N5000" xr:uid="{00000000-0002-0000-E0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0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0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0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0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0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000-000008000000}">
      <formula1>"Put,Call"</formula1>
    </dataValidation>
    <dataValidation type="list" allowBlank="1" showErrorMessage="1" errorTitle="Invalid value" error="Choose a value from the WrittenPurchased list." sqref="AM2:AM5000" xr:uid="{00000000-0002-0000-E0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0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0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0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000-000011000000}">
      <formula1>"Y,N"</formula1>
    </dataValidation>
  </dataValidations>
  <pageMargins left="0.75" right="0.75" top="1" bottom="1" header="0.5" footer="0.5"/>
  <legacy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1000000}"/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IFERROR(_xll.BDP("IOSX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IFERROR(_xll.BDP("IOSX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IFERROR(_xll.BDP("IOSX US Equity","CUST_TRR_RETURN_HOLDING_PER","CUST_TRR_START_DT","20260701","CUST_TRR_END_DT","20260731","CUST_TRR_CRNCY","USD"),"")</f>
        <v>7.8880140000000001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2000000}"/>
  <dataValidations count="1">
    <dataValidation type="list" allowBlank="1" showErrorMessage="1" errorTitle="Invalid value" error="Choose a value from the Periods list." sqref="A2:A5000" xr:uid="{00000000-0002-0000-E200-000000000000}">
      <formula1>"2026-07"</formula1>
    </dataValidation>
  </dataValidations>
  <pageMargins left="0.75" right="0.75" top="1" bottom="1" header="0.5" footer="0.5"/>
  <legacy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3000000}"/>
  <dataValidations count="14">
    <dataValidation type="list" allowBlank="1" showErrorMessage="1" errorTitle="Invalid value" error="Choose a value from the Periods list." sqref="A2:A5000" xr:uid="{00000000-0002-0000-E300-000000000000}">
      <formula1>"2026-07"</formula1>
    </dataValidation>
    <dataValidation type="list" allowBlank="1" showErrorMessage="1" errorTitle="Invalid value" error="Choose a value from the Units list." sqref="J2:J5000" xr:uid="{00000000-0002-0000-E300-000001000000}">
      <formula1>"NS,PA,NC,OU"</formula1>
    </dataValidation>
    <dataValidation type="list" allowBlank="1" showErrorMessage="1" errorTitle="Invalid value" error="Choose a value from the PayoffProfiles list." sqref="N2:N5000" xr:uid="{00000000-0002-0000-E3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3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3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3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3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3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300-000008000000}">
      <formula1>"Put,Call"</formula1>
    </dataValidation>
    <dataValidation type="list" allowBlank="1" showErrorMessage="1" errorTitle="Invalid value" error="Choose a value from the WrittenPurchased list." sqref="AM2:AM5000" xr:uid="{00000000-0002-0000-E3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3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3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3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300-000011000000}">
      <formula1>"Y,N"</formula1>
    </dataValidation>
  </dataValidations>
  <pageMargins left="0.75" right="0.75" top="1" bottom="1" header="0.5" footer="0.5"/>
  <legacy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4000000}"/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IFERROR(_xll.BDP("XLIX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IFERROR(_xll.BDP("XLIX US Equity","CUST_TRR_RETURN_HOLDING_PER","CUST_TRR_START_DT","20260601","CUST_TRR_END_DT","20260630","CUST_TRR_CRNCY","USD"),"")</f>
        <v>12.37247</v>
      </c>
    </row>
    <row r="23" spans="1:3" x14ac:dyDescent="0.25">
      <c r="A23" s="2" t="s">
        <v>29</v>
      </c>
      <c r="B23" s="2" t="s">
        <v>51</v>
      </c>
      <c r="C23" s="4">
        <f>IFERROR(_xll.BDP("XLIX US Equity","CUST_TRR_RETURN_HOLDING_PER","CUST_TRR_START_DT","20260701","CUST_TRR_END_DT","20260731","CUST_TRR_CRNCY","USD"),"")</f>
        <v>-4.8992269999999998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5000000}"/>
  <dataValidations count="1">
    <dataValidation type="list" allowBlank="1" showErrorMessage="1" errorTitle="Invalid value" error="Choose a value from the Periods list." sqref="A2:A5000" xr:uid="{00000000-0002-0000-E500-000000000000}">
      <formula1>"2026-07"</formula1>
    </dataValidation>
  </dataValidations>
  <pageMargins left="0.75" right="0.75" top="1" bottom="1" header="0.5" footer="0.5"/>
  <legacy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6000000}"/>
  <dataValidations count="14">
    <dataValidation type="list" allowBlank="1" showErrorMessage="1" errorTitle="Invalid value" error="Choose a value from the Periods list." sqref="A2:A5000" xr:uid="{00000000-0002-0000-E600-000000000000}">
      <formula1>"2026-07"</formula1>
    </dataValidation>
    <dataValidation type="list" allowBlank="1" showErrorMessage="1" errorTitle="Invalid value" error="Choose a value from the Units list." sqref="J2:J5000" xr:uid="{00000000-0002-0000-E600-000001000000}">
      <formula1>"NS,PA,NC,OU"</formula1>
    </dataValidation>
    <dataValidation type="list" allowBlank="1" showErrorMessage="1" errorTitle="Invalid value" error="Choose a value from the PayoffProfiles list." sqref="N2:N5000" xr:uid="{00000000-0002-0000-E6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6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6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6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6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6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600-000008000000}">
      <formula1>"Put,Call"</formula1>
    </dataValidation>
    <dataValidation type="list" allowBlank="1" showErrorMessage="1" errorTitle="Invalid value" error="Choose a value from the WrittenPurchased list." sqref="AM2:AM5000" xr:uid="{00000000-0002-0000-E6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6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6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6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600-000011000000}">
      <formula1>"Y,N"</formula1>
    </dataValidation>
  </dataValidations>
  <pageMargins left="0.75" right="0.75" top="1" bottom="1" header="0.5" footer="0.5"/>
  <legacy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7000000}"/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IFERROR(_xll.BDP("NVC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IFERROR(_xll.BDP("NVC US Equity","CUST_TRR_RETURN_HOLDING_PER","CUST_TRR_START_DT","20260601","CUST_TRR_END_DT","20260630","CUST_TRR_CRNCY","USD"),"")</f>
        <v>6.2552919999999999</v>
      </c>
    </row>
    <row r="23" spans="1:3" x14ac:dyDescent="0.25">
      <c r="A23" s="2" t="s">
        <v>29</v>
      </c>
      <c r="B23" s="2" t="s">
        <v>51</v>
      </c>
      <c r="C23" s="4">
        <f>IFERROR(_xll.BDP("NVC US Equity","CUST_TRR_RETURN_HOLDING_PER","CUST_TRR_START_DT","20260701","CUST_TRR_END_DT","20260731","CUST_TRR_CRNCY","USD"),"")</f>
        <v>1.688267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8000000}"/>
  <dataValidations count="1">
    <dataValidation type="list" allowBlank="1" showErrorMessage="1" errorTitle="Invalid value" error="Choose a value from the Periods list." sqref="A2:A5000" xr:uid="{00000000-0002-0000-E800-000000000000}">
      <formula1>"2026-07"</formula1>
    </dataValidation>
  </dataValidations>
  <pageMargins left="0.75" right="0.75" top="1" bottom="1" header="0.5" footer="0.5"/>
  <legacy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9000000}"/>
  <dataValidations count="14">
    <dataValidation type="list" allowBlank="1" showErrorMessage="1" errorTitle="Invalid value" error="Choose a value from the Periods list." sqref="A2:A5000" xr:uid="{00000000-0002-0000-E900-000000000000}">
      <formula1>"2026-07"</formula1>
    </dataValidation>
    <dataValidation type="list" allowBlank="1" showErrorMessage="1" errorTitle="Invalid value" error="Choose a value from the Units list." sqref="J2:J5000" xr:uid="{00000000-0002-0000-E900-000001000000}">
      <formula1>"NS,PA,NC,OU"</formula1>
    </dataValidation>
    <dataValidation type="list" allowBlank="1" showErrorMessage="1" errorTitle="Invalid value" error="Choose a value from the PayoffProfiles list." sqref="N2:N5000" xr:uid="{00000000-0002-0000-E9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9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9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9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9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9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900-000008000000}">
      <formula1>"Put,Call"</formula1>
    </dataValidation>
    <dataValidation type="list" allowBlank="1" showErrorMessage="1" errorTitle="Invalid value" error="Choose a value from the WrittenPurchased list." sqref="AM2:AM5000" xr:uid="{00000000-0002-0000-E9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9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9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9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900-000011000000}">
      <formula1>"Y,N"</formula1>
    </dataValidation>
  </dataValidations>
  <pageMargins left="0.75" right="0.75" top="1" bottom="1" header="0.5" footer="0.5"/>
  <legacy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A000000}"/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IFERROR(_xll.BDP("ACHX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IFERROR(_xll.BDP("ACHX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IFERROR(_xll.BDP("ACHX US Equity","CUST_TRR_RETURN_HOLDING_PER","CUST_TRR_START_DT","20260701","CUST_TRR_END_DT","20260731","CUST_TRR_CRNCY","USD"),"")</f>
        <v>-17.467559999999999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B000000}"/>
  <dataValidations count="1">
    <dataValidation type="list" allowBlank="1" showErrorMessage="1" errorTitle="Invalid value" error="Choose a value from the Periods list." sqref="A2:A5000" xr:uid="{00000000-0002-0000-EB00-000000000000}">
      <formula1>"2026-07"</formula1>
    </dataValidation>
  </dataValidations>
  <pageMargins left="0.75" right="0.75" top="1" bottom="1" header="0.5" footer="0.5"/>
  <legacy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C000000}"/>
  <dataValidations count="14">
    <dataValidation type="list" allowBlank="1" showErrorMessage="1" errorTitle="Invalid value" error="Choose a value from the Periods list." sqref="A2:A5000" xr:uid="{00000000-0002-0000-EC00-000000000000}">
      <formula1>"2026-07"</formula1>
    </dataValidation>
    <dataValidation type="list" allowBlank="1" showErrorMessage="1" errorTitle="Invalid value" error="Choose a value from the Units list." sqref="J2:J5000" xr:uid="{00000000-0002-0000-EC00-000001000000}">
      <formula1>"NS,PA,NC,OU"</formula1>
    </dataValidation>
    <dataValidation type="list" allowBlank="1" showErrorMessage="1" errorTitle="Invalid value" error="Choose a value from the PayoffProfiles list." sqref="N2:N5000" xr:uid="{00000000-0002-0000-EC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C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C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C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C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C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C00-000008000000}">
      <formula1>"Put,Call"</formula1>
    </dataValidation>
    <dataValidation type="list" allowBlank="1" showErrorMessage="1" errorTitle="Invalid value" error="Choose a value from the WrittenPurchased list." sqref="AM2:AM5000" xr:uid="{00000000-0002-0000-EC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C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C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C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C00-000011000000}">
      <formula1>"Y,N"</formula1>
    </dataValidation>
  </dataValidations>
  <pageMargins left="0.75" right="0.75" top="1" bottom="1" header="0.5" footer="0.5"/>
  <legacy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D000000}"/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IFERROR(_xll.BDP("LRCC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IFERROR(_xll.BDP("LRCC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IFERROR(_xll.BDP("LRCC US Equity","CUST_TRR_RETURN_HOLDING_PER","CUST_TRR_START_DT","20260701","CUST_TRR_END_DT","20260731","CUST_TRR_CRNCY","USD"),"")</f>
        <v>-22.486460000000001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E000000}"/>
  <dataValidations count="1">
    <dataValidation type="list" allowBlank="1" showErrorMessage="1" errorTitle="Invalid value" error="Choose a value from the Periods list." sqref="A2:A5000" xr:uid="{00000000-0002-0000-EE00-000000000000}">
      <formula1>"2026-07"</formula1>
    </dataValidation>
  </dataValidations>
  <pageMargins left="0.75" right="0.75" top="1" bottom="1" header="0.5" footer="0.5"/>
  <legacy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F000000}"/>
  <dataValidations count="14">
    <dataValidation type="list" allowBlank="1" showErrorMessage="1" errorTitle="Invalid value" error="Choose a value from the Periods list." sqref="A2:A5000" xr:uid="{00000000-0002-0000-EF00-000000000000}">
      <formula1>"2026-07"</formula1>
    </dataValidation>
    <dataValidation type="list" allowBlank="1" showErrorMessage="1" errorTitle="Invalid value" error="Choose a value from the Units list." sqref="J2:J5000" xr:uid="{00000000-0002-0000-EF00-000001000000}">
      <formula1>"NS,PA,NC,OU"</formula1>
    </dataValidation>
    <dataValidation type="list" allowBlank="1" showErrorMessage="1" errorTitle="Invalid value" error="Choose a value from the PayoffProfiles list." sqref="N2:N5000" xr:uid="{00000000-0002-0000-EF00-000002000000}">
      <formula1>"Long,Short,N/A"</formula1>
    </dataValidation>
    <dataValidation type="list" allowBlank="1" showErrorMessage="1" errorTitle="Invalid value" error="Choose a value from the AssetCategories list." sqref="O2:O5000" xr:uid="{00000000-0002-0000-EF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F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F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F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F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F00-000008000000}">
      <formula1>"Put,Call"</formula1>
    </dataValidation>
    <dataValidation type="list" allowBlank="1" showErrorMessage="1" errorTitle="Invalid value" error="Choose a value from the WrittenPurchased list." sqref="AM2:AM5000" xr:uid="{00000000-0002-0000-EF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F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F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F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F00-000011000000}">
      <formula1>"Y,N"</formula1>
    </dataValidation>
  </dataValidations>
  <pageMargins left="0.75" right="0.75" top="1" bottom="1" header="0.5" footer="0.5"/>
  <legacy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0000000}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IFERROR(_xll.BDP("MEGX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IFERROR(_xll.BDP("MEGX US Equity","CUST_TRR_RETURN_HOLDING_PER","CUST_TRR_START_DT","20260601","CUST_TRR_END_DT","20260630","CUST_TRR_CRNCY","USD"),"")</f>
        <v>-6.890841</v>
      </c>
    </row>
    <row r="23" spans="1:3" x14ac:dyDescent="0.25">
      <c r="A23" s="2" t="s">
        <v>29</v>
      </c>
      <c r="B23" s="2" t="s">
        <v>51</v>
      </c>
      <c r="C23" s="4">
        <f>IFERROR(_xll.BDP("MEGX US Equity","CUST_TRR_RETURN_HOLDING_PER","CUST_TRR_START_DT","20260701","CUST_TRR_END_DT","20260731","CUST_TRR_CRNCY","USD"),"")</f>
        <v>-4.4626830000000002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1000000}"/>
  <dataValidations count="1">
    <dataValidation type="list" allowBlank="1" showErrorMessage="1" errorTitle="Invalid value" error="Choose a value from the Periods list." sqref="A2:A5000" xr:uid="{00000000-0002-0000-F100-000000000000}">
      <formula1>"2026-07"</formula1>
    </dataValidation>
  </dataValidations>
  <pageMargins left="0.75" right="0.75" top="1" bottom="1" header="0.5" footer="0.5"/>
  <legacy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2000000}"/>
  <dataValidations count="14">
    <dataValidation type="list" allowBlank="1" showErrorMessage="1" errorTitle="Invalid value" error="Choose a value from the Periods list." sqref="A2:A5000" xr:uid="{00000000-0002-0000-F200-000000000000}">
      <formula1>"2026-07"</formula1>
    </dataValidation>
    <dataValidation type="list" allowBlank="1" showErrorMessage="1" errorTitle="Invalid value" error="Choose a value from the Units list." sqref="J2:J5000" xr:uid="{00000000-0002-0000-F200-000001000000}">
      <formula1>"NS,PA,NC,OU"</formula1>
    </dataValidation>
    <dataValidation type="list" allowBlank="1" showErrorMessage="1" errorTitle="Invalid value" error="Choose a value from the PayoffProfiles list." sqref="N2:N5000" xr:uid="{00000000-0002-0000-F2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2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2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2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2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2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200-000008000000}">
      <formula1>"Put,Call"</formula1>
    </dataValidation>
    <dataValidation type="list" allowBlank="1" showErrorMessage="1" errorTitle="Invalid value" error="Choose a value from the WrittenPurchased list." sqref="AM2:AM5000" xr:uid="{00000000-0002-0000-F2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2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2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2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200-000011000000}">
      <formula1>"Y,N"</formula1>
    </dataValidation>
  </dataValidations>
  <pageMargins left="0.75" right="0.75" top="1" bottom="1" header="0.5" footer="0.5"/>
  <legacy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202</v>
      </c>
    </row>
    <row r="16" spans="1:2" x14ac:dyDescent="0.25">
      <c r="A16" s="2" t="s">
        <v>16</v>
      </c>
      <c r="B16" s="3" t="s">
        <v>203</v>
      </c>
    </row>
    <row r="17" spans="1:2" x14ac:dyDescent="0.25">
      <c r="A17" s="2" t="s">
        <v>17</v>
      </c>
      <c r="B17" s="3" t="s">
        <v>204</v>
      </c>
    </row>
    <row r="18" spans="1:2" x14ac:dyDescent="0.25">
      <c r="A18" s="2" t="s">
        <v>18</v>
      </c>
      <c r="B18" s="3" t="s">
        <v>205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3000000}"/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IFERROR(_xll.BDP("TPLX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IFERROR(_xll.BDP("TPLX US Equity","CUST_TRR_RETURN_HOLDING_PER","CUST_TRR_START_DT","20260601","CUST_TRR_END_DT","20260630","CUST_TRR_CRNCY","USD"),"")</f>
        <v>31.90354</v>
      </c>
    </row>
    <row r="23" spans="1:3" x14ac:dyDescent="0.25">
      <c r="A23" s="2" t="s">
        <v>29</v>
      </c>
      <c r="B23" s="2" t="s">
        <v>51</v>
      </c>
      <c r="C23" s="4">
        <f>IFERROR(_xll.BDP("TPLX US Equity","CUST_TRR_RETURN_HOLDING_PER","CUST_TRR_START_DT","20260701","CUST_TRR_END_DT","20260731","CUST_TRR_CRNCY","USD"),"")</f>
        <v>-7.5873889999999999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4000000}"/>
  <dataValidations count="1">
    <dataValidation type="list" allowBlank="1" showErrorMessage="1" errorTitle="Invalid value" error="Choose a value from the Periods list." sqref="A2:A5000" xr:uid="{00000000-0002-0000-F400-000000000000}">
      <formula1>"2026-07"</formula1>
    </dataValidation>
  </dataValidations>
  <pageMargins left="0.75" right="0.75" top="1" bottom="1" header="0.5" footer="0.5"/>
  <legacy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5000000}"/>
  <dataValidations count="14">
    <dataValidation type="list" allowBlank="1" showErrorMessage="1" errorTitle="Invalid value" error="Choose a value from the Periods list." sqref="A2:A5000" xr:uid="{00000000-0002-0000-F500-000000000000}">
      <formula1>"2026-07"</formula1>
    </dataValidation>
    <dataValidation type="list" allowBlank="1" showErrorMessage="1" errorTitle="Invalid value" error="Choose a value from the Units list." sqref="J2:J5000" xr:uid="{00000000-0002-0000-F500-000001000000}">
      <formula1>"NS,PA,NC,OU"</formula1>
    </dataValidation>
    <dataValidation type="list" allowBlank="1" showErrorMessage="1" errorTitle="Invalid value" error="Choose a value from the PayoffProfiles list." sqref="N2:N5000" xr:uid="{00000000-0002-0000-F5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5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5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5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5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5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500-000008000000}">
      <formula1>"Put,Call"</formula1>
    </dataValidation>
    <dataValidation type="list" allowBlank="1" showErrorMessage="1" errorTitle="Invalid value" error="Choose a value from the WrittenPurchased list." sqref="AM2:AM5000" xr:uid="{00000000-0002-0000-F5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5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5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5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500-000011000000}">
      <formula1>"Y,N"</formula1>
    </dataValidation>
  </dataValidations>
  <pageMargins left="0.75" right="0.75" top="1" bottom="1" header="0.5" footer="0.5"/>
  <legacy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206</v>
      </c>
    </row>
    <row r="16" spans="1:2" x14ac:dyDescent="0.25">
      <c r="A16" s="2" t="s">
        <v>16</v>
      </c>
      <c r="B16" s="3" t="s">
        <v>207</v>
      </c>
    </row>
    <row r="17" spans="1:2" x14ac:dyDescent="0.25">
      <c r="A17" s="2" t="s">
        <v>17</v>
      </c>
      <c r="B17" s="3" t="s">
        <v>208</v>
      </c>
    </row>
    <row r="18" spans="1:2" x14ac:dyDescent="0.25">
      <c r="A18" s="2" t="s">
        <v>18</v>
      </c>
      <c r="B18" s="3" t="s">
        <v>209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6000000}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IFERROR(_xll.BDP("CARX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IFERROR(_xll.BDP("CARX US Equity","CUST_TRR_RETURN_HOLDING_PER","CUST_TRR_START_DT","20260601","CUST_TRR_END_DT","20260630","CUST_TRR_CRNCY","USD"),"")</f>
        <v>2.2456309999999999</v>
      </c>
    </row>
    <row r="23" spans="1:3" x14ac:dyDescent="0.25">
      <c r="A23" s="2" t="s">
        <v>29</v>
      </c>
      <c r="B23" s="2" t="s">
        <v>51</v>
      </c>
      <c r="C23" s="4">
        <f>IFERROR(_xll.BDP("CARX US Equity","CUST_TRR_RETURN_HOLDING_PER","CUST_TRR_START_DT","20260701","CUST_TRR_END_DT","20260731","CUST_TRR_CRNCY","USD"),"")</f>
        <v>-2.7315469999999999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7000000}"/>
  <dataValidations count="1">
    <dataValidation type="list" allowBlank="1" showErrorMessage="1" errorTitle="Invalid value" error="Choose a value from the Periods list." sqref="A2:A5000" xr:uid="{00000000-0002-0000-F700-000000000000}">
      <formula1>"2026-07"</formula1>
    </dataValidation>
  </dataValidations>
  <pageMargins left="0.75" right="0.75" top="1" bottom="1" header="0.5" footer="0.5"/>
  <legacy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8000000}"/>
  <dataValidations count="14">
    <dataValidation type="list" allowBlank="1" showErrorMessage="1" errorTitle="Invalid value" error="Choose a value from the Periods list." sqref="A2:A5000" xr:uid="{00000000-0002-0000-F800-000000000000}">
      <formula1>"2026-07"</formula1>
    </dataValidation>
    <dataValidation type="list" allowBlank="1" showErrorMessage="1" errorTitle="Invalid value" error="Choose a value from the Units list." sqref="J2:J5000" xr:uid="{00000000-0002-0000-F800-000001000000}">
      <formula1>"NS,PA,NC,OU"</formula1>
    </dataValidation>
    <dataValidation type="list" allowBlank="1" showErrorMessage="1" errorTitle="Invalid value" error="Choose a value from the PayoffProfiles list." sqref="N2:N5000" xr:uid="{00000000-0002-0000-F8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8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8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8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8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8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800-000008000000}">
      <formula1>"Put,Call"</formula1>
    </dataValidation>
    <dataValidation type="list" allowBlank="1" showErrorMessage="1" errorTitle="Invalid value" error="Choose a value from the WrittenPurchased list." sqref="AM2:AM5000" xr:uid="{00000000-0002-0000-F8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8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8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8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800-000011000000}">
      <formula1>"Y,N"</formula1>
    </dataValidation>
  </dataValidations>
  <pageMargins left="0.75" right="0.75" top="1" bottom="1" header="0.5" footer="0.5"/>
  <legacy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9000000}"/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IFERROR(_xll.BDP("FBX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IFERROR(_xll.BDP("FBX US Equity","CUST_TRR_RETURN_HOLDING_PER","CUST_TRR_START_DT","20260601","CUST_TRR_END_DT","20260630","CUST_TRR_CRNCY","USD"),"")</f>
        <v>4.7249670000000004</v>
      </c>
    </row>
    <row r="23" spans="1:3" x14ac:dyDescent="0.25">
      <c r="A23" s="2" t="s">
        <v>29</v>
      </c>
      <c r="B23" s="2" t="s">
        <v>51</v>
      </c>
      <c r="C23" s="4">
        <f>IFERROR(_xll.BDP("FBX US Equity","CUST_TRR_RETURN_HOLDING_PER","CUST_TRR_START_DT","20260701","CUST_TRR_END_DT","20260731","CUST_TRR_CRNCY","USD"),"")</f>
        <v>-20.171669999999999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A000000}"/>
  <dataValidations count="1">
    <dataValidation type="list" allowBlank="1" showErrorMessage="1" errorTitle="Invalid value" error="Choose a value from the Periods list." sqref="A2:A5000" xr:uid="{00000000-0002-0000-FA00-000000000000}">
      <formula1>"2026-07"</formula1>
    </dataValidation>
  </dataValidations>
  <pageMargins left="0.75" right="0.75" top="1" bottom="1" header="0.5" footer="0.5"/>
  <legacy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B000000}"/>
  <dataValidations count="14">
    <dataValidation type="list" allowBlank="1" showErrorMessage="1" errorTitle="Invalid value" error="Choose a value from the Periods list." sqref="A2:A5000" xr:uid="{00000000-0002-0000-FB00-000000000000}">
      <formula1>"2026-07"</formula1>
    </dataValidation>
    <dataValidation type="list" allowBlank="1" showErrorMessage="1" errorTitle="Invalid value" error="Choose a value from the Units list." sqref="J2:J5000" xr:uid="{00000000-0002-0000-FB00-000001000000}">
      <formula1>"NS,PA,NC,OU"</formula1>
    </dataValidation>
    <dataValidation type="list" allowBlank="1" showErrorMessage="1" errorTitle="Invalid value" error="Choose a value from the PayoffProfiles list." sqref="N2:N5000" xr:uid="{00000000-0002-0000-FB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B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B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B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B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B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B00-000008000000}">
      <formula1>"Put,Call"</formula1>
    </dataValidation>
    <dataValidation type="list" allowBlank="1" showErrorMessage="1" errorTitle="Invalid value" error="Choose a value from the WrittenPurchased list." sqref="AM2:AM5000" xr:uid="{00000000-0002-0000-FB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B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B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B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B00-000011000000}">
      <formula1>"Y,N"</formula1>
    </dataValidation>
  </dataValidations>
  <pageMargins left="0.75" right="0.75" top="1" bottom="1" header="0.5" footer="0.5"/>
  <legacy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C000000}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IFERROR(_xll.BDP("COHC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IFERROR(_xll.BDP("COHC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IFERROR(_xll.BDP("COHC US Equity","CUST_TRR_RETURN_HOLDING_PER","CUST_TRR_START_DT","20260701","CUST_TRR_END_DT","20260731","CUST_TRR_CRNCY","USD"),"")</f>
        <v>-34.41122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D000000}"/>
  <dataValidations count="1">
    <dataValidation type="list" allowBlank="1" showErrorMessage="1" errorTitle="Invalid value" error="Choose a value from the Periods list." sqref="A2:A5000" xr:uid="{00000000-0002-0000-FD00-000000000000}">
      <formula1>"2026-07"</formula1>
    </dataValidation>
  </dataValidations>
  <pageMargins left="0.75" right="0.75" top="1" bottom="1" header="0.5" footer="0.5"/>
  <legacy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E000000}"/>
  <dataValidations count="14">
    <dataValidation type="list" allowBlank="1" showErrorMessage="1" errorTitle="Invalid value" error="Choose a value from the Periods list." sqref="A2:A5000" xr:uid="{00000000-0002-0000-FE00-000000000000}">
      <formula1>"2026-07"</formula1>
    </dataValidation>
    <dataValidation type="list" allowBlank="1" showErrorMessage="1" errorTitle="Invalid value" error="Choose a value from the Units list." sqref="J2:J5000" xr:uid="{00000000-0002-0000-FE00-000001000000}">
      <formula1>"NS,PA,NC,OU"</formula1>
    </dataValidation>
    <dataValidation type="list" allowBlank="1" showErrorMessage="1" errorTitle="Invalid value" error="Choose a value from the PayoffProfiles list." sqref="N2:N5000" xr:uid="{00000000-0002-0000-FE00-000002000000}">
      <formula1>"Long,Short,N/A"</formula1>
    </dataValidation>
    <dataValidation type="list" allowBlank="1" showErrorMessage="1" errorTitle="Invalid value" error="Choose a value from the AssetCategories list." sqref="O2:O5000" xr:uid="{00000000-0002-0000-FE00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E00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E00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E00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E00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E00-000008000000}">
      <formula1>"Put,Call"</formula1>
    </dataValidation>
    <dataValidation type="list" allowBlank="1" showErrorMessage="1" errorTitle="Invalid value" error="Choose a value from the WrittenPurchased list." sqref="AM2:AM5000" xr:uid="{00000000-0002-0000-FE00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E00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E00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E00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E00-000011000000}">
      <formula1>"Y,N"</formula1>
    </dataValidation>
  </dataValidations>
  <pageMargins left="0.75" right="0.75" top="1" bottom="1" header="0.5" footer="0.5"/>
  <legacy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F000000}"/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IFERROR(_xll.BDP("VRC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IFERROR(_xll.BDP("VRC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IFERROR(_xll.BDP("VRC US Equity","CUST_TRR_RETURN_HOLDING_PER","CUST_TRR_START_DT","20260701","CUST_TRR_END_DT","20260731","CUST_TRR_CRNCY","USD"),"")</f>
        <v>-40.460070000000002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0010000}"/>
  <dataValidations count="1">
    <dataValidation type="list" allowBlank="1" showErrorMessage="1" errorTitle="Invalid value" error="Choose a value from the Periods list." sqref="A2:A5000" xr:uid="{00000000-0002-0000-0001-000000000000}">
      <formula1>"2026-07"</formula1>
    </dataValidation>
  </dataValidations>
  <pageMargins left="0.75" right="0.75" top="1" bottom="1" header="0.5" footer="0.5"/>
  <legacy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1010000}"/>
  <dataValidations count="14">
    <dataValidation type="list" allowBlank="1" showErrorMessage="1" errorTitle="Invalid value" error="Choose a value from the Periods list." sqref="A2:A5000" xr:uid="{00000000-0002-0000-0101-000000000000}">
      <formula1>"2026-07"</formula1>
    </dataValidation>
    <dataValidation type="list" allowBlank="1" showErrorMessage="1" errorTitle="Invalid value" error="Choose a value from the Units list." sqref="J2:J5000" xr:uid="{00000000-0002-0000-0101-000001000000}">
      <formula1>"NS,PA,NC,OU"</formula1>
    </dataValidation>
    <dataValidation type="list" allowBlank="1" showErrorMessage="1" errorTitle="Invalid value" error="Choose a value from the PayoffProfiles list." sqref="N2:N5000" xr:uid="{00000000-0002-0000-01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1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1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1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1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1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101-000008000000}">
      <formula1>"Put,Call"</formula1>
    </dataValidation>
    <dataValidation type="list" allowBlank="1" showErrorMessage="1" errorTitle="Invalid value" error="Choose a value from the WrittenPurchased list." sqref="AM2:AM5000" xr:uid="{00000000-0002-0000-01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1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1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1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101-000011000000}">
      <formula1>"Y,N"</formula1>
    </dataValidation>
  </dataValidations>
  <pageMargins left="0.75" right="0.75" top="1" bottom="1" header="0.5" footer="0.5"/>
  <legacy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2010000}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IFERROR(_xll.BDP("IREC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IFERROR(_xll.BDP("IREC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IFERROR(_xll.BDP("IREC US Equity","CUST_TRR_RETURN_HOLDING_PER","CUST_TRR_START_DT","20260701","CUST_TRR_END_DT","20260731","CUST_TRR_CRNCY","USD"),"")</f>
        <v>-21.789349999999999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3010000}"/>
  <dataValidations count="1">
    <dataValidation type="list" allowBlank="1" showErrorMessage="1" errorTitle="Invalid value" error="Choose a value from the Periods list." sqref="A2:A5000" xr:uid="{00000000-0002-0000-0301-000000000000}">
      <formula1>"2026-07"</formula1>
    </dataValidation>
  </dataValidations>
  <pageMargins left="0.75" right="0.75" top="1" bottom="1" header="0.5" footer="0.5"/>
  <legacy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4010000}"/>
  <dataValidations count="14">
    <dataValidation type="list" allowBlank="1" showErrorMessage="1" errorTitle="Invalid value" error="Choose a value from the Periods list." sqref="A2:A5000" xr:uid="{00000000-0002-0000-0401-000000000000}">
      <formula1>"2026-07"</formula1>
    </dataValidation>
    <dataValidation type="list" allowBlank="1" showErrorMessage="1" errorTitle="Invalid value" error="Choose a value from the Units list." sqref="J2:J5000" xr:uid="{00000000-0002-0000-0401-000001000000}">
      <formula1>"NS,PA,NC,OU"</formula1>
    </dataValidation>
    <dataValidation type="list" allowBlank="1" showErrorMessage="1" errorTitle="Invalid value" error="Choose a value from the PayoffProfiles list." sqref="N2:N5000" xr:uid="{00000000-0002-0000-04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4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4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4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4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4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401-000008000000}">
      <formula1>"Put,Call"</formula1>
    </dataValidation>
    <dataValidation type="list" allowBlank="1" showErrorMessage="1" errorTitle="Invalid value" error="Choose a value from the WrittenPurchased list." sqref="AM2:AM5000" xr:uid="{00000000-0002-0000-04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4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4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4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401-000011000000}">
      <formula1>"Y,N"</formula1>
    </dataValidation>
  </dataValidations>
  <pageMargins left="0.75" right="0.75" top="1" bottom="1" header="0.5" footer="0.5"/>
  <legacy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5010000}"/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IFERROR(_xll.BDP("CRD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IFERROR(_xll.BDP("CRD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IFERROR(_xll.BDP("CRD US Equity","CUST_TRR_RETURN_HOLDING_PER","CUST_TRR_START_DT","20260701","CUST_TRR_END_DT","20260731","CUST_TRR_CRNCY","USD"),"")</f>
        <v>-27.52056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6010000}"/>
  <dataValidations count="1">
    <dataValidation type="list" allowBlank="1" showErrorMessage="1" errorTitle="Invalid value" error="Choose a value from the Periods list." sqref="A2:A5000" xr:uid="{00000000-0002-0000-0601-000000000000}">
      <formula1>"2026-07"</formula1>
    </dataValidation>
  </dataValidations>
  <pageMargins left="0.75" right="0.75" top="1" bottom="1" header="0.5" footer="0.5"/>
  <legacy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7010000}"/>
  <dataValidations count="14">
    <dataValidation type="list" allowBlank="1" showErrorMessage="1" errorTitle="Invalid value" error="Choose a value from the Periods list." sqref="A2:A5000" xr:uid="{00000000-0002-0000-0701-000000000000}">
      <formula1>"2026-07"</formula1>
    </dataValidation>
    <dataValidation type="list" allowBlank="1" showErrorMessage="1" errorTitle="Invalid value" error="Choose a value from the Units list." sqref="J2:J5000" xr:uid="{00000000-0002-0000-0701-000001000000}">
      <formula1>"NS,PA,NC,OU"</formula1>
    </dataValidation>
    <dataValidation type="list" allowBlank="1" showErrorMessage="1" errorTitle="Invalid value" error="Choose a value from the PayoffProfiles list." sqref="N2:N5000" xr:uid="{00000000-0002-0000-07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7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7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7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7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7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701-000008000000}">
      <formula1>"Put,Call"</formula1>
    </dataValidation>
    <dataValidation type="list" allowBlank="1" showErrorMessage="1" errorTitle="Invalid value" error="Choose a value from the WrittenPurchased list." sqref="AM2:AM5000" xr:uid="{00000000-0002-0000-07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7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7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7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701-000011000000}">
      <formula1>"Y,N"</formula1>
    </dataValidation>
  </dataValidations>
  <pageMargins left="0.75" right="0.75" top="1" bottom="1" header="0.5" footer="0.5"/>
  <legacy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8010000}"/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IFERROR(_xll.BDP("XKRE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IFERROR(_xll.BDP("XKRE US Equity","CUST_TRR_RETURN_HOLDING_PER","CUST_TRR_START_DT","20260601","CUST_TRR_END_DT","20260630","CUST_TRR_CRNCY","USD"),"")</f>
        <v>21.669730000000001</v>
      </c>
    </row>
    <row r="23" spans="1:3" x14ac:dyDescent="0.25">
      <c r="A23" s="2" t="s">
        <v>29</v>
      </c>
      <c r="B23" s="2" t="s">
        <v>51</v>
      </c>
      <c r="C23" s="4">
        <f>IFERROR(_xll.BDP("XKRE US Equity","CUST_TRR_RETURN_HOLDING_PER","CUST_TRR_START_DT","20260701","CUST_TRR_END_DT","20260731","CUST_TRR_CRNCY","USD"),"")</f>
        <v>-1.332443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9010000}"/>
  <dataValidations count="1">
    <dataValidation type="list" allowBlank="1" showErrorMessage="1" errorTitle="Invalid value" error="Choose a value from the Periods list." sqref="A2:A5000" xr:uid="{00000000-0002-0000-0901-000000000000}">
      <formula1>"2026-07"</formula1>
    </dataValidation>
  </dataValidations>
  <pageMargins left="0.75" right="0.75" top="1" bottom="1" header="0.5" footer="0.5"/>
  <legacy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A010000}"/>
  <dataValidations count="14">
    <dataValidation type="list" allowBlank="1" showErrorMessage="1" errorTitle="Invalid value" error="Choose a value from the Periods list." sqref="A2:A5000" xr:uid="{00000000-0002-0000-0A01-000000000000}">
      <formula1>"2026-07"</formula1>
    </dataValidation>
    <dataValidation type="list" allowBlank="1" showErrorMessage="1" errorTitle="Invalid value" error="Choose a value from the Units list." sqref="J2:J5000" xr:uid="{00000000-0002-0000-0A01-000001000000}">
      <formula1>"NS,PA,NC,OU"</formula1>
    </dataValidation>
    <dataValidation type="list" allowBlank="1" showErrorMessage="1" errorTitle="Invalid value" error="Choose a value from the PayoffProfiles list." sqref="N2:N5000" xr:uid="{00000000-0002-0000-0A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A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A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A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A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A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A01-000008000000}">
      <formula1>"Put,Call"</formula1>
    </dataValidation>
    <dataValidation type="list" allowBlank="1" showErrorMessage="1" errorTitle="Invalid value" error="Choose a value from the WrittenPurchased list." sqref="AM2:AM5000" xr:uid="{00000000-0002-0000-0A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A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A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A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A01-000011000000}">
      <formula1>"Y,N"</formula1>
    </dataValidation>
  </dataValidations>
  <pageMargins left="0.75" right="0.75" top="1" bottom="1" header="0.5" footer="0.5"/>
  <legacy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B010000}"/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IFERROR(_xll.BDP("AXTC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IFERROR(_xll.BDP("AXTC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IFERROR(_xll.BDP("AXTC US Equity","CUST_TRR_RETURN_HOLDING_PER","CUST_TRR_START_DT","20260701","CUST_TRR_END_DT","20260731","CUST_TRR_CRNCY","USD"),"")</f>
        <v>-16.679670000000002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C010000}"/>
  <dataValidations count="1">
    <dataValidation type="list" allowBlank="1" showErrorMessage="1" errorTitle="Invalid value" error="Choose a value from the Periods list." sqref="A2:A5000" xr:uid="{00000000-0002-0000-0C01-000000000000}">
      <formula1>"2026-07"</formula1>
    </dataValidation>
  </dataValidations>
  <pageMargins left="0.75" right="0.75" top="1" bottom="1" header="0.5" footer="0.5"/>
  <legacy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D010000}"/>
  <dataValidations count="14">
    <dataValidation type="list" allowBlank="1" showErrorMessage="1" errorTitle="Invalid value" error="Choose a value from the Periods list." sqref="A2:A5000" xr:uid="{00000000-0002-0000-0D01-000000000000}">
      <formula1>"2026-07"</formula1>
    </dataValidation>
    <dataValidation type="list" allowBlank="1" showErrorMessage="1" errorTitle="Invalid value" error="Choose a value from the Units list." sqref="J2:J5000" xr:uid="{00000000-0002-0000-0D01-000001000000}">
      <formula1>"NS,PA,NC,OU"</formula1>
    </dataValidation>
    <dataValidation type="list" allowBlank="1" showErrorMessage="1" errorTitle="Invalid value" error="Choose a value from the PayoffProfiles list." sqref="N2:N5000" xr:uid="{00000000-0002-0000-0D01-000002000000}">
      <formula1>"Long,Short,N/A"</formula1>
    </dataValidation>
    <dataValidation type="list" allowBlank="1" showErrorMessage="1" errorTitle="Invalid value" error="Choose a value from the AssetCategories list." sqref="O2:O5000" xr:uid="{00000000-0002-0000-0D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D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D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D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D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D01-000008000000}">
      <formula1>"Put,Call"</formula1>
    </dataValidation>
    <dataValidation type="list" allowBlank="1" showErrorMessage="1" errorTitle="Invalid value" error="Choose a value from the WrittenPurchased list." sqref="AM2:AM5000" xr:uid="{00000000-0002-0000-0D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D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D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D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D01-000011000000}">
      <formula1>"Y,N"</formula1>
    </dataValidation>
  </dataValidations>
  <pageMargins left="0.75" right="0.75" top="1" bottom="1" header="0.5" footer="0.5"/>
  <legacy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E010000}"/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IFERROR(_xll.BDP("BRZX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IFERROR(_xll.BDP("BRZX US Equity","CUST_TRR_RETURN_HOLDING_PER","CUST_TRR_START_DT","20260601","CUST_TRR_END_DT","20260630","CUST_TRR_CRNCY","USD"),"")</f>
        <v>-6.9615579999999996E-2</v>
      </c>
    </row>
    <row r="23" spans="1:3" x14ac:dyDescent="0.25">
      <c r="A23" s="2" t="s">
        <v>29</v>
      </c>
      <c r="B23" s="2" t="s">
        <v>51</v>
      </c>
      <c r="C23" s="4">
        <f>IFERROR(_xll.BDP("BRZX US Equity","CUST_TRR_RETURN_HOLDING_PER","CUST_TRR_START_DT","20260701","CUST_TRR_END_DT","20260731","CUST_TRR_CRNCY","USD"),"")</f>
        <v>13.604990000000001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F010000}"/>
  <dataValidations count="1">
    <dataValidation type="list" allowBlank="1" showErrorMessage="1" errorTitle="Invalid value" error="Choose a value from the Periods list." sqref="A2:A5000" xr:uid="{00000000-0002-0000-0F01-000000000000}">
      <formula1>"2026-07"</formula1>
    </dataValidation>
  </dataValidations>
  <pageMargins left="0.75" right="0.75" top="1" bottom="1" header="0.5" footer="0.5"/>
  <legacy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0010000}"/>
  <dataValidations count="14">
    <dataValidation type="list" allowBlank="1" showErrorMessage="1" errorTitle="Invalid value" error="Choose a value from the Periods list." sqref="A2:A5000" xr:uid="{00000000-0002-0000-1001-000000000000}">
      <formula1>"2026-07"</formula1>
    </dataValidation>
    <dataValidation type="list" allowBlank="1" showErrorMessage="1" errorTitle="Invalid value" error="Choose a value from the Units list." sqref="J2:J5000" xr:uid="{00000000-0002-0000-1001-000001000000}">
      <formula1>"NS,PA,NC,OU"</formula1>
    </dataValidation>
    <dataValidation type="list" allowBlank="1" showErrorMessage="1" errorTitle="Invalid value" error="Choose a value from the PayoffProfiles list." sqref="N2:N5000" xr:uid="{00000000-0002-0000-10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0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0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0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0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0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001-000008000000}">
      <formula1>"Put,Call"</formula1>
    </dataValidation>
    <dataValidation type="list" allowBlank="1" showErrorMessage="1" errorTitle="Invalid value" error="Choose a value from the WrittenPurchased list." sqref="AM2:AM5000" xr:uid="{00000000-0002-0000-10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0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0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0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001-000011000000}">
      <formula1>"Y,N"</formula1>
    </dataValidation>
  </dataValidations>
  <pageMargins left="0.75" right="0.75" top="1" bottom="1" header="0.5" footer="0.5"/>
  <legacy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1010000}"/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IFERROR(_xll.BDP("XCOM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IFERROR(_xll.BDP("XCOM US Equity","CUST_TRR_RETURN_HOLDING_PER","CUST_TRR_START_DT","20260601","CUST_TRR_END_DT","20260630","CUST_TRR_CRNCY","USD"),"")</f>
        <v>-23.911149999999999</v>
      </c>
    </row>
    <row r="23" spans="1:3" x14ac:dyDescent="0.25">
      <c r="A23" s="2" t="s">
        <v>29</v>
      </c>
      <c r="B23" s="2" t="s">
        <v>51</v>
      </c>
      <c r="C23" s="4">
        <f>IFERROR(_xll.BDP("XCOM US Equity","CUST_TRR_RETURN_HOLDING_PER","CUST_TRR_START_DT","20260701","CUST_TRR_END_DT","20260731","CUST_TRR_CRNCY","USD"),"")</f>
        <v>21.707059999999998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2010000}"/>
  <dataValidations count="1">
    <dataValidation type="list" allowBlank="1" showErrorMessage="1" errorTitle="Invalid value" error="Choose a value from the Periods list." sqref="A2:A5000" xr:uid="{00000000-0002-0000-1201-000000000000}">
      <formula1>"2026-07"</formula1>
    </dataValidation>
  </dataValidations>
  <pageMargins left="0.75" right="0.75" top="1" bottom="1" header="0.5" footer="0.5"/>
  <legacy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3010000}"/>
  <dataValidations count="14">
    <dataValidation type="list" allowBlank="1" showErrorMessage="1" errorTitle="Invalid value" error="Choose a value from the Periods list." sqref="A2:A5000" xr:uid="{00000000-0002-0000-1301-000000000000}">
      <formula1>"2026-07"</formula1>
    </dataValidation>
    <dataValidation type="list" allowBlank="1" showErrorMessage="1" errorTitle="Invalid value" error="Choose a value from the Units list." sqref="J2:J5000" xr:uid="{00000000-0002-0000-1301-000001000000}">
      <formula1>"NS,PA,NC,OU"</formula1>
    </dataValidation>
    <dataValidation type="list" allowBlank="1" showErrorMessage="1" errorTitle="Invalid value" error="Choose a value from the PayoffProfiles list." sqref="N2:N5000" xr:uid="{00000000-0002-0000-13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3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3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3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3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3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301-000008000000}">
      <formula1>"Put,Call"</formula1>
    </dataValidation>
    <dataValidation type="list" allowBlank="1" showErrorMessage="1" errorTitle="Invalid value" error="Choose a value from the WrittenPurchased list." sqref="AM2:AM5000" xr:uid="{00000000-0002-0000-13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3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3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3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301-000011000000}">
      <formula1>"Y,N"</formula1>
    </dataValidation>
  </dataValidations>
  <pageMargins left="0.75" right="0.75" top="1" bottom="1" header="0.5" footer="0.5"/>
  <legacy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4010000}"/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IFERROR(_xll.BDP("XLPX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IFERROR(_xll.BDP("XLPX US Equity","CUST_TRR_RETURN_HOLDING_PER","CUST_TRR_START_DT","20260601","CUST_TRR_END_DT","20260630","CUST_TRR_CRNCY","USD"),"")</f>
        <v>2.9033639999999998</v>
      </c>
    </row>
    <row r="23" spans="1:3" x14ac:dyDescent="0.25">
      <c r="A23" s="2" t="s">
        <v>29</v>
      </c>
      <c r="B23" s="2" t="s">
        <v>51</v>
      </c>
      <c r="C23" s="4">
        <f>IFERROR(_xll.BDP("XLPX US Equity","CUST_TRR_RETURN_HOLDING_PER","CUST_TRR_START_DT","20260701","CUST_TRR_END_DT","20260731","CUST_TRR_CRNCY","USD"),"")</f>
        <v>3.5428989999999998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5010000}"/>
  <dataValidations count="1">
    <dataValidation type="list" allowBlank="1" showErrorMessage="1" errorTitle="Invalid value" error="Choose a value from the Periods list." sqref="A2:A5000" xr:uid="{00000000-0002-0000-1501-000000000000}">
      <formula1>"2026-07"</formula1>
    </dataValidation>
  </dataValidations>
  <pageMargins left="0.75" right="0.75" top="1" bottom="1" header="0.5" footer="0.5"/>
  <legacy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6010000}"/>
  <dataValidations count="14">
    <dataValidation type="list" allowBlank="1" showErrorMessage="1" errorTitle="Invalid value" error="Choose a value from the Periods list." sqref="A2:A5000" xr:uid="{00000000-0002-0000-1601-000000000000}">
      <formula1>"2026-07"</formula1>
    </dataValidation>
    <dataValidation type="list" allowBlank="1" showErrorMessage="1" errorTitle="Invalid value" error="Choose a value from the Units list." sqref="J2:J5000" xr:uid="{00000000-0002-0000-1601-000001000000}">
      <formula1>"NS,PA,NC,OU"</formula1>
    </dataValidation>
    <dataValidation type="list" allowBlank="1" showErrorMessage="1" errorTitle="Invalid value" error="Choose a value from the PayoffProfiles list." sqref="N2:N5000" xr:uid="{00000000-0002-0000-16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6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6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6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6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6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601-000008000000}">
      <formula1>"Put,Call"</formula1>
    </dataValidation>
    <dataValidation type="list" allowBlank="1" showErrorMessage="1" errorTitle="Invalid value" error="Choose a value from the WrittenPurchased list." sqref="AM2:AM5000" xr:uid="{00000000-0002-0000-16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6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6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6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601-000011000000}">
      <formula1>"Y,N"</formula1>
    </dataValidation>
  </dataValidations>
  <pageMargins left="0.75" right="0.75" top="1" bottom="1" header="0.5" footer="0.5"/>
  <legacy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7010000}"/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IFERROR(_xll.BDP("XEUR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IFERROR(_xll.BDP("XEUR US Equity","CUST_TRR_RETURN_HOLDING_PER","CUST_TRR_START_DT","20260601","CUST_TRR_END_DT","20260630","CUST_TRR_CRNCY","USD"),"")</f>
        <v>2.9527290000000002</v>
      </c>
    </row>
    <row r="23" spans="1:3" x14ac:dyDescent="0.25">
      <c r="A23" s="2" t="s">
        <v>29</v>
      </c>
      <c r="B23" s="2" t="s">
        <v>51</v>
      </c>
      <c r="C23" s="4">
        <f>IFERROR(_xll.BDP("XEUR US Equity","CUST_TRR_RETURN_HOLDING_PER","CUST_TRR_START_DT","20260701","CUST_TRR_END_DT","20260731","CUST_TRR_CRNCY","USD"),"")</f>
        <v>5.3669209999999996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8010000}"/>
  <dataValidations count="1">
    <dataValidation type="list" allowBlank="1" showErrorMessage="1" errorTitle="Invalid value" error="Choose a value from the Periods list." sqref="A2:A5000" xr:uid="{00000000-0002-0000-1801-000000000000}">
      <formula1>"2026-07"</formula1>
    </dataValidation>
  </dataValidations>
  <pageMargins left="0.75" right="0.75" top="1" bottom="1" header="0.5" footer="0.5"/>
  <legacy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9010000}"/>
  <dataValidations count="14">
    <dataValidation type="list" allowBlank="1" showErrorMessage="1" errorTitle="Invalid value" error="Choose a value from the Periods list." sqref="A2:A5000" xr:uid="{00000000-0002-0000-1901-000000000000}">
      <formula1>"2026-07"</formula1>
    </dataValidation>
    <dataValidation type="list" allowBlank="1" showErrorMessage="1" errorTitle="Invalid value" error="Choose a value from the Units list." sqref="J2:J5000" xr:uid="{00000000-0002-0000-1901-000001000000}">
      <formula1>"NS,PA,NC,OU"</formula1>
    </dataValidation>
    <dataValidation type="list" allowBlank="1" showErrorMessage="1" errorTitle="Invalid value" error="Choose a value from the PayoffProfiles list." sqref="N2:N5000" xr:uid="{00000000-0002-0000-19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9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9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9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9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9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901-000008000000}">
      <formula1>"Put,Call"</formula1>
    </dataValidation>
    <dataValidation type="list" allowBlank="1" showErrorMessage="1" errorTitle="Invalid value" error="Choose a value from the WrittenPurchased list." sqref="AM2:AM5000" xr:uid="{00000000-0002-0000-19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9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9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9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901-000011000000}">
      <formula1>"Y,N"</formula1>
    </dataValidation>
  </dataValidations>
  <pageMargins left="0.75" right="0.75" top="1" bottom="1" header="0.5" footer="0.5"/>
  <legacy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A010000}"/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IFERROR(_xll.BDP("XAGI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IFERROR(_xll.BDP("XAGI US Equity","CUST_TRR_RETURN_HOLDING_PER","CUST_TRR_START_DT","20260601","CUST_TRR_END_DT","20260630","CUST_TRR_CRNCY","USD"),"")</f>
        <v>-8.378463</v>
      </c>
    </row>
    <row r="23" spans="1:3" x14ac:dyDescent="0.25">
      <c r="A23" s="2" t="s">
        <v>29</v>
      </c>
      <c r="B23" s="2" t="s">
        <v>51</v>
      </c>
      <c r="C23" s="4">
        <f>IFERROR(_xll.BDP("XAGI US Equity","CUST_TRR_RETURN_HOLDING_PER","CUST_TRR_START_DT","20260701","CUST_TRR_END_DT","20260731","CUST_TRR_CRNCY","USD"),"")</f>
        <v>-16.645530000000001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B010000}"/>
  <dataValidations count="1">
    <dataValidation type="list" allowBlank="1" showErrorMessage="1" errorTitle="Invalid value" error="Choose a value from the Periods list." sqref="A2:A5000" xr:uid="{00000000-0002-0000-1B01-000000000000}">
      <formula1>"2026-07"</formula1>
    </dataValidation>
  </dataValidations>
  <pageMargins left="0.75" right="0.75" top="1" bottom="1" header="0.5" footer="0.5"/>
  <legacy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C010000}"/>
  <dataValidations count="14">
    <dataValidation type="list" allowBlank="1" showErrorMessage="1" errorTitle="Invalid value" error="Choose a value from the Periods list." sqref="A2:A5000" xr:uid="{00000000-0002-0000-1C01-000000000000}">
      <formula1>"2026-07"</formula1>
    </dataValidation>
    <dataValidation type="list" allowBlank="1" showErrorMessage="1" errorTitle="Invalid value" error="Choose a value from the Units list." sqref="J2:J5000" xr:uid="{00000000-0002-0000-1C01-000001000000}">
      <formula1>"NS,PA,NC,OU"</formula1>
    </dataValidation>
    <dataValidation type="list" allowBlank="1" showErrorMessage="1" errorTitle="Invalid value" error="Choose a value from the PayoffProfiles list." sqref="N2:N5000" xr:uid="{00000000-0002-0000-1C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C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C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C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C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C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C01-000008000000}">
      <formula1>"Put,Call"</formula1>
    </dataValidation>
    <dataValidation type="list" allowBlank="1" showErrorMessage="1" errorTitle="Invalid value" error="Choose a value from the WrittenPurchased list." sqref="AM2:AM5000" xr:uid="{00000000-0002-0000-1C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C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C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C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C01-000011000000}">
      <formula1>"Y,N"</formula1>
    </dataValidation>
  </dataValidations>
  <pageMargins left="0.75" right="0.75" top="1" bottom="1" header="0.5" footer="0.5"/>
  <legacy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D010000}"/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IFERROR(_xll.BDP("HOOC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IFERROR(_xll.BDP("HOOC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IFERROR(_xll.BDP("HOOC US Equity","CUST_TRR_RETURN_HOLDING_PER","CUST_TRR_START_DT","20260701","CUST_TRR_END_DT","20260731","CUST_TRR_CRNCY","USD"),"")</f>
        <v>-42.0364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E010000}"/>
  <dataValidations count="1">
    <dataValidation type="list" allowBlank="1" showErrorMessage="1" errorTitle="Invalid value" error="Choose a value from the Periods list." sqref="A2:A5000" xr:uid="{00000000-0002-0000-1E01-000000000000}">
      <formula1>"2026-07"</formula1>
    </dataValidation>
  </dataValidations>
  <pageMargins left="0.75" right="0.75" top="1" bottom="1" header="0.5" footer="0.5"/>
  <legacy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F010000}"/>
  <dataValidations count="14">
    <dataValidation type="list" allowBlank="1" showErrorMessage="1" errorTitle="Invalid value" error="Choose a value from the Periods list." sqref="A2:A5000" xr:uid="{00000000-0002-0000-1F01-000000000000}">
      <formula1>"2026-07"</formula1>
    </dataValidation>
    <dataValidation type="list" allowBlank="1" showErrorMessage="1" errorTitle="Invalid value" error="Choose a value from the Units list." sqref="J2:J5000" xr:uid="{00000000-0002-0000-1F01-000001000000}">
      <formula1>"NS,PA,NC,OU"</formula1>
    </dataValidation>
    <dataValidation type="list" allowBlank="1" showErrorMessage="1" errorTitle="Invalid value" error="Choose a value from the PayoffProfiles list." sqref="N2:N5000" xr:uid="{00000000-0002-0000-1F01-000002000000}">
      <formula1>"Long,Short,N/A"</formula1>
    </dataValidation>
    <dataValidation type="list" allowBlank="1" showErrorMessage="1" errorTitle="Invalid value" error="Choose a value from the AssetCategories list." sqref="O2:O5000" xr:uid="{00000000-0002-0000-1F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F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F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F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F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F01-000008000000}">
      <formula1>"Put,Call"</formula1>
    </dataValidation>
    <dataValidation type="list" allowBlank="1" showErrorMessage="1" errorTitle="Invalid value" error="Choose a value from the WrittenPurchased list." sqref="AM2:AM5000" xr:uid="{00000000-0002-0000-1F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F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F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F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F01-000011000000}">
      <formula1>"Y,N"</formula1>
    </dataValidation>
  </dataValidations>
  <pageMargins left="0.75" right="0.75" top="1" bottom="1" header="0.5" footer="0.5"/>
  <legacy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0010000}"/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IFERROR(_xll.BDP("TAJX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IFERROR(_xll.BDP("TAJX US Equity","CUST_TRR_RETURN_HOLDING_PER","CUST_TRR_START_DT","20260601","CUST_TRR_END_DT","20260630","CUST_TRR_CRNCY","USD"),"")</f>
        <v>7.6348409999999998</v>
      </c>
    </row>
    <row r="23" spans="1:3" x14ac:dyDescent="0.25">
      <c r="A23" s="2" t="s">
        <v>29</v>
      </c>
      <c r="B23" s="2" t="s">
        <v>51</v>
      </c>
      <c r="C23" s="4">
        <f>IFERROR(_xll.BDP("TAJX US Equity","CUST_TRR_RETURN_HOLDING_PER","CUST_TRR_START_DT","20260701","CUST_TRR_END_DT","20260731","CUST_TRR_CRNCY","USD"),"")</f>
        <v>1.4257789999999999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1010000}"/>
  <dataValidations count="1">
    <dataValidation type="list" allowBlank="1" showErrorMessage="1" errorTitle="Invalid value" error="Choose a value from the Periods list." sqref="A2:A5000" xr:uid="{00000000-0002-0000-2101-000000000000}">
      <formula1>"2026-07"</formula1>
    </dataValidation>
  </dataValidations>
  <pageMargins left="0.75" right="0.75" top="1" bottom="1" header="0.5" footer="0.5"/>
  <legacy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2010000}"/>
  <dataValidations count="14">
    <dataValidation type="list" allowBlank="1" showErrorMessage="1" errorTitle="Invalid value" error="Choose a value from the Periods list." sqref="A2:A5000" xr:uid="{00000000-0002-0000-2201-000000000000}">
      <formula1>"2026-07"</formula1>
    </dataValidation>
    <dataValidation type="list" allowBlank="1" showErrorMessage="1" errorTitle="Invalid value" error="Choose a value from the Units list." sqref="J2:J5000" xr:uid="{00000000-0002-0000-2201-000001000000}">
      <formula1>"NS,PA,NC,OU"</formula1>
    </dataValidation>
    <dataValidation type="list" allowBlank="1" showErrorMessage="1" errorTitle="Invalid value" error="Choose a value from the PayoffProfiles list." sqref="N2:N5000" xr:uid="{00000000-0002-0000-22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2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2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2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2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2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201-000008000000}">
      <formula1>"Put,Call"</formula1>
    </dataValidation>
    <dataValidation type="list" allowBlank="1" showErrorMessage="1" errorTitle="Invalid value" error="Choose a value from the WrittenPurchased list." sqref="AM2:AM5000" xr:uid="{00000000-0002-0000-22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2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2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2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201-000011000000}">
      <formula1>"Y,N"</formula1>
    </dataValidation>
  </dataValidations>
  <pageMargins left="0.75" right="0.75" top="1" bottom="1" header="0.5" footer="0.5"/>
  <legacy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3010000}"/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IFERROR(_xll.BDP("SMRX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IFERROR(_xll.BDP("SMRX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IFERROR(_xll.BDP("SMRX US Equity","CUST_TRR_RETURN_HOLDING_PER","CUST_TRR_START_DT","20260701","CUST_TRR_END_DT","20260731","CUST_TRR_CRNCY","USD"),"")</f>
        <v>-17.44097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4010000}"/>
  <dataValidations count="1">
    <dataValidation type="list" allowBlank="1" showErrorMessage="1" errorTitle="Invalid value" error="Choose a value from the Periods list." sqref="A2:A5000" xr:uid="{00000000-0002-0000-2401-000000000000}">
      <formula1>"2026-07"</formula1>
    </dataValidation>
  </dataValidations>
  <pageMargins left="0.75" right="0.75" top="1" bottom="1" header="0.5" footer="0.5"/>
  <legacy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5010000}"/>
  <dataValidations count="14">
    <dataValidation type="list" allowBlank="1" showErrorMessage="1" errorTitle="Invalid value" error="Choose a value from the Periods list." sqref="A2:A5000" xr:uid="{00000000-0002-0000-2501-000000000000}">
      <formula1>"2026-07"</formula1>
    </dataValidation>
    <dataValidation type="list" allowBlank="1" showErrorMessage="1" errorTitle="Invalid value" error="Choose a value from the Units list." sqref="J2:J5000" xr:uid="{00000000-0002-0000-2501-000001000000}">
      <formula1>"NS,PA,NC,OU"</formula1>
    </dataValidation>
    <dataValidation type="list" allowBlank="1" showErrorMessage="1" errorTitle="Invalid value" error="Choose a value from the PayoffProfiles list." sqref="N2:N5000" xr:uid="{00000000-0002-0000-25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5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5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5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5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5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501-000008000000}">
      <formula1>"Put,Call"</formula1>
    </dataValidation>
    <dataValidation type="list" allowBlank="1" showErrorMessage="1" errorTitle="Invalid value" error="Choose a value from the WrittenPurchased list." sqref="AM2:AM5000" xr:uid="{00000000-0002-0000-25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5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5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5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501-000011000000}">
      <formula1>"Y,N"</formula1>
    </dataValidation>
  </dataValidations>
  <pageMargins left="0.75" right="0.75" top="1" bottom="1" header="0.5" footer="0.5"/>
  <legacy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6010000}"/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IFERROR(_xll.BDP("MPWC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IFERROR(_xll.BDP("MPWC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IFERROR(_xll.BDP("MPWC US Equity","CUST_TRR_RETURN_HOLDING_PER","CUST_TRR_START_DT","20260701","CUST_TRR_END_DT","20260731","CUST_TRR_CRNCY","USD"),"")</f>
        <v>23.755569999999999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7010000}"/>
  <dataValidations count="1">
    <dataValidation type="list" allowBlank="1" showErrorMessage="1" errorTitle="Invalid value" error="Choose a value from the Periods list." sqref="A2:A5000" xr:uid="{00000000-0002-0000-2701-000000000000}">
      <formula1>"2026-07"</formula1>
    </dataValidation>
  </dataValidations>
  <pageMargins left="0.75" right="0.75" top="1" bottom="1" header="0.5" footer="0.5"/>
  <legacy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8010000}"/>
  <dataValidations count="14">
    <dataValidation type="list" allowBlank="1" showErrorMessage="1" errorTitle="Invalid value" error="Choose a value from the Periods list." sqref="A2:A5000" xr:uid="{00000000-0002-0000-2801-000000000000}">
      <formula1>"2026-07"</formula1>
    </dataValidation>
    <dataValidation type="list" allowBlank="1" showErrorMessage="1" errorTitle="Invalid value" error="Choose a value from the Units list." sqref="J2:J5000" xr:uid="{00000000-0002-0000-2801-000001000000}">
      <formula1>"NS,PA,NC,OU"</formula1>
    </dataValidation>
    <dataValidation type="list" allowBlank="1" showErrorMessage="1" errorTitle="Invalid value" error="Choose a value from the PayoffProfiles list." sqref="N2:N5000" xr:uid="{00000000-0002-0000-28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8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8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8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8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8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801-000008000000}">
      <formula1>"Put,Call"</formula1>
    </dataValidation>
    <dataValidation type="list" allowBlank="1" showErrorMessage="1" errorTitle="Invalid value" error="Choose a value from the WrittenPurchased list." sqref="AM2:AM5000" xr:uid="{00000000-0002-0000-28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8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8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8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801-000011000000}">
      <formula1>"Y,N"</formula1>
    </dataValidation>
  </dataValidations>
  <pageMargins left="0.75" right="0.75" top="1" bottom="1" header="0.5" footer="0.5"/>
  <legacy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9010000}"/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IFERROR(_xll.BDP("XLBX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IFERROR(_xll.BDP("XLBX US Equity","CUST_TRR_RETURN_HOLDING_PER","CUST_TRR_START_DT","20260601","CUST_TRR_END_DT","20260630","CUST_TRR_CRNCY","USD"),"")</f>
        <v>-3.4151440000000002</v>
      </c>
    </row>
    <row r="23" spans="1:3" x14ac:dyDescent="0.25">
      <c r="A23" s="2" t="s">
        <v>29</v>
      </c>
      <c r="B23" s="2" t="s">
        <v>51</v>
      </c>
      <c r="C23" s="4">
        <f>IFERROR(_xll.BDP("XLBX US Equity","CUST_TRR_RETURN_HOLDING_PER","CUST_TRR_START_DT","20260701","CUST_TRR_END_DT","20260731","CUST_TRR_CRNCY","USD"),"")</f>
        <v>-3.2794829999999999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A010000}"/>
  <dataValidations count="1">
    <dataValidation type="list" allowBlank="1" showErrorMessage="1" errorTitle="Invalid value" error="Choose a value from the Periods list." sqref="A2:A5000" xr:uid="{00000000-0002-0000-2A01-000000000000}">
      <formula1>"2026-07"</formula1>
    </dataValidation>
  </dataValidations>
  <pageMargins left="0.75" right="0.75" top="1" bottom="1" header="0.5" footer="0.5"/>
  <legacy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B010000}"/>
  <dataValidations count="14">
    <dataValidation type="list" allowBlank="1" showErrorMessage="1" errorTitle="Invalid value" error="Choose a value from the Periods list." sqref="A2:A5000" xr:uid="{00000000-0002-0000-2B01-000000000000}">
      <formula1>"2026-07"</formula1>
    </dataValidation>
    <dataValidation type="list" allowBlank="1" showErrorMessage="1" errorTitle="Invalid value" error="Choose a value from the Units list." sqref="J2:J5000" xr:uid="{00000000-0002-0000-2B01-000001000000}">
      <formula1>"NS,PA,NC,OU"</formula1>
    </dataValidation>
    <dataValidation type="list" allowBlank="1" showErrorMessage="1" errorTitle="Invalid value" error="Choose a value from the PayoffProfiles list." sqref="N2:N5000" xr:uid="{00000000-0002-0000-2B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B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B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B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B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B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B01-000008000000}">
      <formula1>"Put,Call"</formula1>
    </dataValidation>
    <dataValidation type="list" allowBlank="1" showErrorMessage="1" errorTitle="Invalid value" error="Choose a value from the WrittenPurchased list." sqref="AM2:AM5000" xr:uid="{00000000-0002-0000-2B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B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B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B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B01-000011000000}">
      <formula1>"Y,N"</formula1>
    </dataValidation>
  </dataValidations>
  <pageMargins left="0.75" right="0.75" top="1" bottom="1" header="0.5" footer="0.5"/>
  <legacy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C010000}"/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IFERROR(_xll.BDP("WX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IFERROR(_xll.BDP("WX US Equity","CUST_TRR_RETURN_HOLDING_PER","CUST_TRR_START_DT","20260601","CUST_TRR_END_DT","20260630","CUST_TRR_CRNCY","USD"),"")</f>
        <v>-1.3592770000000001</v>
      </c>
    </row>
    <row r="23" spans="1:3" x14ac:dyDescent="0.25">
      <c r="A23" s="2" t="s">
        <v>29</v>
      </c>
      <c r="B23" s="2" t="s">
        <v>51</v>
      </c>
      <c r="C23" s="4">
        <f>IFERROR(_xll.BDP("WX US Equity","CUST_TRR_RETURN_HOLDING_PER","CUST_TRR_START_DT","20260701","CUST_TRR_END_DT","20260731","CUST_TRR_CRNCY","USD"),"")</f>
        <v>-1.051749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D010000}"/>
  <dataValidations count="1">
    <dataValidation type="list" allowBlank="1" showErrorMessage="1" errorTitle="Invalid value" error="Choose a value from the Periods list." sqref="A2:A5000" xr:uid="{00000000-0002-0000-2D01-000000000000}">
      <formula1>"2026-07"</formula1>
    </dataValidation>
  </dataValidations>
  <pageMargins left="0.75" right="0.75" top="1" bottom="1" header="0.5" footer="0.5"/>
  <legacy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E010000}"/>
  <dataValidations count="14">
    <dataValidation type="list" allowBlank="1" showErrorMessage="1" errorTitle="Invalid value" error="Choose a value from the Periods list." sqref="A2:A5000" xr:uid="{00000000-0002-0000-2E01-000000000000}">
      <formula1>"2026-07"</formula1>
    </dataValidation>
    <dataValidation type="list" allowBlank="1" showErrorMessage="1" errorTitle="Invalid value" error="Choose a value from the Units list." sqref="J2:J5000" xr:uid="{00000000-0002-0000-2E01-000001000000}">
      <formula1>"NS,PA,NC,OU"</formula1>
    </dataValidation>
    <dataValidation type="list" allowBlank="1" showErrorMessage="1" errorTitle="Invalid value" error="Choose a value from the PayoffProfiles list." sqref="N2:N5000" xr:uid="{00000000-0002-0000-2E01-000002000000}">
      <formula1>"Long,Short,N/A"</formula1>
    </dataValidation>
    <dataValidation type="list" allowBlank="1" showErrorMessage="1" errorTitle="Invalid value" error="Choose a value from the AssetCategories list." sqref="O2:O5000" xr:uid="{00000000-0002-0000-2E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E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E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E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E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E01-000008000000}">
      <formula1>"Put,Call"</formula1>
    </dataValidation>
    <dataValidation type="list" allowBlank="1" showErrorMessage="1" errorTitle="Invalid value" error="Choose a value from the WrittenPurchased list." sqref="AM2:AM5000" xr:uid="{00000000-0002-0000-2E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E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E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E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E01-000011000000}">
      <formula1>"Y,N"</formula1>
    </dataValidation>
  </dataValidations>
  <pageMargins left="0.75" right="0.75" top="1" bottom="1" header="0.5" footer="0.5"/>
  <legacy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F010000}"/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IFERROR(_xll.BDP("XIWC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IFERROR(_xll.BDP("XIWC US Equity","CUST_TRR_RETURN_HOLDING_PER","CUST_TRR_START_DT","20260601","CUST_TRR_END_DT","20260630","CUST_TRR_CRNCY","USD"),"")</f>
        <v>12.96861</v>
      </c>
    </row>
    <row r="23" spans="1:3" x14ac:dyDescent="0.25">
      <c r="A23" s="2" t="s">
        <v>29</v>
      </c>
      <c r="B23" s="2" t="s">
        <v>51</v>
      </c>
      <c r="C23" s="4">
        <f>IFERROR(_xll.BDP("XIWC US Equity","CUST_TRR_RETURN_HOLDING_PER","CUST_TRR_START_DT","20260701","CUST_TRR_END_DT","20260731","CUST_TRR_CRNCY","USD"),"")</f>
        <v>-13.29636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0010000}"/>
  <dataValidations count="1">
    <dataValidation type="list" allowBlank="1" showErrorMessage="1" errorTitle="Invalid value" error="Choose a value from the Periods list." sqref="A2:A5000" xr:uid="{00000000-0002-0000-3001-000000000000}">
      <formula1>"2026-07"</formula1>
    </dataValidation>
  </dataValidations>
  <pageMargins left="0.75" right="0.75" top="1" bottom="1" header="0.5" footer="0.5"/>
  <legacy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1010000}"/>
  <dataValidations count="14">
    <dataValidation type="list" allowBlank="1" showErrorMessage="1" errorTitle="Invalid value" error="Choose a value from the Periods list." sqref="A2:A5000" xr:uid="{00000000-0002-0000-3101-000000000000}">
      <formula1>"2026-07"</formula1>
    </dataValidation>
    <dataValidation type="list" allowBlank="1" showErrorMessage="1" errorTitle="Invalid value" error="Choose a value from the Units list." sqref="J2:J5000" xr:uid="{00000000-0002-0000-3101-000001000000}">
      <formula1>"NS,PA,NC,OU"</formula1>
    </dataValidation>
    <dataValidation type="list" allowBlank="1" showErrorMessage="1" errorTitle="Invalid value" error="Choose a value from the PayoffProfiles list." sqref="N2:N5000" xr:uid="{00000000-0002-0000-3101-000002000000}">
      <formula1>"Long,Short,N/A"</formula1>
    </dataValidation>
    <dataValidation type="list" allowBlank="1" showErrorMessage="1" errorTitle="Invalid value" error="Choose a value from the AssetCategories list." sqref="O2:O5000" xr:uid="{00000000-0002-0000-31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1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1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1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1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101-000008000000}">
      <formula1>"Put,Call"</formula1>
    </dataValidation>
    <dataValidation type="list" allowBlank="1" showErrorMessage="1" errorTitle="Invalid value" error="Choose a value from the WrittenPurchased list." sqref="AM2:AM5000" xr:uid="{00000000-0002-0000-31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1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1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1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101-000011000000}">
      <formula1>"Y,N"</formula1>
    </dataValidation>
  </dataValidations>
  <pageMargins left="0.75" right="0.75" top="1" bottom="1" header="0.5" footer="0.5"/>
  <legacy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2010000}"/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IFERROR(_xll.BDP("XW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IFERROR(_xll.BDP("XW US Equity","CUST_TRR_RETURN_HOLDING_PER","CUST_TRR_START_DT","20260601","CUST_TRR_END_DT","20260630","CUST_TRR_CRNCY","USD"),"")</f>
        <v>-1.672609</v>
      </c>
    </row>
    <row r="23" spans="1:3" x14ac:dyDescent="0.25">
      <c r="A23" s="2" t="s">
        <v>29</v>
      </c>
      <c r="B23" s="2" t="s">
        <v>51</v>
      </c>
      <c r="C23" s="4">
        <f>IFERROR(_xll.BDP("XW US Equity","CUST_TRR_RETURN_HOLDING_PER","CUST_TRR_START_DT","20260701","CUST_TRR_END_DT","20260731","CUST_TRR_CRNCY","USD"),"")</f>
        <v>-1.038867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3010000}"/>
  <dataValidations count="1">
    <dataValidation type="list" allowBlank="1" showErrorMessage="1" errorTitle="Invalid value" error="Choose a value from the Periods list." sqref="A2:A5000" xr:uid="{00000000-0002-0000-3301-000000000000}">
      <formula1>"2026-07"</formula1>
    </dataValidation>
  </dataValidations>
  <pageMargins left="0.75" right="0.75" top="1" bottom="1" header="0.5" footer="0.5"/>
  <legacy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4010000}"/>
  <dataValidations count="14">
    <dataValidation type="list" allowBlank="1" showErrorMessage="1" errorTitle="Invalid value" error="Choose a value from the Periods list." sqref="A2:A5000" xr:uid="{00000000-0002-0000-3401-000000000000}">
      <formula1>"2026-07"</formula1>
    </dataValidation>
    <dataValidation type="list" allowBlank="1" showErrorMessage="1" errorTitle="Invalid value" error="Choose a value from the Units list." sqref="J2:J5000" xr:uid="{00000000-0002-0000-3401-000001000000}">
      <formula1>"NS,PA,NC,OU"</formula1>
    </dataValidation>
    <dataValidation type="list" allowBlank="1" showErrorMessage="1" errorTitle="Invalid value" error="Choose a value from the PayoffProfiles list." sqref="N2:N5000" xr:uid="{00000000-0002-0000-3401-000002000000}">
      <formula1>"Long,Short,N/A"</formula1>
    </dataValidation>
    <dataValidation type="list" allowBlank="1" showErrorMessage="1" errorTitle="Invalid value" error="Choose a value from the AssetCategories list." sqref="O2:O5000" xr:uid="{00000000-0002-0000-34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4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4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4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4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401-000008000000}">
      <formula1>"Put,Call"</formula1>
    </dataValidation>
    <dataValidation type="list" allowBlank="1" showErrorMessage="1" errorTitle="Invalid value" error="Choose a value from the WrittenPurchased list." sqref="AM2:AM5000" xr:uid="{00000000-0002-0000-34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4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4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4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401-000011000000}">
      <formula1>"Y,N"</formula1>
    </dataValidation>
  </dataValidations>
  <pageMargins left="0.75" right="0.75" top="1" bottom="1" header="0.5" footer="0.5"/>
  <legacy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5010000}"/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IFERROR(_xll.BDP("RKX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IFERROR(_xll.BDP("RKX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IFERROR(_xll.BDP("RKX US Equity","CUST_TRR_RETURN_HOLDING_PER","CUST_TRR_START_DT","20260701","CUST_TRR_END_DT","20260731","CUST_TRR_CRNCY","USD"),"")</f>
        <v>-61.523350000000001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6010000}"/>
  <dataValidations count="1">
    <dataValidation type="list" allowBlank="1" showErrorMessage="1" errorTitle="Invalid value" error="Choose a value from the Periods list." sqref="A2:A5000" xr:uid="{00000000-0002-0000-3601-000000000000}">
      <formula1>"2026-07"</formula1>
    </dataValidation>
  </dataValidations>
  <pageMargins left="0.75" right="0.75" top="1" bottom="1" header="0.5" footer="0.5"/>
  <legacy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7010000}"/>
  <dataValidations count="14">
    <dataValidation type="list" allowBlank="1" showErrorMessage="1" errorTitle="Invalid value" error="Choose a value from the Periods list." sqref="A2:A5000" xr:uid="{00000000-0002-0000-3701-000000000000}">
      <formula1>"2026-07"</formula1>
    </dataValidation>
    <dataValidation type="list" allowBlank="1" showErrorMessage="1" errorTitle="Invalid value" error="Choose a value from the Units list." sqref="J2:J5000" xr:uid="{00000000-0002-0000-3701-000001000000}">
      <formula1>"NS,PA,NC,OU"</formula1>
    </dataValidation>
    <dataValidation type="list" allowBlank="1" showErrorMessage="1" errorTitle="Invalid value" error="Choose a value from the PayoffProfiles list." sqref="N2:N5000" xr:uid="{00000000-0002-0000-3701-000002000000}">
      <formula1>"Long,Short,N/A"</formula1>
    </dataValidation>
    <dataValidation type="list" allowBlank="1" showErrorMessage="1" errorTitle="Invalid value" error="Choose a value from the AssetCategories list." sqref="O2:O5000" xr:uid="{00000000-0002-0000-37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7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7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7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7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701-000008000000}">
      <formula1>"Put,Call"</formula1>
    </dataValidation>
    <dataValidation type="list" allowBlank="1" showErrorMessage="1" errorTitle="Invalid value" error="Choose a value from the WrittenPurchased list." sqref="AM2:AM5000" xr:uid="{00000000-0002-0000-37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7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7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7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701-000011000000}">
      <formula1>"Y,N"</formula1>
    </dataValidation>
  </dataValidations>
  <pageMargins left="0.75" right="0.75" top="1" bottom="1" header="0.5" footer="0.5"/>
  <legacy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8010000}"/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IFERROR(_xll.BDP("BRKL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IFERROR(_xll.BDP("BRKL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IFERROR(_xll.BDP("BRKL US Equity","CUST_TRR_RETURN_HOLDING_PER","CUST_TRR_START_DT","20260701","CUST_TRR_END_DT","20260731","CUST_TRR_CRNCY","USD"),"")</f>
        <v>1.652334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9010000}"/>
  <dataValidations count="1">
    <dataValidation type="list" allowBlank="1" showErrorMessage="1" errorTitle="Invalid value" error="Choose a value from the Periods list." sqref="A2:A5000" xr:uid="{00000000-0002-0000-3901-000000000000}">
      <formula1>"2026-07"</formula1>
    </dataValidation>
  </dataValidations>
  <pageMargins left="0.75" right="0.75" top="1" bottom="1" header="0.5" footer="0.5"/>
  <legacy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A010000}"/>
  <dataValidations count="14">
    <dataValidation type="list" allowBlank="1" showErrorMessage="1" errorTitle="Invalid value" error="Choose a value from the Periods list." sqref="A2:A5000" xr:uid="{00000000-0002-0000-3A01-000000000000}">
      <formula1>"2026-07"</formula1>
    </dataValidation>
    <dataValidation type="list" allowBlank="1" showErrorMessage="1" errorTitle="Invalid value" error="Choose a value from the Units list." sqref="J2:J5000" xr:uid="{00000000-0002-0000-3A01-000001000000}">
      <formula1>"NS,PA,NC,OU"</formula1>
    </dataValidation>
    <dataValidation type="list" allowBlank="1" showErrorMessage="1" errorTitle="Invalid value" error="Choose a value from the PayoffProfiles list." sqref="N2:N5000" xr:uid="{00000000-0002-0000-3A01-000002000000}">
      <formula1>"Long,Short,N/A"</formula1>
    </dataValidation>
    <dataValidation type="list" allowBlank="1" showErrorMessage="1" errorTitle="Invalid value" error="Choose a value from the AssetCategories list." sqref="O2:O5000" xr:uid="{00000000-0002-0000-3A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A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A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A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A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A01-000008000000}">
      <formula1>"Put,Call"</formula1>
    </dataValidation>
    <dataValidation type="list" allowBlank="1" showErrorMessage="1" errorTitle="Invalid value" error="Choose a value from the WrittenPurchased list." sqref="AM2:AM5000" xr:uid="{00000000-0002-0000-3A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A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A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A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A01-000011000000}">
      <formula1>"Y,N"</formula1>
    </dataValidation>
  </dataValidations>
  <pageMargins left="0.75" right="0.75" top="1" bottom="1" header="0.5" footer="0.5"/>
  <legacy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B010000}"/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IFERROR(_xll.BDP("BABC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IFERROR(_xll.BDP("BABC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IFERROR(_xll.BDP("BABC US Equity","CUST_TRR_RETURN_HOLDING_PER","CUST_TRR_START_DT","20260701","CUST_TRR_END_DT","20260731","CUST_TRR_CRNCY","USD"),"")</f>
        <v>16.398689999999998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C010000}"/>
  <dataValidations count="1">
    <dataValidation type="list" allowBlank="1" showErrorMessage="1" errorTitle="Invalid value" error="Choose a value from the Periods list." sqref="A2:A5000" xr:uid="{00000000-0002-0000-3C01-000000000000}">
      <formula1>"2026-07"</formula1>
    </dataValidation>
  </dataValidations>
  <pageMargins left="0.75" right="0.75" top="1" bottom="1" header="0.5" footer="0.5"/>
  <legacy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D010000}"/>
  <dataValidations count="14">
    <dataValidation type="list" allowBlank="1" showErrorMessage="1" errorTitle="Invalid value" error="Choose a value from the Periods list." sqref="A2:A5000" xr:uid="{00000000-0002-0000-3D01-000000000000}">
      <formula1>"2026-07"</formula1>
    </dataValidation>
    <dataValidation type="list" allowBlank="1" showErrorMessage="1" errorTitle="Invalid value" error="Choose a value from the Units list." sqref="J2:J5000" xr:uid="{00000000-0002-0000-3D01-000001000000}">
      <formula1>"NS,PA,NC,OU"</formula1>
    </dataValidation>
    <dataValidation type="list" allowBlank="1" showErrorMessage="1" errorTitle="Invalid value" error="Choose a value from the PayoffProfiles list." sqref="N2:N5000" xr:uid="{00000000-0002-0000-3D01-000002000000}">
      <formula1>"Long,Short,N/A"</formula1>
    </dataValidation>
    <dataValidation type="list" allowBlank="1" showErrorMessage="1" errorTitle="Invalid value" error="Choose a value from the AssetCategories list." sqref="O2:O5000" xr:uid="{00000000-0002-0000-3D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D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D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D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D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D01-000008000000}">
      <formula1>"Put,Call"</formula1>
    </dataValidation>
    <dataValidation type="list" allowBlank="1" showErrorMessage="1" errorTitle="Invalid value" error="Choose a value from the WrittenPurchased list." sqref="AM2:AM5000" xr:uid="{00000000-0002-0000-3D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D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D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D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D01-000011000000}">
      <formula1>"Y,N"</formula1>
    </dataValidation>
  </dataValidations>
  <pageMargins left="0.75" right="0.75" top="1" bottom="1" header="0.5" footer="0.5"/>
  <legacy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E010000}"/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IFERROR(_xll.BDP("LITC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IFERROR(_xll.BDP("LITC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IFERROR(_xll.BDP("LITC US Equity","CUST_TRR_RETURN_HOLDING_PER","CUST_TRR_START_DT","20260701","CUST_TRR_END_DT","20260731","CUST_TRR_CRNCY","USD"),"")</f>
        <v>-25.788229999999999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F010000}"/>
  <dataValidations count="1">
    <dataValidation type="list" allowBlank="1" showErrorMessage="1" errorTitle="Invalid value" error="Choose a value from the Periods list." sqref="A2:A5000" xr:uid="{00000000-0002-0000-3F01-000000000000}">
      <formula1>"2026-07"</formula1>
    </dataValidation>
  </dataValidations>
  <pageMargins left="0.75" right="0.75" top="1" bottom="1" header="0.5" footer="0.5"/>
  <legacy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0010000}"/>
  <dataValidations count="14">
    <dataValidation type="list" allowBlank="1" showErrorMessage="1" errorTitle="Invalid value" error="Choose a value from the Periods list." sqref="A2:A5000" xr:uid="{00000000-0002-0000-4001-000000000000}">
      <formula1>"2026-07"</formula1>
    </dataValidation>
    <dataValidation type="list" allowBlank="1" showErrorMessage="1" errorTitle="Invalid value" error="Choose a value from the Units list." sqref="J2:J5000" xr:uid="{00000000-0002-0000-4001-000001000000}">
      <formula1>"NS,PA,NC,OU"</formula1>
    </dataValidation>
    <dataValidation type="list" allowBlank="1" showErrorMessage="1" errorTitle="Invalid value" error="Choose a value from the PayoffProfiles list." sqref="N2:N5000" xr:uid="{00000000-0002-0000-4001-000002000000}">
      <formula1>"Long,Short,N/A"</formula1>
    </dataValidation>
    <dataValidation type="list" allowBlank="1" showErrorMessage="1" errorTitle="Invalid value" error="Choose a value from the AssetCategories list." sqref="O2:O5000" xr:uid="{00000000-0002-0000-40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0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0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0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0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001-000008000000}">
      <formula1>"Put,Call"</formula1>
    </dataValidation>
    <dataValidation type="list" allowBlank="1" showErrorMessage="1" errorTitle="Invalid value" error="Choose a value from the WrittenPurchased list." sqref="AM2:AM5000" xr:uid="{00000000-0002-0000-40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0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0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0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001-000011000000}">
      <formula1>"Y,N"</formula1>
    </dataValidation>
  </dataValidations>
  <pageMargins left="0.75" right="0.75" top="1" bottom="1" header="0.5" footer="0.5"/>
  <legacy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1010000}"/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IFERROR(_xll.BDP("EMXX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IFERROR(_xll.BDP("EMXX US Equity","CUST_TRR_RETURN_HOLDING_PER","CUST_TRR_START_DT","20260601","CUST_TRR_END_DT","20260630","CUST_TRR_CRNCY","USD"),"")</f>
        <v>-2.8960659999999998</v>
      </c>
    </row>
    <row r="23" spans="1:3" x14ac:dyDescent="0.25">
      <c r="A23" s="2" t="s">
        <v>29</v>
      </c>
      <c r="B23" s="2" t="s">
        <v>51</v>
      </c>
      <c r="C23" s="4">
        <f>IFERROR(_xll.BDP("EMXX US Equity","CUST_TRR_RETURN_HOLDING_PER","CUST_TRR_START_DT","20260701","CUST_TRR_END_DT","20260731","CUST_TRR_CRNCY","USD"),"")</f>
        <v>-2.6182590000000001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2010000}"/>
  <dataValidations count="1">
    <dataValidation type="list" allowBlank="1" showErrorMessage="1" errorTitle="Invalid value" error="Choose a value from the Periods list." sqref="A2:A5000" xr:uid="{00000000-0002-0000-4201-000000000000}">
      <formula1>"2026-07"</formula1>
    </dataValidation>
  </dataValidations>
  <pageMargins left="0.75" right="0.75" top="1" bottom="1" header="0.5" footer="0.5"/>
  <legacy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3010000}"/>
  <dataValidations count="14">
    <dataValidation type="list" allowBlank="1" showErrorMessage="1" errorTitle="Invalid value" error="Choose a value from the Periods list." sqref="A2:A5000" xr:uid="{00000000-0002-0000-4301-000000000000}">
      <formula1>"2026-07"</formula1>
    </dataValidation>
    <dataValidation type="list" allowBlank="1" showErrorMessage="1" errorTitle="Invalid value" error="Choose a value from the Units list." sqref="J2:J5000" xr:uid="{00000000-0002-0000-4301-000001000000}">
      <formula1>"NS,PA,NC,OU"</formula1>
    </dataValidation>
    <dataValidation type="list" allowBlank="1" showErrorMessage="1" errorTitle="Invalid value" error="Choose a value from the PayoffProfiles list." sqref="N2:N5000" xr:uid="{00000000-0002-0000-4301-000002000000}">
      <formula1>"Long,Short,N/A"</formula1>
    </dataValidation>
    <dataValidation type="list" allowBlank="1" showErrorMessage="1" errorTitle="Invalid value" error="Choose a value from the AssetCategories list." sqref="O2:O5000" xr:uid="{00000000-0002-0000-43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3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3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3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3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301-000008000000}">
      <formula1>"Put,Call"</formula1>
    </dataValidation>
    <dataValidation type="list" allowBlank="1" showErrorMessage="1" errorTitle="Invalid value" error="Choose a value from the WrittenPurchased list." sqref="AM2:AM5000" xr:uid="{00000000-0002-0000-43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3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3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3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301-000011000000}">
      <formula1>"Y,N"</formula1>
    </dataValidation>
  </dataValidations>
  <pageMargins left="0.75" right="0.75" top="1" bottom="1" header="0.5" footer="0.5"/>
  <legacy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4010000}"/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IFERROR(_xll.BDP("ASMZ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IFERROR(_xll.BDP("ASMZ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IFERROR(_xll.BDP("ASMZ US Equity","CUST_TRR_RETURN_HOLDING_PER","CUST_TRR_START_DT","20260701","CUST_TRR_END_DT","20260731","CUST_TRR_CRNCY","USD"),"")</f>
        <v>-23.437480000000001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5010000}"/>
  <dataValidations count="1">
    <dataValidation type="list" allowBlank="1" showErrorMessage="1" errorTitle="Invalid value" error="Choose a value from the Periods list." sqref="A2:A5000" xr:uid="{00000000-0002-0000-4501-000000000000}">
      <formula1>"2026-07"</formula1>
    </dataValidation>
  </dataValidations>
  <pageMargins left="0.75" right="0.75" top="1" bottom="1" header="0.5" footer="0.5"/>
  <legacy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6010000}"/>
  <dataValidations count="14">
    <dataValidation type="list" allowBlank="1" showErrorMessage="1" errorTitle="Invalid value" error="Choose a value from the Periods list." sqref="A2:A5000" xr:uid="{00000000-0002-0000-4601-000000000000}">
      <formula1>"2026-07"</formula1>
    </dataValidation>
    <dataValidation type="list" allowBlank="1" showErrorMessage="1" errorTitle="Invalid value" error="Choose a value from the Units list." sqref="J2:J5000" xr:uid="{00000000-0002-0000-4601-000001000000}">
      <formula1>"NS,PA,NC,OU"</formula1>
    </dataValidation>
    <dataValidation type="list" allowBlank="1" showErrorMessage="1" errorTitle="Invalid value" error="Choose a value from the PayoffProfiles list." sqref="N2:N5000" xr:uid="{00000000-0002-0000-4601-000002000000}">
      <formula1>"Long,Short,N/A"</formula1>
    </dataValidation>
    <dataValidation type="list" allowBlank="1" showErrorMessage="1" errorTitle="Invalid value" error="Choose a value from the AssetCategories list." sqref="O2:O5000" xr:uid="{00000000-0002-0000-46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6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6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6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6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601-000008000000}">
      <formula1>"Put,Call"</formula1>
    </dataValidation>
    <dataValidation type="list" allowBlank="1" showErrorMessage="1" errorTitle="Invalid value" error="Choose a value from the WrittenPurchased list." sqref="AM2:AM5000" xr:uid="{00000000-0002-0000-46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6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6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6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601-000011000000}">
      <formula1>"Y,N"</formula1>
    </dataValidation>
  </dataValidations>
  <pageMargins left="0.75" right="0.75" top="1" bottom="1" header="0.5" footer="0.5"/>
  <legacy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7010000}"/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IFERROR(_xll.BDP("XLYX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IFERROR(_xll.BDP("XLYX US Equity","CUST_TRR_RETURN_HOLDING_PER","CUST_TRR_START_DT","20260601","CUST_TRR_END_DT","20260630","CUST_TRR_CRNCY","USD"),"")</f>
        <v>0.42651280000000003</v>
      </c>
    </row>
    <row r="23" spans="1:3" x14ac:dyDescent="0.25">
      <c r="A23" s="2" t="s">
        <v>29</v>
      </c>
      <c r="B23" s="2" t="s">
        <v>51</v>
      </c>
      <c r="C23" s="4">
        <f>IFERROR(_xll.BDP("XLYX US Equity","CUST_TRR_RETURN_HOLDING_PER","CUST_TRR_START_DT","20260701","CUST_TRR_END_DT","20260731","CUST_TRR_CRNCY","USD"),"")</f>
        <v>-4.5679410000000003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8010000}"/>
  <dataValidations count="1">
    <dataValidation type="list" allowBlank="1" showErrorMessage="1" errorTitle="Invalid value" error="Choose a value from the Periods list." sqref="A2:A5000" xr:uid="{00000000-0002-0000-4801-000000000000}">
      <formula1>"2026-07"</formula1>
    </dataValidation>
  </dataValidations>
  <pageMargins left="0.75" right="0.75" top="1" bottom="1" header="0.5" footer="0.5"/>
  <legacy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9010000}"/>
  <dataValidations count="14">
    <dataValidation type="list" allowBlank="1" showErrorMessage="1" errorTitle="Invalid value" error="Choose a value from the Periods list." sqref="A2:A5000" xr:uid="{00000000-0002-0000-4901-000000000000}">
      <formula1>"2026-07"</formula1>
    </dataValidation>
    <dataValidation type="list" allowBlank="1" showErrorMessage="1" errorTitle="Invalid value" error="Choose a value from the Units list." sqref="J2:J5000" xr:uid="{00000000-0002-0000-4901-000001000000}">
      <formula1>"NS,PA,NC,OU"</formula1>
    </dataValidation>
    <dataValidation type="list" allowBlank="1" showErrorMessage="1" errorTitle="Invalid value" error="Choose a value from the PayoffProfiles list." sqref="N2:N5000" xr:uid="{00000000-0002-0000-4901-000002000000}">
      <formula1>"Long,Short,N/A"</formula1>
    </dataValidation>
    <dataValidation type="list" allowBlank="1" showErrorMessage="1" errorTitle="Invalid value" error="Choose a value from the AssetCategories list." sqref="O2:O5000" xr:uid="{00000000-0002-0000-49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9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9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9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9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901-000008000000}">
      <formula1>"Put,Call"</formula1>
    </dataValidation>
    <dataValidation type="list" allowBlank="1" showErrorMessage="1" errorTitle="Invalid value" error="Choose a value from the WrittenPurchased list." sqref="AM2:AM5000" xr:uid="{00000000-0002-0000-49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9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9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9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901-000011000000}">
      <formula1>"Y,N"</formula1>
    </dataValidation>
  </dataValidations>
  <pageMargins left="0.75" right="0.75" top="1" bottom="1" header="0.5" footer="0.5"/>
  <legacy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A010000}"/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IFERROR(_xll.BDP("TEMC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IFERROR(_xll.BDP("TEMC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IFERROR(_xll.BDP("TEMC US Equity","CUST_TRR_RETURN_HOLDING_PER","CUST_TRR_START_DT","20260701","CUST_TRR_END_DT","20260731","CUST_TRR_CRNCY","USD"),"")</f>
        <v>-45.088810000000002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B010000}"/>
  <dataValidations count="1">
    <dataValidation type="list" allowBlank="1" showErrorMessage="1" errorTitle="Invalid value" error="Choose a value from the Periods list." sqref="A2:A5000" xr:uid="{00000000-0002-0000-4B01-000000000000}">
      <formula1>"2026-07"</formula1>
    </dataValidation>
  </dataValidations>
  <pageMargins left="0.75" right="0.75" top="1" bottom="1" header="0.5" footer="0.5"/>
  <legacy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C010000}"/>
  <dataValidations count="14">
    <dataValidation type="list" allowBlank="1" showErrorMessage="1" errorTitle="Invalid value" error="Choose a value from the Periods list." sqref="A2:A5000" xr:uid="{00000000-0002-0000-4C01-000000000000}">
      <formula1>"2026-07"</formula1>
    </dataValidation>
    <dataValidation type="list" allowBlank="1" showErrorMessage="1" errorTitle="Invalid value" error="Choose a value from the Units list." sqref="J2:J5000" xr:uid="{00000000-0002-0000-4C01-000001000000}">
      <formula1>"NS,PA,NC,OU"</formula1>
    </dataValidation>
    <dataValidation type="list" allowBlank="1" showErrorMessage="1" errorTitle="Invalid value" error="Choose a value from the PayoffProfiles list." sqref="N2:N5000" xr:uid="{00000000-0002-0000-4C01-000002000000}">
      <formula1>"Long,Short,N/A"</formula1>
    </dataValidation>
    <dataValidation type="list" allowBlank="1" showErrorMessage="1" errorTitle="Invalid value" error="Choose a value from the AssetCategories list." sqref="O2:O5000" xr:uid="{00000000-0002-0000-4C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C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C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C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C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C01-000008000000}">
      <formula1>"Put,Call"</formula1>
    </dataValidation>
    <dataValidation type="list" allowBlank="1" showErrorMessage="1" errorTitle="Invalid value" error="Choose a value from the WrittenPurchased list." sqref="AM2:AM5000" xr:uid="{00000000-0002-0000-4C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C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C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C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C01-000011000000}">
      <formula1>"Y,N"</formula1>
    </dataValidation>
  </dataValidations>
  <pageMargins left="0.75" right="0.75" top="1" bottom="1" header="0.5" footer="0.5"/>
  <legacy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D010000}"/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IFERROR(_xll.BDP("XLUX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IFERROR(_xll.BDP("XLUX US Equity","CUST_TRR_RETURN_HOLDING_PER","CUST_TRR_START_DT","20260601","CUST_TRR_END_DT","20260630","CUST_TRR_CRNCY","USD"),"")</f>
        <v>8.3035899999999998</v>
      </c>
    </row>
    <row r="23" spans="1:3" x14ac:dyDescent="0.25">
      <c r="A23" s="2" t="s">
        <v>29</v>
      </c>
      <c r="B23" s="2" t="s">
        <v>51</v>
      </c>
      <c r="C23" s="4">
        <f>IFERROR(_xll.BDP("XLUX US Equity","CUST_TRR_RETURN_HOLDING_PER","CUST_TRR_START_DT","20260701","CUST_TRR_END_DT","20260731","CUST_TRR_CRNCY","USD"),"")</f>
        <v>-2.511787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E010000}"/>
  <dataValidations count="1">
    <dataValidation type="list" allowBlank="1" showErrorMessage="1" errorTitle="Invalid value" error="Choose a value from the Periods list." sqref="A2:A5000" xr:uid="{00000000-0002-0000-4E01-000000000000}">
      <formula1>"2026-07"</formula1>
    </dataValidation>
  </dataValidations>
  <pageMargins left="0.75" right="0.75" top="1" bottom="1" header="0.5" footer="0.5"/>
  <legacy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F010000}"/>
  <dataValidations count="14">
    <dataValidation type="list" allowBlank="1" showErrorMessage="1" errorTitle="Invalid value" error="Choose a value from the Periods list." sqref="A2:A5000" xr:uid="{00000000-0002-0000-4F01-000000000000}">
      <formula1>"2026-07"</formula1>
    </dataValidation>
    <dataValidation type="list" allowBlank="1" showErrorMessage="1" errorTitle="Invalid value" error="Choose a value from the Units list." sqref="J2:J5000" xr:uid="{00000000-0002-0000-4F01-000001000000}">
      <formula1>"NS,PA,NC,OU"</formula1>
    </dataValidation>
    <dataValidation type="list" allowBlank="1" showErrorMessage="1" errorTitle="Invalid value" error="Choose a value from the PayoffProfiles list." sqref="N2:N5000" xr:uid="{00000000-0002-0000-4F01-000002000000}">
      <formula1>"Long,Short,N/A"</formula1>
    </dataValidation>
    <dataValidation type="list" allowBlank="1" showErrorMessage="1" errorTitle="Invalid value" error="Choose a value from the AssetCategories list." sqref="O2:O5000" xr:uid="{00000000-0002-0000-4F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F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F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F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F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F01-000008000000}">
      <formula1>"Put,Call"</formula1>
    </dataValidation>
    <dataValidation type="list" allowBlank="1" showErrorMessage="1" errorTitle="Invalid value" error="Choose a value from the WrittenPurchased list." sqref="AM2:AM5000" xr:uid="{00000000-0002-0000-4F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F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F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F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F01-000011000000}">
      <formula1>"Y,N"</formula1>
    </dataValidation>
  </dataValidations>
  <pageMargins left="0.75" right="0.75" top="1" bottom="1" header="0.5" footer="0.5"/>
  <legacy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0010000}"/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IFERROR(_xll.BDP("USGX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IFERROR(_xll.BDP("USGX US Equity","CUST_TRR_RETURN_HOLDING_PER","CUST_TRR_START_DT","20260601","CUST_TRR_END_DT","20260630","CUST_TRR_CRNCY","USD"),"")</f>
        <v>-6.606115</v>
      </c>
    </row>
    <row r="23" spans="1:3" x14ac:dyDescent="0.25">
      <c r="A23" s="2" t="s">
        <v>29</v>
      </c>
      <c r="B23" s="2" t="s">
        <v>51</v>
      </c>
      <c r="C23" s="4">
        <f>IFERROR(_xll.BDP("USGX US Equity","CUST_TRR_RETURN_HOLDING_PER","CUST_TRR_START_DT","20260701","CUST_TRR_END_DT","20260731","CUST_TRR_CRNCY","USD"),"")</f>
        <v>-3.0450789999999999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1010000}"/>
  <dataValidations count="1">
    <dataValidation type="list" allowBlank="1" showErrorMessage="1" errorTitle="Invalid value" error="Choose a value from the Periods list." sqref="A2:A5000" xr:uid="{00000000-0002-0000-5101-000000000000}">
      <formula1>"2026-07"</formula1>
    </dataValidation>
  </dataValidations>
  <pageMargins left="0.75" right="0.75" top="1" bottom="1" header="0.5" footer="0.5"/>
  <legacy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2010000}"/>
  <dataValidations count="14">
    <dataValidation type="list" allowBlank="1" showErrorMessage="1" errorTitle="Invalid value" error="Choose a value from the Periods list." sqref="A2:A5000" xr:uid="{00000000-0002-0000-5201-000000000000}">
      <formula1>"2026-07"</formula1>
    </dataValidation>
    <dataValidation type="list" allowBlank="1" showErrorMessage="1" errorTitle="Invalid value" error="Choose a value from the Units list." sqref="J2:J5000" xr:uid="{00000000-0002-0000-5201-000001000000}">
      <formula1>"NS,PA,NC,OU"</formula1>
    </dataValidation>
    <dataValidation type="list" allowBlank="1" showErrorMessage="1" errorTitle="Invalid value" error="Choose a value from the PayoffProfiles list." sqref="N2:N5000" xr:uid="{00000000-0002-0000-5201-000002000000}">
      <formula1>"Long,Short,N/A"</formula1>
    </dataValidation>
    <dataValidation type="list" allowBlank="1" showErrorMessage="1" errorTitle="Invalid value" error="Choose a value from the AssetCategories list." sqref="O2:O5000" xr:uid="{00000000-0002-0000-52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2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2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2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2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201-000008000000}">
      <formula1>"Put,Call"</formula1>
    </dataValidation>
    <dataValidation type="list" allowBlank="1" showErrorMessage="1" errorTitle="Invalid value" error="Choose a value from the WrittenPurchased list." sqref="AM2:AM5000" xr:uid="{00000000-0002-0000-52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2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2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2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201-000011000000}">
      <formula1>"Y,N"</formula1>
    </dataValidation>
  </dataValidations>
  <pageMargins left="0.75" right="0.75" top="1" bottom="1" header="0.5" footer="0.5"/>
  <legacy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3010000}"/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IFERROR(_xll.BDP("TERC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IFERROR(_xll.BDP("TERC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IFERROR(_xll.BDP("TERC US Equity","CUST_TRR_RETURN_HOLDING_PER","CUST_TRR_START_DT","20260701","CUST_TRR_END_DT","20260731","CUST_TRR_CRNCY","USD"),"")</f>
        <v>12.0976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4010000}"/>
  <dataValidations count="1">
    <dataValidation type="list" allowBlank="1" showErrorMessage="1" errorTitle="Invalid value" error="Choose a value from the Periods list." sqref="A2:A5000" xr:uid="{00000000-0002-0000-5401-000000000000}">
      <formula1>"2026-07"</formula1>
    </dataValidation>
  </dataValidations>
  <pageMargins left="0.75" right="0.75" top="1" bottom="1" header="0.5" footer="0.5"/>
  <legacy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5010000}"/>
  <dataValidations count="14">
    <dataValidation type="list" allowBlank="1" showErrorMessage="1" errorTitle="Invalid value" error="Choose a value from the Periods list." sqref="A2:A5000" xr:uid="{00000000-0002-0000-5501-000000000000}">
      <formula1>"2026-07"</formula1>
    </dataValidation>
    <dataValidation type="list" allowBlank="1" showErrorMessage="1" errorTitle="Invalid value" error="Choose a value from the Units list." sqref="J2:J5000" xr:uid="{00000000-0002-0000-5501-000001000000}">
      <formula1>"NS,PA,NC,OU"</formula1>
    </dataValidation>
    <dataValidation type="list" allowBlank="1" showErrorMessage="1" errorTitle="Invalid value" error="Choose a value from the PayoffProfiles list." sqref="N2:N5000" xr:uid="{00000000-0002-0000-5501-000002000000}">
      <formula1>"Long,Short,N/A"</formula1>
    </dataValidation>
    <dataValidation type="list" allowBlank="1" showErrorMessage="1" errorTitle="Invalid value" error="Choose a value from the AssetCategories list." sqref="O2:O5000" xr:uid="{00000000-0002-0000-55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5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5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5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5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501-000008000000}">
      <formula1>"Put,Call"</formula1>
    </dataValidation>
    <dataValidation type="list" allowBlank="1" showErrorMessage="1" errorTitle="Invalid value" error="Choose a value from the WrittenPurchased list." sqref="AM2:AM5000" xr:uid="{00000000-0002-0000-55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5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5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5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501-000011000000}">
      <formula1>"Y,N"</formula1>
    </dataValidation>
  </dataValidations>
  <pageMargins left="0.75" right="0.75" top="1" bottom="1" header="0.5" footer="0.5"/>
  <legacy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6010000}"/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IFERROR(_xll.BDP("GLX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IFERROR(_xll.BDP("GLX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IFERROR(_xll.BDP("GLX US Equity","CUST_TRR_RETURN_HOLDING_PER","CUST_TRR_START_DT","20260701","CUST_TRR_END_DT","20260731","CUST_TRR_CRNCY","USD"),"")</f>
        <v>-40.725059999999999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7010000}"/>
  <dataValidations count="1">
    <dataValidation type="list" allowBlank="1" showErrorMessage="1" errorTitle="Invalid value" error="Choose a value from the Periods list." sqref="A2:A5000" xr:uid="{00000000-0002-0000-5701-000000000000}">
      <formula1>"2026-07"</formula1>
    </dataValidation>
  </dataValidations>
  <pageMargins left="0.75" right="0.75" top="1" bottom="1" header="0.5" footer="0.5"/>
  <legacy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8010000}"/>
  <dataValidations count="14">
    <dataValidation type="list" allowBlank="1" showErrorMessage="1" errorTitle="Invalid value" error="Choose a value from the Periods list." sqref="A2:A5000" xr:uid="{00000000-0002-0000-5801-000000000000}">
      <formula1>"2026-07"</formula1>
    </dataValidation>
    <dataValidation type="list" allowBlank="1" showErrorMessage="1" errorTitle="Invalid value" error="Choose a value from the Units list." sqref="J2:J5000" xr:uid="{00000000-0002-0000-5801-000001000000}">
      <formula1>"NS,PA,NC,OU"</formula1>
    </dataValidation>
    <dataValidation type="list" allowBlank="1" showErrorMessage="1" errorTitle="Invalid value" error="Choose a value from the PayoffProfiles list." sqref="N2:N5000" xr:uid="{00000000-0002-0000-5801-000002000000}">
      <formula1>"Long,Short,N/A"</formula1>
    </dataValidation>
    <dataValidation type="list" allowBlank="1" showErrorMessage="1" errorTitle="Invalid value" error="Choose a value from the AssetCategories list." sqref="O2:O5000" xr:uid="{00000000-0002-0000-58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8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8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8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8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801-000008000000}">
      <formula1>"Put,Call"</formula1>
    </dataValidation>
    <dataValidation type="list" allowBlank="1" showErrorMessage="1" errorTitle="Invalid value" error="Choose a value from the WrittenPurchased list." sqref="AM2:AM5000" xr:uid="{00000000-0002-0000-58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8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8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8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801-000011000000}">
      <formula1>"Y,N"</formula1>
    </dataValidation>
  </dataValidations>
  <pageMargins left="0.75" right="0.75" top="1" bottom="1" header="0.5" footer="0.5"/>
  <legacy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9010000}"/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IFERROR(_xll.BDP("CCPX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IFERROR(_xll.BDP("CCPX US Equity","CUST_TRR_RETURN_HOLDING_PER","CUST_TRR_START_DT","20260601","CUST_TRR_END_DT","20260630","CUST_TRR_CRNCY","USD"),"")</f>
        <v>-20.417739999999998</v>
      </c>
    </row>
    <row r="23" spans="1:3" x14ac:dyDescent="0.25">
      <c r="A23" s="2" t="s">
        <v>29</v>
      </c>
      <c r="B23" s="2" t="s">
        <v>51</v>
      </c>
      <c r="C23" s="4">
        <f>IFERROR(_xll.BDP("CCPX US Equity","CUST_TRR_RETURN_HOLDING_PER","CUST_TRR_START_DT","20260701","CUST_TRR_END_DT","20260731","CUST_TRR_CRNCY","USD"),"")</f>
        <v>28.612680000000001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A010000}"/>
  <dataValidations count="1">
    <dataValidation type="list" allowBlank="1" showErrorMessage="1" errorTitle="Invalid value" error="Choose a value from the Periods list." sqref="A2:A5000" xr:uid="{00000000-0002-0000-5A01-000000000000}">
      <formula1>"2026-07"</formula1>
    </dataValidation>
  </dataValidations>
  <pageMargins left="0.75" right="0.75" top="1" bottom="1" header="0.5" footer="0.5"/>
  <legacy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B010000}"/>
  <dataValidations count="14">
    <dataValidation type="list" allowBlank="1" showErrorMessage="1" errorTitle="Invalid value" error="Choose a value from the Periods list." sqref="A2:A5000" xr:uid="{00000000-0002-0000-5B01-000000000000}">
      <formula1>"2026-07"</formula1>
    </dataValidation>
    <dataValidation type="list" allowBlank="1" showErrorMessage="1" errorTitle="Invalid value" error="Choose a value from the Units list." sqref="J2:J5000" xr:uid="{00000000-0002-0000-5B01-000001000000}">
      <formula1>"NS,PA,NC,OU"</formula1>
    </dataValidation>
    <dataValidation type="list" allowBlank="1" showErrorMessage="1" errorTitle="Invalid value" error="Choose a value from the PayoffProfiles list." sqref="N2:N5000" xr:uid="{00000000-0002-0000-5B01-000002000000}">
      <formula1>"Long,Short,N/A"</formula1>
    </dataValidation>
    <dataValidation type="list" allowBlank="1" showErrorMessage="1" errorTitle="Invalid value" error="Choose a value from the AssetCategories list." sqref="O2:O5000" xr:uid="{00000000-0002-0000-5B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B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B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B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B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B01-000008000000}">
      <formula1>"Put,Call"</formula1>
    </dataValidation>
    <dataValidation type="list" allowBlank="1" showErrorMessage="1" errorTitle="Invalid value" error="Choose a value from the WrittenPurchased list." sqref="AM2:AM5000" xr:uid="{00000000-0002-0000-5B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B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B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B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B01-000011000000}">
      <formula1>"Y,N"</formula1>
    </dataValidation>
  </dataValidations>
  <pageMargins left="0.75" right="0.75" top="1" bottom="1" header="0.5" footer="0.5"/>
  <legacy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C010000}"/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IFERROR(_xll.BDP("SOFC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IFERROR(_xll.BDP("SOFC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IFERROR(_xll.BDP("SOFC US Equity","CUST_TRR_RETURN_HOLDING_PER","CUST_TRR_START_DT","20260701","CUST_TRR_END_DT","20260731","CUST_TRR_CRNCY","USD"),"")</f>
        <v>-26.793150000000001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5D010000}"/>
  <dataValidations count="1">
    <dataValidation type="list" allowBlank="1" showErrorMessage="1" errorTitle="Invalid value" error="Choose a value from the Periods list." sqref="A2:A5000" xr:uid="{00000000-0002-0000-5D01-000000000000}">
      <formula1>"2026-07"</formula1>
    </dataValidation>
  </dataValidations>
  <pageMargins left="0.75" right="0.75" top="1" bottom="1" header="0.5" footer="0.5"/>
  <legacy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5E010000}"/>
  <dataValidations count="14">
    <dataValidation type="list" allowBlank="1" showErrorMessage="1" errorTitle="Invalid value" error="Choose a value from the Periods list." sqref="A2:A5000" xr:uid="{00000000-0002-0000-5E01-000000000000}">
      <formula1>"2026-07"</formula1>
    </dataValidation>
    <dataValidation type="list" allowBlank="1" showErrorMessage="1" errorTitle="Invalid value" error="Choose a value from the Units list." sqref="J2:J5000" xr:uid="{00000000-0002-0000-5E01-000001000000}">
      <formula1>"NS,PA,NC,OU"</formula1>
    </dataValidation>
    <dataValidation type="list" allowBlank="1" showErrorMessage="1" errorTitle="Invalid value" error="Choose a value from the PayoffProfiles list." sqref="N2:N5000" xr:uid="{00000000-0002-0000-5E01-000002000000}">
      <formula1>"Long,Short,N/A"</formula1>
    </dataValidation>
    <dataValidation type="list" allowBlank="1" showErrorMessage="1" errorTitle="Invalid value" error="Choose a value from the AssetCategories list." sqref="O2:O5000" xr:uid="{00000000-0002-0000-5E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5E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5E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5E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5E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5E01-000008000000}">
      <formula1>"Put,Call"</formula1>
    </dataValidation>
    <dataValidation type="list" allowBlank="1" showErrorMessage="1" errorTitle="Invalid value" error="Choose a value from the WrittenPurchased list." sqref="AM2:AM5000" xr:uid="{00000000-0002-0000-5E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5E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5E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5E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5E01-000011000000}">
      <formula1>"Y,N"</formula1>
    </dataValidation>
  </dataValidations>
  <pageMargins left="0.75" right="0.75" top="1" bottom="1" header="0.5" footer="0.5"/>
  <legacy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5F010000}"/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IFERROR(_xll.BDP("TESC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IFERROR(_xll.BDP("TESC US Equity","CUST_TRR_RETURN_HOLDING_PER","CUST_TRR_START_DT","20260601","CUST_TRR_END_DT","20260630","CUST_TRR_CRNCY","USD"),"")</f>
        <v>21.612660000000002</v>
      </c>
    </row>
    <row r="23" spans="1:3" x14ac:dyDescent="0.25">
      <c r="A23" s="2" t="s">
        <v>29</v>
      </c>
      <c r="B23" s="2" t="s">
        <v>51</v>
      </c>
      <c r="C23" s="4">
        <f>IFERROR(_xll.BDP("TESC US Equity","CUST_TRR_RETURN_HOLDING_PER","CUST_TRR_START_DT","20260701","CUST_TRR_END_DT","20260731","CUST_TRR_CRNCY","USD"),"")</f>
        <v>-49.298119999999997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0010000}"/>
  <dataValidations count="1">
    <dataValidation type="list" allowBlank="1" showErrorMessage="1" errorTitle="Invalid value" error="Choose a value from the Periods list." sqref="A2:A5000" xr:uid="{00000000-0002-0000-6001-000000000000}">
      <formula1>"2026-07"</formula1>
    </dataValidation>
  </dataValidations>
  <pageMargins left="0.75" right="0.75" top="1" bottom="1" header="0.5" footer="0.5"/>
  <legacy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1010000}"/>
  <dataValidations count="14">
    <dataValidation type="list" allowBlank="1" showErrorMessage="1" errorTitle="Invalid value" error="Choose a value from the Periods list." sqref="A2:A5000" xr:uid="{00000000-0002-0000-6101-000000000000}">
      <formula1>"2026-07"</formula1>
    </dataValidation>
    <dataValidation type="list" allowBlank="1" showErrorMessage="1" errorTitle="Invalid value" error="Choose a value from the Units list." sqref="J2:J5000" xr:uid="{00000000-0002-0000-6101-000001000000}">
      <formula1>"NS,PA,NC,OU"</formula1>
    </dataValidation>
    <dataValidation type="list" allowBlank="1" showErrorMessage="1" errorTitle="Invalid value" error="Choose a value from the PayoffProfiles list." sqref="N2:N5000" xr:uid="{00000000-0002-0000-6101-000002000000}">
      <formula1>"Long,Short,N/A"</formula1>
    </dataValidation>
    <dataValidation type="list" allowBlank="1" showErrorMessage="1" errorTitle="Invalid value" error="Choose a value from the AssetCategories list." sqref="O2:O5000" xr:uid="{00000000-0002-0000-61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1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1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1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1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101-000008000000}">
      <formula1>"Put,Call"</formula1>
    </dataValidation>
    <dataValidation type="list" allowBlank="1" showErrorMessage="1" errorTitle="Invalid value" error="Choose a value from the WrittenPurchased list." sqref="AM2:AM5000" xr:uid="{00000000-0002-0000-61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1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1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1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101-000011000000}">
      <formula1>"Y,N"</formula1>
    </dataValidation>
  </dataValidations>
  <pageMargins left="0.75" right="0.75" top="1" bottom="1" header="0.5" footer="0.5"/>
  <legacy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2010000}"/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IFERROR(_xll.BDP("NVOC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IFERROR(_xll.BDP("NVOC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IFERROR(_xll.BDP("NVOC US Equity","CUST_TRR_RETURN_HOLDING_PER","CUST_TRR_START_DT","20260701","CUST_TRR_END_DT","20260731","CUST_TRR_CRNCY","USD"),"")</f>
        <v>-9.3865630000000007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3010000}"/>
  <dataValidations count="1">
    <dataValidation type="list" allowBlank="1" showErrorMessage="1" errorTitle="Invalid value" error="Choose a value from the Periods list." sqref="A2:A5000" xr:uid="{00000000-0002-0000-6301-000000000000}">
      <formula1>"2026-07"</formula1>
    </dataValidation>
  </dataValidations>
  <pageMargins left="0.75" right="0.75" top="1" bottom="1" header="0.5" footer="0.5"/>
  <legacy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4010000}"/>
  <dataValidations count="14">
    <dataValidation type="list" allowBlank="1" showErrorMessage="1" errorTitle="Invalid value" error="Choose a value from the Periods list." sqref="A2:A5000" xr:uid="{00000000-0002-0000-6401-000000000000}">
      <formula1>"2026-07"</formula1>
    </dataValidation>
    <dataValidation type="list" allowBlank="1" showErrorMessage="1" errorTitle="Invalid value" error="Choose a value from the Units list." sqref="J2:J5000" xr:uid="{00000000-0002-0000-6401-000001000000}">
      <formula1>"NS,PA,NC,OU"</formula1>
    </dataValidation>
    <dataValidation type="list" allowBlank="1" showErrorMessage="1" errorTitle="Invalid value" error="Choose a value from the PayoffProfiles list." sqref="N2:N5000" xr:uid="{00000000-0002-0000-6401-000002000000}">
      <formula1>"Long,Short,N/A"</formula1>
    </dataValidation>
    <dataValidation type="list" allowBlank="1" showErrorMessage="1" errorTitle="Invalid value" error="Choose a value from the AssetCategories list." sqref="O2:O5000" xr:uid="{00000000-0002-0000-64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4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4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4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4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401-000008000000}">
      <formula1>"Put,Call"</formula1>
    </dataValidation>
    <dataValidation type="list" allowBlank="1" showErrorMessage="1" errorTitle="Invalid value" error="Choose a value from the WrittenPurchased list." sqref="AM2:AM5000" xr:uid="{00000000-0002-0000-64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4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4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4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401-000011000000}">
      <formula1>"Y,N"</formula1>
    </dataValidation>
  </dataValidations>
  <pageMargins left="0.75" right="0.75" top="1" bottom="1" header="0.5" footer="0.5"/>
  <legacy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5010000}"/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IFERROR(_xll.BDP("JOBC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IFERROR(_xll.BDP("JOBC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IFERROR(_xll.BDP("JOBC US Equity","CUST_TRR_RETURN_HOLDING_PER","CUST_TRR_START_DT","20260701","CUST_TRR_END_DT","20260731","CUST_TRR_CRNCY","USD"),"")</f>
        <v>-18.159739999999999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6010000}"/>
  <dataValidations count="1">
    <dataValidation type="list" allowBlank="1" showErrorMessage="1" errorTitle="Invalid value" error="Choose a value from the Periods list." sqref="A2:A5000" xr:uid="{00000000-0002-0000-6601-000000000000}">
      <formula1>"2026-07"</formula1>
    </dataValidation>
  </dataValidations>
  <pageMargins left="0.75" right="0.75" top="1" bottom="1" header="0.5" footer="0.5"/>
  <legacy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7010000}"/>
  <dataValidations count="14">
    <dataValidation type="list" allowBlank="1" showErrorMessage="1" errorTitle="Invalid value" error="Choose a value from the Periods list." sqref="A2:A5000" xr:uid="{00000000-0002-0000-6701-000000000000}">
      <formula1>"2026-07"</formula1>
    </dataValidation>
    <dataValidation type="list" allowBlank="1" showErrorMessage="1" errorTitle="Invalid value" error="Choose a value from the Units list." sqref="J2:J5000" xr:uid="{00000000-0002-0000-6701-000001000000}">
      <formula1>"NS,PA,NC,OU"</formula1>
    </dataValidation>
    <dataValidation type="list" allowBlank="1" showErrorMessage="1" errorTitle="Invalid value" error="Choose a value from the PayoffProfiles list." sqref="N2:N5000" xr:uid="{00000000-0002-0000-6701-000002000000}">
      <formula1>"Long,Short,N/A"</formula1>
    </dataValidation>
    <dataValidation type="list" allowBlank="1" showErrorMessage="1" errorTitle="Invalid value" error="Choose a value from the AssetCategories list." sqref="O2:O5000" xr:uid="{00000000-0002-0000-67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7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7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7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7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701-000008000000}">
      <formula1>"Put,Call"</formula1>
    </dataValidation>
    <dataValidation type="list" allowBlank="1" showErrorMessage="1" errorTitle="Invalid value" error="Choose a value from the WrittenPurchased list." sqref="AM2:AM5000" xr:uid="{00000000-0002-0000-67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7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7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7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701-000011000000}">
      <formula1>"Y,N"</formula1>
    </dataValidation>
  </dataValidations>
  <pageMargins left="0.75" right="0.75" top="1" bottom="1" header="0.5" footer="0.5"/>
  <legacy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210</v>
      </c>
    </row>
    <row r="16" spans="1:2" x14ac:dyDescent="0.25">
      <c r="A16" s="2" t="s">
        <v>16</v>
      </c>
      <c r="B16" s="3" t="s">
        <v>211</v>
      </c>
    </row>
    <row r="17" spans="1:2" x14ac:dyDescent="0.25">
      <c r="A17" s="2" t="s">
        <v>17</v>
      </c>
      <c r="B17" s="3" t="s">
        <v>212</v>
      </c>
    </row>
    <row r="18" spans="1:2" x14ac:dyDescent="0.25">
      <c r="A18" s="2" t="s">
        <v>18</v>
      </c>
      <c r="B18" s="3" t="s">
        <v>213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8010000}"/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IFERROR(_xll.BDP("ACMM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IFERROR(_xll.BDP("ACMM US Equity","CUST_TRR_RETURN_HOLDING_PER","CUST_TRR_START_DT","20260601","CUST_TRR_END_DT","20260630","CUST_TRR_CRNCY","USD"),"")</f>
        <v>54.59628</v>
      </c>
    </row>
    <row r="23" spans="1:3" x14ac:dyDescent="0.25">
      <c r="A23" s="2" t="s">
        <v>29</v>
      </c>
      <c r="B23" s="2" t="s">
        <v>51</v>
      </c>
      <c r="C23" s="4">
        <f>IFERROR(_xll.BDP("ACMM US Equity","CUST_TRR_RETURN_HOLDING_PER","CUST_TRR_START_DT","20260701","CUST_TRR_END_DT","20260731","CUST_TRR_CRNCY","USD"),"")</f>
        <v>-61.472340000000003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9010000}"/>
  <dataValidations count="1">
    <dataValidation type="list" allowBlank="1" showErrorMessage="1" errorTitle="Invalid value" error="Choose a value from the Periods list." sqref="A2:A5000" xr:uid="{00000000-0002-0000-6901-000000000000}">
      <formula1>"2026-07"</formula1>
    </dataValidation>
  </dataValidations>
  <pageMargins left="0.75" right="0.75" top="1" bottom="1" header="0.5" footer="0.5"/>
  <legacy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A010000}"/>
  <dataValidations count="14">
    <dataValidation type="list" allowBlank="1" showErrorMessage="1" errorTitle="Invalid value" error="Choose a value from the Periods list." sqref="A2:A5000" xr:uid="{00000000-0002-0000-6A01-000000000000}">
      <formula1>"2026-07"</formula1>
    </dataValidation>
    <dataValidation type="list" allowBlank="1" showErrorMessage="1" errorTitle="Invalid value" error="Choose a value from the Units list." sqref="J2:J5000" xr:uid="{00000000-0002-0000-6A01-000001000000}">
      <formula1>"NS,PA,NC,OU"</formula1>
    </dataValidation>
    <dataValidation type="list" allowBlank="1" showErrorMessage="1" errorTitle="Invalid value" error="Choose a value from the PayoffProfiles list." sqref="N2:N5000" xr:uid="{00000000-0002-0000-6A01-000002000000}">
      <formula1>"Long,Short,N/A"</formula1>
    </dataValidation>
    <dataValidation type="list" allowBlank="1" showErrorMessage="1" errorTitle="Invalid value" error="Choose a value from the AssetCategories list." sqref="O2:O5000" xr:uid="{00000000-0002-0000-6A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A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A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A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A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A01-000008000000}">
      <formula1>"Put,Call"</formula1>
    </dataValidation>
    <dataValidation type="list" allowBlank="1" showErrorMessage="1" errorTitle="Invalid value" error="Choose a value from the WrittenPurchased list." sqref="AM2:AM5000" xr:uid="{00000000-0002-0000-6A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A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A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A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A01-000011000000}">
      <formula1>"Y,N"</formula1>
    </dataValidation>
  </dataValidations>
  <pageMargins left="0.75" right="0.75" top="1" bottom="1" header="0.5" footer="0.5"/>
  <legacy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B010000}"/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IFERROR(_xll.BDP("UN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IFERROR(_xll.BDP("UN US Equity","CUST_TRR_RETURN_HOLDING_PER","CUST_TRR_START_DT","20260701","CUST_TRR_END_DT","20260731","CUST_TRR_CRNCY","USD"),"")</f>
        <v>-7.1518730000000001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C010000}"/>
  <dataValidations count="1">
    <dataValidation type="list" allowBlank="1" showErrorMessage="1" errorTitle="Invalid value" error="Choose a value from the Periods list." sqref="A2:A5000" xr:uid="{00000000-0002-0000-6C01-000000000000}">
      <formula1>"2026-07"</formula1>
    </dataValidation>
  </dataValidations>
  <pageMargins left="0.75" right="0.75" top="1" bottom="1" header="0.5" footer="0.5"/>
  <legacy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6D010000}"/>
  <dataValidations count="14">
    <dataValidation type="list" allowBlank="1" showErrorMessage="1" errorTitle="Invalid value" error="Choose a value from the Periods list." sqref="A2:A5000" xr:uid="{00000000-0002-0000-6D01-000000000000}">
      <formula1>"2026-07"</formula1>
    </dataValidation>
    <dataValidation type="list" allowBlank="1" showErrorMessage="1" errorTitle="Invalid value" error="Choose a value from the Units list." sqref="J2:J5000" xr:uid="{00000000-0002-0000-6D01-000001000000}">
      <formula1>"NS,PA,NC,OU"</formula1>
    </dataValidation>
    <dataValidation type="list" allowBlank="1" showErrorMessage="1" errorTitle="Invalid value" error="Choose a value from the PayoffProfiles list." sqref="N2:N5000" xr:uid="{00000000-0002-0000-6D01-000002000000}">
      <formula1>"Long,Short,N/A"</formula1>
    </dataValidation>
    <dataValidation type="list" allowBlank="1" showErrorMessage="1" errorTitle="Invalid value" error="Choose a value from the AssetCategories list." sqref="O2:O5000" xr:uid="{00000000-0002-0000-6D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6D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6D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6D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6D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6D01-000008000000}">
      <formula1>"Put,Call"</formula1>
    </dataValidation>
    <dataValidation type="list" allowBlank="1" showErrorMessage="1" errorTitle="Invalid value" error="Choose a value from the WrittenPurchased list." sqref="AM2:AM5000" xr:uid="{00000000-0002-0000-6D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6D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6D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6D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6D01-000011000000}">
      <formula1>"Y,N"</formula1>
    </dataValidation>
  </dataValidations>
  <pageMargins left="0.75" right="0.75" top="1" bottom="1" header="0.5" footer="0.5"/>
  <legacy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214</v>
      </c>
    </row>
    <row r="16" spans="1:2" x14ac:dyDescent="0.25">
      <c r="A16" s="2" t="s">
        <v>16</v>
      </c>
      <c r="B16" s="3" t="s">
        <v>215</v>
      </c>
    </row>
    <row r="17" spans="1:2" x14ac:dyDescent="0.25">
      <c r="A17" s="2" t="s">
        <v>17</v>
      </c>
      <c r="B17" s="3" t="s">
        <v>216</v>
      </c>
    </row>
    <row r="18" spans="1:2" x14ac:dyDescent="0.25">
      <c r="A18" s="2" t="s">
        <v>18</v>
      </c>
      <c r="B18" s="3" t="s">
        <v>217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6E010000}"/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IFERROR(_xll.BDP("RMBC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IFERROR(_xll.BDP("RMBC US Equity","CUST_TRR_RETURN_HOLDING_PER","CUST_TRR_START_DT","20260601","CUST_TRR_END_DT","20260630","CUST_TRR_CRNCY","USD"),"")</f>
        <v>13.051460000000001</v>
      </c>
    </row>
    <row r="23" spans="1:3" x14ac:dyDescent="0.25">
      <c r="A23" s="2" t="s">
        <v>29</v>
      </c>
      <c r="B23" s="2" t="s">
        <v>51</v>
      </c>
      <c r="C23" s="4">
        <f>IFERROR(_xll.BDP("RMBC US Equity","CUST_TRR_RETURN_HOLDING_PER","CUST_TRR_START_DT","20260701","CUST_TRR_END_DT","20260731","CUST_TRR_CRNCY","USD"),"")</f>
        <v>-48.805720000000001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6F010000}"/>
  <dataValidations count="1">
    <dataValidation type="list" allowBlank="1" showErrorMessage="1" errorTitle="Invalid value" error="Choose a value from the Periods list." sqref="A2:A5000" xr:uid="{00000000-0002-0000-6F01-000000000000}">
      <formula1>"2026-07"</formula1>
    </dataValidation>
  </dataValidations>
  <pageMargins left="0.75" right="0.75" top="1" bottom="1" header="0.5" footer="0.5"/>
  <legacy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0010000}"/>
  <dataValidations count="14">
    <dataValidation type="list" allowBlank="1" showErrorMessage="1" errorTitle="Invalid value" error="Choose a value from the Periods list." sqref="A2:A5000" xr:uid="{00000000-0002-0000-7001-000000000000}">
      <formula1>"2026-07"</formula1>
    </dataValidation>
    <dataValidation type="list" allowBlank="1" showErrorMessage="1" errorTitle="Invalid value" error="Choose a value from the Units list." sqref="J2:J5000" xr:uid="{00000000-0002-0000-7001-000001000000}">
      <formula1>"NS,PA,NC,OU"</formula1>
    </dataValidation>
    <dataValidation type="list" allowBlank="1" showErrorMessage="1" errorTitle="Invalid value" error="Choose a value from the PayoffProfiles list." sqref="N2:N5000" xr:uid="{00000000-0002-0000-7001-000002000000}">
      <formula1>"Long,Short,N/A"</formula1>
    </dataValidation>
    <dataValidation type="list" allowBlank="1" showErrorMessage="1" errorTitle="Invalid value" error="Choose a value from the AssetCategories list." sqref="O2:O5000" xr:uid="{00000000-0002-0000-70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0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0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0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0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001-000008000000}">
      <formula1>"Put,Call"</formula1>
    </dataValidation>
    <dataValidation type="list" allowBlank="1" showErrorMessage="1" errorTitle="Invalid value" error="Choose a value from the WrittenPurchased list." sqref="AM2:AM5000" xr:uid="{00000000-0002-0000-70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0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0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0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001-000011000000}">
      <formula1>"Y,N"</formula1>
    </dataValidation>
  </dataValidations>
  <pageMargins left="0.75" right="0.75" top="1" bottom="1" header="0.5" footer="0.5"/>
  <legacy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1010000}"/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IFERROR(_xll.BDP("AVGC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IFERROR(_xll.BDP("AVGC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IFERROR(_xll.BDP("AVGC US Equity","CUST_TRR_RETURN_HOLDING_PER","CUST_TRR_START_DT","20260701","CUST_TRR_END_DT","20260731","CUST_TRR_CRNCY","USD"),"")</f>
        <v>8.524851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2010000}"/>
  <dataValidations count="1">
    <dataValidation type="list" allowBlank="1" showErrorMessage="1" errorTitle="Invalid value" error="Choose a value from the Periods list." sqref="A2:A5000" xr:uid="{00000000-0002-0000-7201-000000000000}">
      <formula1>"2026-07"</formula1>
    </dataValidation>
  </dataValidations>
  <pageMargins left="0.75" right="0.75" top="1" bottom="1" header="0.5" footer="0.5"/>
  <legacy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3010000}"/>
  <dataValidations count="14">
    <dataValidation type="list" allowBlank="1" showErrorMessage="1" errorTitle="Invalid value" error="Choose a value from the Periods list." sqref="A2:A5000" xr:uid="{00000000-0002-0000-7301-000000000000}">
      <formula1>"2026-07"</formula1>
    </dataValidation>
    <dataValidation type="list" allowBlank="1" showErrorMessage="1" errorTitle="Invalid value" error="Choose a value from the Units list." sqref="J2:J5000" xr:uid="{00000000-0002-0000-7301-000001000000}">
      <formula1>"NS,PA,NC,OU"</formula1>
    </dataValidation>
    <dataValidation type="list" allowBlank="1" showErrorMessage="1" errorTitle="Invalid value" error="Choose a value from the PayoffProfiles list." sqref="N2:N5000" xr:uid="{00000000-0002-0000-7301-000002000000}">
      <formula1>"Long,Short,N/A"</formula1>
    </dataValidation>
    <dataValidation type="list" allowBlank="1" showErrorMessage="1" errorTitle="Invalid value" error="Choose a value from the AssetCategories list." sqref="O2:O5000" xr:uid="{00000000-0002-0000-73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3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3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3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3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301-000008000000}">
      <formula1>"Put,Call"</formula1>
    </dataValidation>
    <dataValidation type="list" allowBlank="1" showErrorMessage="1" errorTitle="Invalid value" error="Choose a value from the WrittenPurchased list." sqref="AM2:AM5000" xr:uid="{00000000-0002-0000-73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3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3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3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301-000011000000}">
      <formula1>"Y,N"</formula1>
    </dataValidation>
  </dataValidations>
  <pageMargins left="0.75" right="0.75" top="1" bottom="1" header="0.5" footer="0.5"/>
  <legacy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4010000}"/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IFERROR(_xll.BDP("TWSC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IFERROR(_xll.BDP("TWSC US Equity","CUST_TRR_RETURN_HOLDING_PER","CUST_TRR_START_DT","20260601","CUST_TRR_END_DT","20260630","CUST_TRR_CRNCY","USD"),"")</f>
        <v>21.174779999999998</v>
      </c>
    </row>
    <row r="23" spans="1:3" x14ac:dyDescent="0.25">
      <c r="A23" s="2" t="s">
        <v>29</v>
      </c>
      <c r="B23" s="2" t="s">
        <v>51</v>
      </c>
      <c r="C23" s="4">
        <f>IFERROR(_xll.BDP("TWSC US Equity","CUST_TRR_RETURN_HOLDING_PER","CUST_TRR_START_DT","20260701","CUST_TRR_END_DT","20260731","CUST_TRR_CRNCY","USD"),"")</f>
        <v>-20.047910000000002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5010000}"/>
  <dataValidations count="1">
    <dataValidation type="list" allowBlank="1" showErrorMessage="1" errorTitle="Invalid value" error="Choose a value from the Periods list." sqref="A2:A5000" xr:uid="{00000000-0002-0000-7501-000000000000}">
      <formula1>"2026-07"</formula1>
    </dataValidation>
  </dataValidations>
  <pageMargins left="0.75" right="0.75" top="1" bottom="1" header="0.5" footer="0.5"/>
  <legacy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6010000}"/>
  <dataValidations count="14">
    <dataValidation type="list" allowBlank="1" showErrorMessage="1" errorTitle="Invalid value" error="Choose a value from the Periods list." sqref="A2:A5000" xr:uid="{00000000-0002-0000-7601-000000000000}">
      <formula1>"2026-07"</formula1>
    </dataValidation>
    <dataValidation type="list" allowBlank="1" showErrorMessage="1" errorTitle="Invalid value" error="Choose a value from the Units list." sqref="J2:J5000" xr:uid="{00000000-0002-0000-7601-000001000000}">
      <formula1>"NS,PA,NC,OU"</formula1>
    </dataValidation>
    <dataValidation type="list" allowBlank="1" showErrorMessage="1" errorTitle="Invalid value" error="Choose a value from the PayoffProfiles list." sqref="N2:N5000" xr:uid="{00000000-0002-0000-7601-000002000000}">
      <formula1>"Long,Short,N/A"</formula1>
    </dataValidation>
    <dataValidation type="list" allowBlank="1" showErrorMessage="1" errorTitle="Invalid value" error="Choose a value from the AssetCategories list." sqref="O2:O5000" xr:uid="{00000000-0002-0000-76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6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6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6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6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601-000008000000}">
      <formula1>"Put,Call"</formula1>
    </dataValidation>
    <dataValidation type="list" allowBlank="1" showErrorMessage="1" errorTitle="Invalid value" error="Choose a value from the WrittenPurchased list." sqref="AM2:AM5000" xr:uid="{00000000-0002-0000-76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6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6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6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601-000011000000}">
      <formula1>"Y,N"</formula1>
    </dataValidation>
  </dataValidations>
  <pageMargins left="0.75" right="0.75" top="1" bottom="1" header="0.5" footer="0.5"/>
  <legacy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7010000}"/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IFERROR(_xll.BDP("RDDC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IFERROR(_xll.BDP("RDDC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IFERROR(_xll.BDP("RDDC US Equity","CUST_TRR_RETURN_HOLDING_PER","CUST_TRR_START_DT","20260701","CUST_TRR_END_DT","20260731","CUST_TRR_CRNCY","USD"),"")</f>
        <v>-56.9726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8010000}"/>
  <dataValidations count="1">
    <dataValidation type="list" allowBlank="1" showErrorMessage="1" errorTitle="Invalid value" error="Choose a value from the Periods list." sqref="A2:A5000" xr:uid="{00000000-0002-0000-7801-000000000000}">
      <formula1>"2026-07"</formula1>
    </dataValidation>
  </dataValidations>
  <pageMargins left="0.75" right="0.75" top="1" bottom="1" header="0.5" footer="0.5"/>
  <legacy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9010000}"/>
  <dataValidations count="14">
    <dataValidation type="list" allowBlank="1" showErrorMessage="1" errorTitle="Invalid value" error="Choose a value from the Periods list." sqref="A2:A5000" xr:uid="{00000000-0002-0000-7901-000000000000}">
      <formula1>"2026-07"</formula1>
    </dataValidation>
    <dataValidation type="list" allowBlank="1" showErrorMessage="1" errorTitle="Invalid value" error="Choose a value from the Units list." sqref="J2:J5000" xr:uid="{00000000-0002-0000-7901-000001000000}">
      <formula1>"NS,PA,NC,OU"</formula1>
    </dataValidation>
    <dataValidation type="list" allowBlank="1" showErrorMessage="1" errorTitle="Invalid value" error="Choose a value from the PayoffProfiles list." sqref="N2:N5000" xr:uid="{00000000-0002-0000-7901-000002000000}">
      <formula1>"Long,Short,N/A"</formula1>
    </dataValidation>
    <dataValidation type="list" allowBlank="1" showErrorMessage="1" errorTitle="Invalid value" error="Choose a value from the AssetCategories list." sqref="O2:O5000" xr:uid="{00000000-0002-0000-79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9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9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9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9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901-000008000000}">
      <formula1>"Put,Call"</formula1>
    </dataValidation>
    <dataValidation type="list" allowBlank="1" showErrorMessage="1" errorTitle="Invalid value" error="Choose a value from the WrittenPurchased list." sqref="AM2:AM5000" xr:uid="{00000000-0002-0000-79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9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9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9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901-000011000000}">
      <formula1>"Y,N"</formula1>
    </dataValidation>
  </dataValidations>
  <pageMargins left="0.75" right="0.75" top="1" bottom="1" header="0.5" footer="0.5"/>
  <legacy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218</v>
      </c>
    </row>
    <row r="16" spans="1:2" x14ac:dyDescent="0.25">
      <c r="A16" s="2" t="s">
        <v>16</v>
      </c>
      <c r="B16" s="3" t="s">
        <v>219</v>
      </c>
    </row>
    <row r="17" spans="1:2" x14ac:dyDescent="0.25">
      <c r="A17" s="2" t="s">
        <v>17</v>
      </c>
      <c r="B17" s="3" t="s">
        <v>220</v>
      </c>
    </row>
    <row r="18" spans="1:2" x14ac:dyDescent="0.25">
      <c r="A18" s="2" t="s">
        <v>18</v>
      </c>
      <c r="B18" s="3" t="s">
        <v>221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A010000}"/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IFERROR(_xll.BDP("MNSX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IFERROR(_xll.BDP("MNSX US Equity","CUST_TRR_RETURN_HOLDING_PER","CUST_TRR_START_DT","20260601","CUST_TRR_END_DT","20260630","CUST_TRR_CRNCY","USD"),"")</f>
        <v>2.5089060000000001</v>
      </c>
    </row>
    <row r="23" spans="1:3" x14ac:dyDescent="0.25">
      <c r="A23" s="2" t="s">
        <v>29</v>
      </c>
      <c r="B23" s="2" t="s">
        <v>51</v>
      </c>
      <c r="C23" s="4">
        <f>IFERROR(_xll.BDP("MNSX US Equity","CUST_TRR_RETURN_HOLDING_PER","CUST_TRR_START_DT","20260701","CUST_TRR_END_DT","20260731","CUST_TRR_CRNCY","USD"),"")</f>
        <v>-3.1167090000000002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B010000}"/>
  <dataValidations count="1">
    <dataValidation type="list" allowBlank="1" showErrorMessage="1" errorTitle="Invalid value" error="Choose a value from the Periods list." sqref="A2:A5000" xr:uid="{00000000-0002-0000-7B01-000000000000}">
      <formula1>"2026-07"</formula1>
    </dataValidation>
  </dataValidations>
  <pageMargins left="0.75" right="0.75" top="1" bottom="1" header="0.5" footer="0.5"/>
  <legacy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C010000}"/>
  <dataValidations count="14">
    <dataValidation type="list" allowBlank="1" showErrorMessage="1" errorTitle="Invalid value" error="Choose a value from the Periods list." sqref="A2:A5000" xr:uid="{00000000-0002-0000-7C01-000000000000}">
      <formula1>"2026-07"</formula1>
    </dataValidation>
    <dataValidation type="list" allowBlank="1" showErrorMessage="1" errorTitle="Invalid value" error="Choose a value from the Units list." sqref="J2:J5000" xr:uid="{00000000-0002-0000-7C01-000001000000}">
      <formula1>"NS,PA,NC,OU"</formula1>
    </dataValidation>
    <dataValidation type="list" allowBlank="1" showErrorMessage="1" errorTitle="Invalid value" error="Choose a value from the PayoffProfiles list." sqref="N2:N5000" xr:uid="{00000000-0002-0000-7C01-000002000000}">
      <formula1>"Long,Short,N/A"</formula1>
    </dataValidation>
    <dataValidation type="list" allowBlank="1" showErrorMessage="1" errorTitle="Invalid value" error="Choose a value from the AssetCategories list." sqref="O2:O5000" xr:uid="{00000000-0002-0000-7C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C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C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C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C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C01-000008000000}">
      <formula1>"Put,Call"</formula1>
    </dataValidation>
    <dataValidation type="list" allowBlank="1" showErrorMessage="1" errorTitle="Invalid value" error="Choose a value from the WrittenPurchased list." sqref="AM2:AM5000" xr:uid="{00000000-0002-0000-7C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C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C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C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C01-000011000000}">
      <formula1>"Y,N"</formula1>
    </dataValidation>
  </dataValidations>
  <pageMargins left="0.75" right="0.75" top="1" bottom="1" header="0.5" footer="0.5"/>
  <legacy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7D010000}"/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IFERROR(_xll.BDP("XQTM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IFERROR(_xll.BDP("XQTM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IFERROR(_xll.BDP("XQTM US Equity","CUST_TRR_RETURN_HOLDING_PER","CUST_TRR_START_DT","20260701","CUST_TRR_END_DT","20260731","CUST_TRR_CRNCY","USD"),"")</f>
        <v>-46.750749999999996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7E010000}"/>
  <dataValidations count="1">
    <dataValidation type="list" allowBlank="1" showErrorMessage="1" errorTitle="Invalid value" error="Choose a value from the Periods list." sqref="A2:A5000" xr:uid="{00000000-0002-0000-7E01-000000000000}">
      <formula1>"2026-07"</formula1>
    </dataValidation>
  </dataValidations>
  <pageMargins left="0.75" right="0.75" top="1" bottom="1" header="0.5" footer="0.5"/>
  <legacy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7F010000}"/>
  <dataValidations count="14">
    <dataValidation type="list" allowBlank="1" showErrorMessage="1" errorTitle="Invalid value" error="Choose a value from the Periods list." sqref="A2:A5000" xr:uid="{00000000-0002-0000-7F01-000000000000}">
      <formula1>"2026-07"</formula1>
    </dataValidation>
    <dataValidation type="list" allowBlank="1" showErrorMessage="1" errorTitle="Invalid value" error="Choose a value from the Units list." sqref="J2:J5000" xr:uid="{00000000-0002-0000-7F01-000001000000}">
      <formula1>"NS,PA,NC,OU"</formula1>
    </dataValidation>
    <dataValidation type="list" allowBlank="1" showErrorMessage="1" errorTitle="Invalid value" error="Choose a value from the PayoffProfiles list." sqref="N2:N5000" xr:uid="{00000000-0002-0000-7F01-000002000000}">
      <formula1>"Long,Short,N/A"</formula1>
    </dataValidation>
    <dataValidation type="list" allowBlank="1" showErrorMessage="1" errorTitle="Invalid value" error="Choose a value from the AssetCategories list." sqref="O2:O5000" xr:uid="{00000000-0002-0000-7F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7F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7F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7F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7F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7F01-000008000000}">
      <formula1>"Put,Call"</formula1>
    </dataValidation>
    <dataValidation type="list" allowBlank="1" showErrorMessage="1" errorTitle="Invalid value" error="Choose a value from the WrittenPurchased list." sqref="AM2:AM5000" xr:uid="{00000000-0002-0000-7F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7F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7F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7F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7F01-000011000000}">
      <formula1>"Y,N"</formula1>
    </dataValidation>
  </dataValidations>
  <pageMargins left="0.75" right="0.75" top="1" bottom="1" header="0.5" footer="0.5"/>
  <legacy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0010000}"/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IFERROR(_xll.BDP("XLKX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IFERROR(_xll.BDP("XLKX US Equity","CUST_TRR_RETURN_HOLDING_PER","CUST_TRR_START_DT","20260601","CUST_TRR_END_DT","20260630","CUST_TRR_CRNCY","USD"),"")</f>
        <v>-7.4219340000000003</v>
      </c>
    </row>
    <row r="23" spans="1:3" x14ac:dyDescent="0.25">
      <c r="A23" s="2" t="s">
        <v>29</v>
      </c>
      <c r="B23" s="2" t="s">
        <v>51</v>
      </c>
      <c r="C23" s="4">
        <f>IFERROR(_xll.BDP("XLKX US Equity","CUST_TRR_RETURN_HOLDING_PER","CUST_TRR_START_DT","20260701","CUST_TRR_END_DT","20260731","CUST_TRR_CRNCY","USD"),"")</f>
        <v>-11.97226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1010000}"/>
  <dataValidations count="1">
    <dataValidation type="list" allowBlank="1" showErrorMessage="1" errorTitle="Invalid value" error="Choose a value from the Periods list." sqref="A2:A5000" xr:uid="{00000000-0002-0000-8101-000000000000}">
      <formula1>"2026-07"</formula1>
    </dataValidation>
  </dataValidations>
  <pageMargins left="0.75" right="0.75" top="1" bottom="1" header="0.5" footer="0.5"/>
  <legacy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2010000}"/>
  <dataValidations count="14">
    <dataValidation type="list" allowBlank="1" showErrorMessage="1" errorTitle="Invalid value" error="Choose a value from the Periods list." sqref="A2:A5000" xr:uid="{00000000-0002-0000-8201-000000000000}">
      <formula1>"2026-07"</formula1>
    </dataValidation>
    <dataValidation type="list" allowBlank="1" showErrorMessage="1" errorTitle="Invalid value" error="Choose a value from the Units list." sqref="J2:J5000" xr:uid="{00000000-0002-0000-8201-000001000000}">
      <formula1>"NS,PA,NC,OU"</formula1>
    </dataValidation>
    <dataValidation type="list" allowBlank="1" showErrorMessage="1" errorTitle="Invalid value" error="Choose a value from the PayoffProfiles list." sqref="N2:N5000" xr:uid="{00000000-0002-0000-8201-000002000000}">
      <formula1>"Long,Short,N/A"</formula1>
    </dataValidation>
    <dataValidation type="list" allowBlank="1" showErrorMessage="1" errorTitle="Invalid value" error="Choose a value from the AssetCategories list." sqref="O2:O5000" xr:uid="{00000000-0002-0000-82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2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2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2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2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201-000008000000}">
      <formula1>"Put,Call"</formula1>
    </dataValidation>
    <dataValidation type="list" allowBlank="1" showErrorMessage="1" errorTitle="Invalid value" error="Choose a value from the WrittenPurchased list." sqref="AM2:AM5000" xr:uid="{00000000-0002-0000-82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2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2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2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201-000011000000}">
      <formula1>"Y,N"</formula1>
    </dataValidation>
  </dataValidations>
  <pageMargins left="0.75" right="0.75" top="1" bottom="1" header="0.5" footer="0.5"/>
  <legacy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3010000}"/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IFERROR(_xll.BDP("RIVC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IFERROR(_xll.BDP("RIVC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IFERROR(_xll.BDP("RIVC US Equity","CUST_TRR_RETURN_HOLDING_PER","CUST_TRR_START_DT","20260701","CUST_TRR_END_DT","20260731","CUST_TRR_CRNCY","USD"),"")</f>
        <v>-25.957190000000001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4010000}"/>
  <dataValidations count="1">
    <dataValidation type="list" allowBlank="1" showErrorMessage="1" errorTitle="Invalid value" error="Choose a value from the Periods list." sqref="A2:A5000" xr:uid="{00000000-0002-0000-8401-000000000000}">
      <formula1>"2026-07"</formula1>
    </dataValidation>
  </dataValidations>
  <pageMargins left="0.75" right="0.75" top="1" bottom="1" header="0.5" footer="0.5"/>
  <legacy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5010000}"/>
  <dataValidations count="14">
    <dataValidation type="list" allowBlank="1" showErrorMessage="1" errorTitle="Invalid value" error="Choose a value from the Periods list." sqref="A2:A5000" xr:uid="{00000000-0002-0000-8501-000000000000}">
      <formula1>"2026-07"</formula1>
    </dataValidation>
    <dataValidation type="list" allowBlank="1" showErrorMessage="1" errorTitle="Invalid value" error="Choose a value from the Units list." sqref="J2:J5000" xr:uid="{00000000-0002-0000-8501-000001000000}">
      <formula1>"NS,PA,NC,OU"</formula1>
    </dataValidation>
    <dataValidation type="list" allowBlank="1" showErrorMessage="1" errorTitle="Invalid value" error="Choose a value from the PayoffProfiles list." sqref="N2:N5000" xr:uid="{00000000-0002-0000-8501-000002000000}">
      <formula1>"Long,Short,N/A"</formula1>
    </dataValidation>
    <dataValidation type="list" allowBlank="1" showErrorMessage="1" errorTitle="Invalid value" error="Choose a value from the AssetCategories list." sqref="O2:O5000" xr:uid="{00000000-0002-0000-85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5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5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5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5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501-000008000000}">
      <formula1>"Put,Call"</formula1>
    </dataValidation>
    <dataValidation type="list" allowBlank="1" showErrorMessage="1" errorTitle="Invalid value" error="Choose a value from the WrittenPurchased list." sqref="AM2:AM5000" xr:uid="{00000000-0002-0000-85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5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5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5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501-000011000000}">
      <formula1>"Y,N"</formula1>
    </dataValidation>
  </dataValidations>
  <pageMargins left="0.75" right="0.75" top="1" bottom="1" header="0.5" footer="0.5"/>
  <legacy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6010000}"/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IFERROR(_xll.BDP("ONDC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IFERROR(_xll.BDP("ONDC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IFERROR(_xll.BDP("ONDC US Equity","CUST_TRR_RETURN_HOLDING_PER","CUST_TRR_START_DT","20260701","CUST_TRR_END_DT","20260731","CUST_TRR_CRNCY","USD"),"")</f>
        <v>-4.4261090000000003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7010000}"/>
  <dataValidations count="1">
    <dataValidation type="list" allowBlank="1" showErrorMessage="1" errorTitle="Invalid value" error="Choose a value from the Periods list." sqref="A2:A5000" xr:uid="{00000000-0002-0000-8701-000000000000}">
      <formula1>"2026-07"</formula1>
    </dataValidation>
  </dataValidations>
  <pageMargins left="0.75" right="0.75" top="1" bottom="1" header="0.5" footer="0.5"/>
  <legacy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8010000}"/>
  <dataValidations count="14">
    <dataValidation type="list" allowBlank="1" showErrorMessage="1" errorTitle="Invalid value" error="Choose a value from the Periods list." sqref="A2:A5000" xr:uid="{00000000-0002-0000-8801-000000000000}">
      <formula1>"2026-07"</formula1>
    </dataValidation>
    <dataValidation type="list" allowBlank="1" showErrorMessage="1" errorTitle="Invalid value" error="Choose a value from the Units list." sqref="J2:J5000" xr:uid="{00000000-0002-0000-8801-000001000000}">
      <formula1>"NS,PA,NC,OU"</formula1>
    </dataValidation>
    <dataValidation type="list" allowBlank="1" showErrorMessage="1" errorTitle="Invalid value" error="Choose a value from the PayoffProfiles list." sqref="N2:N5000" xr:uid="{00000000-0002-0000-8801-000002000000}">
      <formula1>"Long,Short,N/A"</formula1>
    </dataValidation>
    <dataValidation type="list" allowBlank="1" showErrorMessage="1" errorTitle="Invalid value" error="Choose a value from the AssetCategories list." sqref="O2:O5000" xr:uid="{00000000-0002-0000-88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8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8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8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8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801-000008000000}">
      <formula1>"Put,Call"</formula1>
    </dataValidation>
    <dataValidation type="list" allowBlank="1" showErrorMessage="1" errorTitle="Invalid value" error="Choose a value from the WrittenPurchased list." sqref="AM2:AM5000" xr:uid="{00000000-0002-0000-88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8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8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8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801-000011000000}">
      <formula1>"Y,N"</formula1>
    </dataValidation>
  </dataValidations>
  <pageMargins left="0.75" right="0.75" top="1" bottom="1" header="0.5" footer="0.5"/>
  <legacy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222</v>
      </c>
    </row>
    <row r="16" spans="1:2" x14ac:dyDescent="0.25">
      <c r="A16" s="2" t="s">
        <v>16</v>
      </c>
      <c r="B16" s="3" t="s">
        <v>223</v>
      </c>
    </row>
    <row r="17" spans="1:2" x14ac:dyDescent="0.25">
      <c r="A17" s="2" t="s">
        <v>17</v>
      </c>
      <c r="B17" s="3" t="s">
        <v>224</v>
      </c>
    </row>
    <row r="18" spans="1:2" x14ac:dyDescent="0.25">
      <c r="A18" s="2" t="s">
        <v>18</v>
      </c>
      <c r="B18" s="3" t="s">
        <v>225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9010000}"/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IFERROR(_xll.BDP("KEYX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IFERROR(_xll.BDP("KEYX US Equity","CUST_TRR_RETURN_HOLDING_PER","CUST_TRR_START_DT","20260601","CUST_TRR_END_DT","20260630","CUST_TRR_CRNCY","USD"),"")</f>
        <v>-2.2921830000000001</v>
      </c>
    </row>
    <row r="23" spans="1:3" x14ac:dyDescent="0.25">
      <c r="A23" s="2" t="s">
        <v>29</v>
      </c>
      <c r="B23" s="2" t="s">
        <v>51</v>
      </c>
      <c r="C23" s="4">
        <f>IFERROR(_xll.BDP("KEYX US Equity","CUST_TRR_RETURN_HOLDING_PER","CUST_TRR_START_DT","20260701","CUST_TRR_END_DT","20260731","CUST_TRR_CRNCY","USD"),"")</f>
        <v>-12.061540000000001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A010000}"/>
  <dataValidations count="1">
    <dataValidation type="list" allowBlank="1" showErrorMessage="1" errorTitle="Invalid value" error="Choose a value from the Periods list." sqref="A2:A5000" xr:uid="{00000000-0002-0000-8A01-000000000000}">
      <formula1>"2026-07"</formula1>
    </dataValidation>
  </dataValidations>
  <pageMargins left="0.75" right="0.75" top="1" bottom="1" header="0.5" footer="0.5"/>
  <legacy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B010000}"/>
  <dataValidations count="14">
    <dataValidation type="list" allowBlank="1" showErrorMessage="1" errorTitle="Invalid value" error="Choose a value from the Periods list." sqref="A2:A5000" xr:uid="{00000000-0002-0000-8B01-000000000000}">
      <formula1>"2026-07"</formula1>
    </dataValidation>
    <dataValidation type="list" allowBlank="1" showErrorMessage="1" errorTitle="Invalid value" error="Choose a value from the Units list." sqref="J2:J5000" xr:uid="{00000000-0002-0000-8B01-000001000000}">
      <formula1>"NS,PA,NC,OU"</formula1>
    </dataValidation>
    <dataValidation type="list" allowBlank="1" showErrorMessage="1" errorTitle="Invalid value" error="Choose a value from the PayoffProfiles list." sqref="N2:N5000" xr:uid="{00000000-0002-0000-8B01-000002000000}">
      <formula1>"Long,Short,N/A"</formula1>
    </dataValidation>
    <dataValidation type="list" allowBlank="1" showErrorMessage="1" errorTitle="Invalid value" error="Choose a value from the AssetCategories list." sqref="O2:O5000" xr:uid="{00000000-0002-0000-8B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B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B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B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B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B01-000008000000}">
      <formula1>"Put,Call"</formula1>
    </dataValidation>
    <dataValidation type="list" allowBlank="1" showErrorMessage="1" errorTitle="Invalid value" error="Choose a value from the WrittenPurchased list." sqref="AM2:AM5000" xr:uid="{00000000-0002-0000-8B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B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B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B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B01-000011000000}">
      <formula1>"Y,N"</formula1>
    </dataValidation>
  </dataValidations>
  <pageMargins left="0.75" right="0.75" top="1" bottom="1" header="0.5" footer="0.5"/>
  <legacy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C010000}"/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IFERROR(_xll.BDP("WEBX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IFERROR(_xll.BDP("WEBX US Equity","CUST_TRR_RETURN_HOLDING_PER","CUST_TRR_START_DT","20260601","CUST_TRR_END_DT","20260630","CUST_TRR_CRNCY","USD"),"")</f>
        <v>-20.148129999999998</v>
      </c>
    </row>
    <row r="23" spans="1:3" x14ac:dyDescent="0.25">
      <c r="A23" s="2" t="s">
        <v>29</v>
      </c>
      <c r="B23" s="2" t="s">
        <v>51</v>
      </c>
      <c r="C23" s="4">
        <f>IFERROR(_xll.BDP("WEBX US Equity","CUST_TRR_RETURN_HOLDING_PER","CUST_TRR_START_DT","20260701","CUST_TRR_END_DT","20260731","CUST_TRR_CRNCY","USD"),"")</f>
        <v>26.16994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8D010000}"/>
  <dataValidations count="1">
    <dataValidation type="list" allowBlank="1" showErrorMessage="1" errorTitle="Invalid value" error="Choose a value from the Periods list." sqref="A2:A5000" xr:uid="{00000000-0002-0000-8D01-000000000000}">
      <formula1>"2026-07"</formula1>
    </dataValidation>
  </dataValidations>
  <pageMargins left="0.75" right="0.75" top="1" bottom="1" header="0.5" footer="0.5"/>
  <legacy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8E010000}"/>
  <dataValidations count="14">
    <dataValidation type="list" allowBlank="1" showErrorMessage="1" errorTitle="Invalid value" error="Choose a value from the Periods list." sqref="A2:A5000" xr:uid="{00000000-0002-0000-8E01-000000000000}">
      <formula1>"2026-07"</formula1>
    </dataValidation>
    <dataValidation type="list" allowBlank="1" showErrorMessage="1" errorTitle="Invalid value" error="Choose a value from the Units list." sqref="J2:J5000" xr:uid="{00000000-0002-0000-8E01-000001000000}">
      <formula1>"NS,PA,NC,OU"</formula1>
    </dataValidation>
    <dataValidation type="list" allowBlank="1" showErrorMessage="1" errorTitle="Invalid value" error="Choose a value from the PayoffProfiles list." sqref="N2:N5000" xr:uid="{00000000-0002-0000-8E01-000002000000}">
      <formula1>"Long,Short,N/A"</formula1>
    </dataValidation>
    <dataValidation type="list" allowBlank="1" showErrorMessage="1" errorTitle="Invalid value" error="Choose a value from the AssetCategories list." sqref="O2:O5000" xr:uid="{00000000-0002-0000-8E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8E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8E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8E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8E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8E01-000008000000}">
      <formula1>"Put,Call"</formula1>
    </dataValidation>
    <dataValidation type="list" allowBlank="1" showErrorMessage="1" errorTitle="Invalid value" error="Choose a value from the WrittenPurchased list." sqref="AM2:AM5000" xr:uid="{00000000-0002-0000-8E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8E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8E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8E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8E01-000011000000}">
      <formula1>"Y,N"</formula1>
    </dataValidation>
  </dataValidations>
  <pageMargins left="0.75" right="0.75" top="1" bottom="1" header="0.5" footer="0.5"/>
  <legacy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8F010000}"/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IFERROR(_xll.BDP("MHX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IFERROR(_xll.BDP("MHX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IFERROR(_xll.BDP("MHX US Equity","CUST_TRR_RETURN_HOLDING_PER","CUST_TRR_START_DT","20260701","CUST_TRR_END_DT","20260731","CUST_TRR_CRNCY","USD"),"")</f>
        <v>-19.465039999999998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0010000}"/>
  <dataValidations count="1">
    <dataValidation type="list" allowBlank="1" showErrorMessage="1" errorTitle="Invalid value" error="Choose a value from the Periods list." sqref="A2:A5000" xr:uid="{00000000-0002-0000-9001-000000000000}">
      <formula1>"2026-07"</formula1>
    </dataValidation>
  </dataValidations>
  <pageMargins left="0.75" right="0.75" top="1" bottom="1" header="0.5" footer="0.5"/>
  <legacy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1010000}"/>
  <dataValidations count="14">
    <dataValidation type="list" allowBlank="1" showErrorMessage="1" errorTitle="Invalid value" error="Choose a value from the Periods list." sqref="A2:A5000" xr:uid="{00000000-0002-0000-9101-000000000000}">
      <formula1>"2026-07"</formula1>
    </dataValidation>
    <dataValidation type="list" allowBlank="1" showErrorMessage="1" errorTitle="Invalid value" error="Choose a value from the Units list." sqref="J2:J5000" xr:uid="{00000000-0002-0000-9101-000001000000}">
      <formula1>"NS,PA,NC,OU"</formula1>
    </dataValidation>
    <dataValidation type="list" allowBlank="1" showErrorMessage="1" errorTitle="Invalid value" error="Choose a value from the PayoffProfiles list." sqref="N2:N5000" xr:uid="{00000000-0002-0000-9101-000002000000}">
      <formula1>"Long,Short,N/A"</formula1>
    </dataValidation>
    <dataValidation type="list" allowBlank="1" showErrorMessage="1" errorTitle="Invalid value" error="Choose a value from the AssetCategories list." sqref="O2:O5000" xr:uid="{00000000-0002-0000-91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1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1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1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1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101-000008000000}">
      <formula1>"Put,Call"</formula1>
    </dataValidation>
    <dataValidation type="list" allowBlank="1" showErrorMessage="1" errorTitle="Invalid value" error="Choose a value from the WrittenPurchased list." sqref="AM2:AM5000" xr:uid="{00000000-0002-0000-91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1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1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1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101-000011000000}">
      <formula1>"Y,N"</formula1>
    </dataValidation>
  </dataValidations>
  <pageMargins left="0.75" right="0.75" top="1" bottom="1" header="0.5" footer="0.5"/>
  <legacy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2010000}"/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IFERROR(_xll.BDP("NVTC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IFERROR(_xll.BDP("NVTC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IFERROR(_xll.BDP("NVTC US Equity","CUST_TRR_RETURN_HOLDING_PER","CUST_TRR_START_DT","20260701","CUST_TRR_END_DT","20260731","CUST_TRR_CRNCY","USD"),"")</f>
        <v>-44.941850000000002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3010000}"/>
  <dataValidations count="1">
    <dataValidation type="list" allowBlank="1" showErrorMessage="1" errorTitle="Invalid value" error="Choose a value from the Periods list." sqref="A2:A5000" xr:uid="{00000000-0002-0000-9301-000000000000}">
      <formula1>"2026-07"</formula1>
    </dataValidation>
  </dataValidations>
  <pageMargins left="0.75" right="0.75" top="1" bottom="1" header="0.5" footer="0.5"/>
  <legacy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4010000}"/>
  <dataValidations count="14">
    <dataValidation type="list" allowBlank="1" showErrorMessage="1" errorTitle="Invalid value" error="Choose a value from the Periods list." sqref="A2:A5000" xr:uid="{00000000-0002-0000-9401-000000000000}">
      <formula1>"2026-07"</formula1>
    </dataValidation>
    <dataValidation type="list" allowBlank="1" showErrorMessage="1" errorTitle="Invalid value" error="Choose a value from the Units list." sqref="J2:J5000" xr:uid="{00000000-0002-0000-9401-000001000000}">
      <formula1>"NS,PA,NC,OU"</formula1>
    </dataValidation>
    <dataValidation type="list" allowBlank="1" showErrorMessage="1" errorTitle="Invalid value" error="Choose a value from the PayoffProfiles list." sqref="N2:N5000" xr:uid="{00000000-0002-0000-9401-000002000000}">
      <formula1>"Long,Short,N/A"</formula1>
    </dataValidation>
    <dataValidation type="list" allowBlank="1" showErrorMessage="1" errorTitle="Invalid value" error="Choose a value from the AssetCategories list." sqref="O2:O5000" xr:uid="{00000000-0002-0000-94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4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4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4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4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401-000008000000}">
      <formula1>"Put,Call"</formula1>
    </dataValidation>
    <dataValidation type="list" allowBlank="1" showErrorMessage="1" errorTitle="Invalid value" error="Choose a value from the WrittenPurchased list." sqref="AM2:AM5000" xr:uid="{00000000-0002-0000-94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4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4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4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401-000011000000}">
      <formula1>"Y,N"</formula1>
    </dataValidation>
  </dataValidations>
  <pageMargins left="0.75" right="0.75" top="1" bottom="1" header="0.5" footer="0.5"/>
  <legacy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5010000}"/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IFERROR(_xll.BDP("GMEC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IFERROR(_xll.BDP("GMEC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IFERROR(_xll.BDP("GMEC US Equity","CUST_TRR_RETURN_HOLDING_PER","CUST_TRR_START_DT","20260701","CUST_TRR_END_DT","20260731","CUST_TRR_CRNCY","USD"),"")</f>
        <v>-8.5747680000000006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6010000}"/>
  <dataValidations count="1">
    <dataValidation type="list" allowBlank="1" showErrorMessage="1" errorTitle="Invalid value" error="Choose a value from the Periods list." sqref="A2:A5000" xr:uid="{00000000-0002-0000-9601-000000000000}">
      <formula1>"2026-07"</formula1>
    </dataValidation>
  </dataValidations>
  <pageMargins left="0.75" right="0.75" top="1" bottom="1" header="0.5" footer="0.5"/>
  <legacy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7010000}"/>
  <dataValidations count="14">
    <dataValidation type="list" allowBlank="1" showErrorMessage="1" errorTitle="Invalid value" error="Choose a value from the Periods list." sqref="A2:A5000" xr:uid="{00000000-0002-0000-9701-000000000000}">
      <formula1>"2026-07"</formula1>
    </dataValidation>
    <dataValidation type="list" allowBlank="1" showErrorMessage="1" errorTitle="Invalid value" error="Choose a value from the Units list." sqref="J2:J5000" xr:uid="{00000000-0002-0000-9701-000001000000}">
      <formula1>"NS,PA,NC,OU"</formula1>
    </dataValidation>
    <dataValidation type="list" allowBlank="1" showErrorMessage="1" errorTitle="Invalid value" error="Choose a value from the PayoffProfiles list." sqref="N2:N5000" xr:uid="{00000000-0002-0000-9701-000002000000}">
      <formula1>"Long,Short,N/A"</formula1>
    </dataValidation>
    <dataValidation type="list" allowBlank="1" showErrorMessage="1" errorTitle="Invalid value" error="Choose a value from the AssetCategories list." sqref="O2:O5000" xr:uid="{00000000-0002-0000-97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7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7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7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7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701-000008000000}">
      <formula1>"Put,Call"</formula1>
    </dataValidation>
    <dataValidation type="list" allowBlank="1" showErrorMessage="1" errorTitle="Invalid value" error="Choose a value from the WrittenPurchased list." sqref="AM2:AM5000" xr:uid="{00000000-0002-0000-97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7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7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7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701-000011000000}">
      <formula1>"Y,N"</formula1>
    </dataValidation>
  </dataValidations>
  <pageMargins left="0.75" right="0.75" top="1" bottom="1" header="0.5" footer="0.5"/>
  <legacy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8010000}"/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IFERROR(_xll.BDP("GEVC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IFERROR(_xll.BDP("GEVC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IFERROR(_xll.BDP("GEVC US Equity","CUST_TRR_RETURN_HOLDING_PER","CUST_TRR_START_DT","20260701","CUST_TRR_END_DT","20260731","CUST_TRR_CRNCY","USD"),"")</f>
        <v>-20.584109999999999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9010000}"/>
  <dataValidations count="1">
    <dataValidation type="list" allowBlank="1" showErrorMessage="1" errorTitle="Invalid value" error="Choose a value from the Periods list." sqref="A2:A5000" xr:uid="{00000000-0002-0000-9901-000000000000}">
      <formula1>"2026-07"</formula1>
    </dataValidation>
  </dataValidations>
  <pageMargins left="0.75" right="0.75" top="1" bottom="1" header="0.5" footer="0.5"/>
  <legacy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A010000}"/>
  <dataValidations count="14">
    <dataValidation type="list" allowBlank="1" showErrorMessage="1" errorTitle="Invalid value" error="Choose a value from the Periods list." sqref="A2:A5000" xr:uid="{00000000-0002-0000-9A01-000000000000}">
      <formula1>"2026-07"</formula1>
    </dataValidation>
    <dataValidation type="list" allowBlank="1" showErrorMessage="1" errorTitle="Invalid value" error="Choose a value from the Units list." sqref="J2:J5000" xr:uid="{00000000-0002-0000-9A01-000001000000}">
      <formula1>"NS,PA,NC,OU"</formula1>
    </dataValidation>
    <dataValidation type="list" allowBlank="1" showErrorMessage="1" errorTitle="Invalid value" error="Choose a value from the PayoffProfiles list." sqref="N2:N5000" xr:uid="{00000000-0002-0000-9A01-000002000000}">
      <formula1>"Long,Short,N/A"</formula1>
    </dataValidation>
    <dataValidation type="list" allowBlank="1" showErrorMessage="1" errorTitle="Invalid value" error="Choose a value from the AssetCategories list." sqref="O2:O5000" xr:uid="{00000000-0002-0000-9A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A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A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A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A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A01-000008000000}">
      <formula1>"Put,Call"</formula1>
    </dataValidation>
    <dataValidation type="list" allowBlank="1" showErrorMessage="1" errorTitle="Invalid value" error="Choose a value from the WrittenPurchased list." sqref="AM2:AM5000" xr:uid="{00000000-0002-0000-9A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A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A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A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A01-000011000000}">
      <formula1>"Y,N"</formula1>
    </dataValidation>
  </dataValidations>
  <pageMargins left="0.75" right="0.75" top="1" bottom="1" header="0.5" footer="0.5"/>
  <legacy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B010000}"/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IFERROR(_xll.BDP("APPC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IFERROR(_xll.BDP("APPC US Equity","CUST_TRR_RETURN_HOLDING_PER","CUST_TRR_START_DT","20260601","CUST_TRR_END_DT","20260630","CUST_TRR_CRNCY","USD"),"")</f>
        <v>15.516389999999999</v>
      </c>
    </row>
    <row r="23" spans="1:3" x14ac:dyDescent="0.25">
      <c r="A23" s="2" t="s">
        <v>29</v>
      </c>
      <c r="B23" s="2" t="s">
        <v>51</v>
      </c>
      <c r="C23" s="4">
        <f>IFERROR(_xll.BDP("APPC US Equity","CUST_TRR_RETURN_HOLDING_PER","CUST_TRR_START_DT","20260701","CUST_TRR_END_DT","20260731","CUST_TRR_CRNCY","USD"),"")</f>
        <v>-53.27393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C010000}"/>
  <dataValidations count="1">
    <dataValidation type="list" allowBlank="1" showErrorMessage="1" errorTitle="Invalid value" error="Choose a value from the Periods list." sqref="A2:A5000" xr:uid="{00000000-0002-0000-9C01-000000000000}">
      <formula1>"2026-07"</formula1>
    </dataValidation>
  </dataValidations>
  <pageMargins left="0.75" right="0.75" top="1" bottom="1" header="0.5" footer="0.5"/>
  <legacy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9D010000}"/>
  <dataValidations count="14">
    <dataValidation type="list" allowBlank="1" showErrorMessage="1" errorTitle="Invalid value" error="Choose a value from the Periods list." sqref="A2:A5000" xr:uid="{00000000-0002-0000-9D01-000000000000}">
      <formula1>"2026-07"</formula1>
    </dataValidation>
    <dataValidation type="list" allowBlank="1" showErrorMessage="1" errorTitle="Invalid value" error="Choose a value from the Units list." sqref="J2:J5000" xr:uid="{00000000-0002-0000-9D01-000001000000}">
      <formula1>"NS,PA,NC,OU"</formula1>
    </dataValidation>
    <dataValidation type="list" allowBlank="1" showErrorMessage="1" errorTitle="Invalid value" error="Choose a value from the PayoffProfiles list." sqref="N2:N5000" xr:uid="{00000000-0002-0000-9D01-000002000000}">
      <formula1>"Long,Short,N/A"</formula1>
    </dataValidation>
    <dataValidation type="list" allowBlank="1" showErrorMessage="1" errorTitle="Invalid value" error="Choose a value from the AssetCategories list." sqref="O2:O5000" xr:uid="{00000000-0002-0000-9D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9D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9D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9D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9D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9D01-000008000000}">
      <formula1>"Put,Call"</formula1>
    </dataValidation>
    <dataValidation type="list" allowBlank="1" showErrorMessage="1" errorTitle="Invalid value" error="Choose a value from the WrittenPurchased list." sqref="AM2:AM5000" xr:uid="{00000000-0002-0000-9D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9D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9D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9D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9D01-000011000000}">
      <formula1>"Y,N"</formula1>
    </dataValidation>
  </dataValidations>
  <pageMargins left="0.75" right="0.75" top="1" bottom="1" header="0.5" footer="0.5"/>
  <legacy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9E010000}"/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IFERROR(_xll.BDP("UPSC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IFERROR(_xll.BDP("UPSC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IFERROR(_xll.BDP("UPSC US Equity","CUST_TRR_RETURN_HOLDING_PER","CUST_TRR_START_DT","20260701","CUST_TRR_END_DT","20260731","CUST_TRR_CRNCY","USD"),"")</f>
        <v>-30.116140000000001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9F010000}"/>
  <dataValidations count="1">
    <dataValidation type="list" allowBlank="1" showErrorMessage="1" errorTitle="Invalid value" error="Choose a value from the Periods list." sqref="A2:A5000" xr:uid="{00000000-0002-0000-9F01-000000000000}">
      <formula1>"2026-07"</formula1>
    </dataValidation>
  </dataValidations>
  <pageMargins left="0.75" right="0.75" top="1" bottom="1" header="0.5" footer="0.5"/>
  <legacy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0010000}"/>
  <dataValidations count="14">
    <dataValidation type="list" allowBlank="1" showErrorMessage="1" errorTitle="Invalid value" error="Choose a value from the Periods list." sqref="A2:A5000" xr:uid="{00000000-0002-0000-A001-000000000000}">
      <formula1>"2026-07"</formula1>
    </dataValidation>
    <dataValidation type="list" allowBlank="1" showErrorMessage="1" errorTitle="Invalid value" error="Choose a value from the Units list." sqref="J2:J5000" xr:uid="{00000000-0002-0000-A001-000001000000}">
      <formula1>"NS,PA,NC,OU"</formula1>
    </dataValidation>
    <dataValidation type="list" allowBlank="1" showErrorMessage="1" errorTitle="Invalid value" error="Choose a value from the PayoffProfiles list." sqref="N2:N5000" xr:uid="{00000000-0002-0000-A001-000002000000}">
      <formula1>"Long,Short,N/A"</formula1>
    </dataValidation>
    <dataValidation type="list" allowBlank="1" showErrorMessage="1" errorTitle="Invalid value" error="Choose a value from the AssetCategories list." sqref="O2:O5000" xr:uid="{00000000-0002-0000-A0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0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0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0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0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001-000008000000}">
      <formula1>"Put,Call"</formula1>
    </dataValidation>
    <dataValidation type="list" allowBlank="1" showErrorMessage="1" errorTitle="Invalid value" error="Choose a value from the WrittenPurchased list." sqref="AM2:AM5000" xr:uid="{00000000-0002-0000-A0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0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0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0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001-000011000000}">
      <formula1>"Y,N"</formula1>
    </dataValidation>
  </dataValidations>
  <pageMargins left="0.75" right="0.75" top="1" bottom="1" header="0.5" footer="0.5"/>
  <legacy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1010000}"/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IFERROR(_xll.BDP("XHOA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IFERROR(_xll.BDP("XHOA US Equity","CUST_TRR_RETURN_HOLDING_PER","CUST_TRR_START_DT","20260601","CUST_TRR_END_DT","20260630","CUST_TRR_CRNCY","USD"),"")</f>
        <v>2.910396</v>
      </c>
    </row>
    <row r="23" spans="1:3" x14ac:dyDescent="0.25">
      <c r="A23" s="2" t="s">
        <v>29</v>
      </c>
      <c r="B23" s="2" t="s">
        <v>51</v>
      </c>
      <c r="C23" s="4">
        <f>IFERROR(_xll.BDP("XHOA US Equity","CUST_TRR_RETURN_HOLDING_PER","CUST_TRR_START_DT","20260701","CUST_TRR_END_DT","20260731","CUST_TRR_CRNCY","USD"),"")</f>
        <v>2.9967600000000001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2010000}"/>
  <dataValidations count="1">
    <dataValidation type="list" allowBlank="1" showErrorMessage="1" errorTitle="Invalid value" error="Choose a value from the Periods list." sqref="A2:A5000" xr:uid="{00000000-0002-0000-A201-000000000000}">
      <formula1>"2026-07"</formula1>
    </dataValidation>
  </dataValidations>
  <pageMargins left="0.75" right="0.75" top="1" bottom="1" header="0.5" footer="0.5"/>
  <legacy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3010000}"/>
  <dataValidations count="14">
    <dataValidation type="list" allowBlank="1" showErrorMessage="1" errorTitle="Invalid value" error="Choose a value from the Periods list." sqref="A2:A5000" xr:uid="{00000000-0002-0000-A301-000000000000}">
      <formula1>"2026-07"</formula1>
    </dataValidation>
    <dataValidation type="list" allowBlank="1" showErrorMessage="1" errorTitle="Invalid value" error="Choose a value from the Units list." sqref="J2:J5000" xr:uid="{00000000-0002-0000-A301-000001000000}">
      <formula1>"NS,PA,NC,OU"</formula1>
    </dataValidation>
    <dataValidation type="list" allowBlank="1" showErrorMessage="1" errorTitle="Invalid value" error="Choose a value from the PayoffProfiles list." sqref="N2:N5000" xr:uid="{00000000-0002-0000-A301-000002000000}">
      <formula1>"Long,Short,N/A"</formula1>
    </dataValidation>
    <dataValidation type="list" allowBlank="1" showErrorMessage="1" errorTitle="Invalid value" error="Choose a value from the AssetCategories list." sqref="O2:O5000" xr:uid="{00000000-0002-0000-A3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3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3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3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3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301-000008000000}">
      <formula1>"Put,Call"</formula1>
    </dataValidation>
    <dataValidation type="list" allowBlank="1" showErrorMessage="1" errorTitle="Invalid value" error="Choose a value from the WrittenPurchased list." sqref="AM2:AM5000" xr:uid="{00000000-0002-0000-A3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3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3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3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301-000011000000}">
      <formula1>"Y,N"</formula1>
    </dataValidation>
  </dataValidations>
  <pageMargins left="0.75" right="0.75" top="1" bottom="1" header="0.5" footer="0.5"/>
  <legacy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226</v>
      </c>
    </row>
    <row r="16" spans="1:2" x14ac:dyDescent="0.25">
      <c r="A16" s="2" t="s">
        <v>16</v>
      </c>
      <c r="B16" s="3" t="s">
        <v>227</v>
      </c>
    </row>
    <row r="17" spans="1:2" x14ac:dyDescent="0.25">
      <c r="A17" s="2" t="s">
        <v>17</v>
      </c>
      <c r="B17" s="3" t="s">
        <v>228</v>
      </c>
    </row>
    <row r="18" spans="1:2" x14ac:dyDescent="0.25">
      <c r="A18" s="2" t="s">
        <v>18</v>
      </c>
      <c r="B18" s="3" t="s">
        <v>229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4010000}"/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IFERROR(_xll.BDP("LRNX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IFERROR(_xll.BDP("LRNX US Equity","CUST_TRR_RETURN_HOLDING_PER","CUST_TRR_START_DT","20260601","CUST_TRR_END_DT","20260630","CUST_TRR_CRNCY","USD"),"")</f>
        <v>3.9265330000000001</v>
      </c>
    </row>
    <row r="23" spans="1:3" x14ac:dyDescent="0.25">
      <c r="A23" s="2" t="s">
        <v>29</v>
      </c>
      <c r="B23" s="2" t="s">
        <v>51</v>
      </c>
      <c r="C23" s="4">
        <f>IFERROR(_xll.BDP("LRNX US Equity","CUST_TRR_RETURN_HOLDING_PER","CUST_TRR_START_DT","20260701","CUST_TRR_END_DT","20260731","CUST_TRR_CRNCY","USD"),"")</f>
        <v>-22.868539999999999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5010000}"/>
  <dataValidations count="1">
    <dataValidation type="list" allowBlank="1" showErrorMessage="1" errorTitle="Invalid value" error="Choose a value from the Periods list." sqref="A2:A5000" xr:uid="{00000000-0002-0000-A501-000000000000}">
      <formula1>"2026-07"</formula1>
    </dataValidation>
  </dataValidations>
  <pageMargins left="0.75" right="0.75" top="1" bottom="1" header="0.5" footer="0.5"/>
  <legacy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6010000}"/>
  <dataValidations count="14">
    <dataValidation type="list" allowBlank="1" showErrorMessage="1" errorTitle="Invalid value" error="Choose a value from the Periods list." sqref="A2:A5000" xr:uid="{00000000-0002-0000-A601-000000000000}">
      <formula1>"2026-07"</formula1>
    </dataValidation>
    <dataValidation type="list" allowBlank="1" showErrorMessage="1" errorTitle="Invalid value" error="Choose a value from the Units list." sqref="J2:J5000" xr:uid="{00000000-0002-0000-A601-000001000000}">
      <formula1>"NS,PA,NC,OU"</formula1>
    </dataValidation>
    <dataValidation type="list" allowBlank="1" showErrorMessage="1" errorTitle="Invalid value" error="Choose a value from the PayoffProfiles list." sqref="N2:N5000" xr:uid="{00000000-0002-0000-A601-000002000000}">
      <formula1>"Long,Short,N/A"</formula1>
    </dataValidation>
    <dataValidation type="list" allowBlank="1" showErrorMessage="1" errorTitle="Invalid value" error="Choose a value from the AssetCategories list." sqref="O2:O5000" xr:uid="{00000000-0002-0000-A6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6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6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6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6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601-000008000000}">
      <formula1>"Put,Call"</formula1>
    </dataValidation>
    <dataValidation type="list" allowBlank="1" showErrorMessage="1" errorTitle="Invalid value" error="Choose a value from the WrittenPurchased list." sqref="AM2:AM5000" xr:uid="{00000000-0002-0000-A6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6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6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6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601-000011000000}">
      <formula1>"Y,N"</formula1>
    </dataValidation>
  </dataValidations>
  <pageMargins left="0.75" right="0.75" top="1" bottom="1" header="0.5" footer="0.5"/>
  <legacy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7010000}"/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IFERROR(_xll.BDP("ALA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IFERROR(_xll.BDP("ALA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IFERROR(_xll.BDP("ALA US Equity","CUST_TRR_RETURN_HOLDING_PER","CUST_TRR_START_DT","20260701","CUST_TRR_END_DT","20260731","CUST_TRR_CRNCY","USD"),"")</f>
        <v>-47.88326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8010000}"/>
  <dataValidations count="1">
    <dataValidation type="list" allowBlank="1" showErrorMessage="1" errorTitle="Invalid value" error="Choose a value from the Periods list." sqref="A2:A5000" xr:uid="{00000000-0002-0000-A801-000000000000}">
      <formula1>"2026-07"</formula1>
    </dataValidation>
  </dataValidations>
  <pageMargins left="0.75" right="0.75" top="1" bottom="1" header="0.5" footer="0.5"/>
  <legacy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9010000}"/>
  <dataValidations count="14">
    <dataValidation type="list" allowBlank="1" showErrorMessage="1" errorTitle="Invalid value" error="Choose a value from the Periods list." sqref="A2:A5000" xr:uid="{00000000-0002-0000-A901-000000000000}">
      <formula1>"2026-07"</formula1>
    </dataValidation>
    <dataValidation type="list" allowBlank="1" showErrorMessage="1" errorTitle="Invalid value" error="Choose a value from the Units list." sqref="J2:J5000" xr:uid="{00000000-0002-0000-A901-000001000000}">
      <formula1>"NS,PA,NC,OU"</formula1>
    </dataValidation>
    <dataValidation type="list" allowBlank="1" showErrorMessage="1" errorTitle="Invalid value" error="Choose a value from the PayoffProfiles list." sqref="N2:N5000" xr:uid="{00000000-0002-0000-A901-000002000000}">
      <formula1>"Long,Short,N/A"</formula1>
    </dataValidation>
    <dataValidation type="list" allowBlank="1" showErrorMessage="1" errorTitle="Invalid value" error="Choose a value from the AssetCategories list." sqref="O2:O5000" xr:uid="{00000000-0002-0000-A9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9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9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9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9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901-000008000000}">
      <formula1>"Put,Call"</formula1>
    </dataValidation>
    <dataValidation type="list" allowBlank="1" showErrorMessage="1" errorTitle="Invalid value" error="Choose a value from the WrittenPurchased list." sqref="AM2:AM5000" xr:uid="{00000000-0002-0000-A9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9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9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9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901-000011000000}">
      <formula1>"Y,N"</formula1>
    </dataValidation>
  </dataValidations>
  <pageMargins left="0.75" right="0.75" top="1" bottom="1" header="0.5" footer="0.5"/>
  <legacy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A010000}"/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IFERROR(_xll.BDP("XPAV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IFERROR(_xll.BDP("XPAV US Equity","CUST_TRR_RETURN_HOLDING_PER","CUST_TRR_START_DT","20260601","CUST_TRR_END_DT","20260630","CUST_TRR_CRNCY","USD"),"")</f>
        <v>4.6195550000000001</v>
      </c>
    </row>
    <row r="23" spans="1:3" x14ac:dyDescent="0.25">
      <c r="A23" s="2" t="s">
        <v>29</v>
      </c>
      <c r="B23" s="2" t="s">
        <v>51</v>
      </c>
      <c r="C23" s="4">
        <f>IFERROR(_xll.BDP("XPAV US Equity","CUST_TRR_RETURN_HOLDING_PER","CUST_TRR_START_DT","20260701","CUST_TRR_END_DT","20260731","CUST_TRR_CRNCY","USD"),"")</f>
        <v>-5.7314109999999996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B010000}"/>
  <dataValidations count="1">
    <dataValidation type="list" allowBlank="1" showErrorMessage="1" errorTitle="Invalid value" error="Choose a value from the Periods list." sqref="A2:A5000" xr:uid="{00000000-0002-0000-AB01-000000000000}">
      <formula1>"2026-07"</formula1>
    </dataValidation>
  </dataValidations>
  <pageMargins left="0.75" right="0.75" top="1" bottom="1" header="0.5" footer="0.5"/>
  <legacy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C010000}"/>
  <dataValidations count="14">
    <dataValidation type="list" allowBlank="1" showErrorMessage="1" errorTitle="Invalid value" error="Choose a value from the Periods list." sqref="A2:A5000" xr:uid="{00000000-0002-0000-AC01-000000000000}">
      <formula1>"2026-07"</formula1>
    </dataValidation>
    <dataValidation type="list" allowBlank="1" showErrorMessage="1" errorTitle="Invalid value" error="Choose a value from the Units list." sqref="J2:J5000" xr:uid="{00000000-0002-0000-AC01-000001000000}">
      <formula1>"NS,PA,NC,OU"</formula1>
    </dataValidation>
    <dataValidation type="list" allowBlank="1" showErrorMessage="1" errorTitle="Invalid value" error="Choose a value from the PayoffProfiles list." sqref="N2:N5000" xr:uid="{00000000-0002-0000-AC01-000002000000}">
      <formula1>"Long,Short,N/A"</formula1>
    </dataValidation>
    <dataValidation type="list" allowBlank="1" showErrorMessage="1" errorTitle="Invalid value" error="Choose a value from the AssetCategories list." sqref="O2:O5000" xr:uid="{00000000-0002-0000-AC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C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C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C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C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C01-000008000000}">
      <formula1>"Put,Call"</formula1>
    </dataValidation>
    <dataValidation type="list" allowBlank="1" showErrorMessage="1" errorTitle="Invalid value" error="Choose a value from the WrittenPurchased list." sqref="AM2:AM5000" xr:uid="{00000000-0002-0000-AC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C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C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C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C01-000011000000}">
      <formula1>"Y,N"</formula1>
    </dataValidation>
  </dataValidations>
  <pageMargins left="0.75" right="0.75" top="1" bottom="1" header="0.5" footer="0.5"/>
  <legacy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230</v>
      </c>
    </row>
    <row r="16" spans="1:2" x14ac:dyDescent="0.25">
      <c r="A16" s="2" t="s">
        <v>16</v>
      </c>
      <c r="B16" s="3" t="s">
        <v>231</v>
      </c>
    </row>
    <row r="17" spans="1:2" x14ac:dyDescent="0.25">
      <c r="A17" s="2" t="s">
        <v>17</v>
      </c>
      <c r="B17" s="3" t="s">
        <v>232</v>
      </c>
    </row>
    <row r="18" spans="1:2" x14ac:dyDescent="0.25">
      <c r="A18" s="2" t="s">
        <v>18</v>
      </c>
      <c r="B18" s="3" t="s">
        <v>233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AD010000}"/>
  <pageMargins left="0.75" right="0.75" top="1" bottom="1" header="0.5" footer="0.5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IFERROR(_xll.BDP("CAMC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IFERROR(_xll.BDP("CAMC US Equity","CUST_TRR_RETURN_HOLDING_PER","CUST_TRR_START_DT","20260601","CUST_TRR_END_DT","20260630","CUST_TRR_CRNCY","USD"),"")</f>
        <v>-6.15909</v>
      </c>
    </row>
    <row r="23" spans="1:3" x14ac:dyDescent="0.25">
      <c r="A23" s="2" t="s">
        <v>29</v>
      </c>
      <c r="B23" s="2" t="s">
        <v>51</v>
      </c>
      <c r="C23" s="4">
        <f>IFERROR(_xll.BDP("CAMC US Equity","CUST_TRR_RETURN_HOLDING_PER","CUST_TRR_START_DT","20260701","CUST_TRR_END_DT","20260731","CUST_TRR_CRNCY","USD"),"")</f>
        <v>-31.554459999999999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AE010000}"/>
  <dataValidations count="1">
    <dataValidation type="list" allowBlank="1" showErrorMessage="1" errorTitle="Invalid value" error="Choose a value from the Periods list." sqref="A2:A5000" xr:uid="{00000000-0002-0000-AE01-000000000000}">
      <formula1>"2026-07"</formula1>
    </dataValidation>
  </dataValidations>
  <pageMargins left="0.75" right="0.75" top="1" bottom="1" header="0.5" footer="0.5"/>
  <legacy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AF010000}"/>
  <dataValidations count="14">
    <dataValidation type="list" allowBlank="1" showErrorMessage="1" errorTitle="Invalid value" error="Choose a value from the Periods list." sqref="A2:A5000" xr:uid="{00000000-0002-0000-AF01-000000000000}">
      <formula1>"2026-07"</formula1>
    </dataValidation>
    <dataValidation type="list" allowBlank="1" showErrorMessage="1" errorTitle="Invalid value" error="Choose a value from the Units list." sqref="J2:J5000" xr:uid="{00000000-0002-0000-AF01-000001000000}">
      <formula1>"NS,PA,NC,OU"</formula1>
    </dataValidation>
    <dataValidation type="list" allowBlank="1" showErrorMessage="1" errorTitle="Invalid value" error="Choose a value from the PayoffProfiles list." sqref="N2:N5000" xr:uid="{00000000-0002-0000-AF01-000002000000}">
      <formula1>"Long,Short,N/A"</formula1>
    </dataValidation>
    <dataValidation type="list" allowBlank="1" showErrorMessage="1" errorTitle="Invalid value" error="Choose a value from the AssetCategories list." sqref="O2:O5000" xr:uid="{00000000-0002-0000-AF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AF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AF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AF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AF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AF01-000008000000}">
      <formula1>"Put,Call"</formula1>
    </dataValidation>
    <dataValidation type="list" allowBlank="1" showErrorMessage="1" errorTitle="Invalid value" error="Choose a value from the WrittenPurchased list." sqref="AM2:AM5000" xr:uid="{00000000-0002-0000-AF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AF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AF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AF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AF01-000011000000}">
      <formula1>"Y,N"</formula1>
    </dataValidation>
  </dataValidations>
  <pageMargins left="0.75" right="0.75" top="1" bottom="1" header="0.5" footer="0.5"/>
  <legacy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0010000}"/>
  <pageMargins left="0.75" right="0.75" top="1" bottom="1" header="0.5" footer="0.5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IFERROR(_xll.BDP("ARMA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IFERROR(_xll.BDP("ARMA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IFERROR(_xll.BDP("ARMA US Equity","CUST_TRR_RETURN_HOLDING_PER","CUST_TRR_START_DT","20260701","CUST_TRR_END_DT","20260731","CUST_TRR_CRNCY","USD"),"")</f>
        <v>-53.139029999999998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1010000}"/>
  <dataValidations count="1">
    <dataValidation type="list" allowBlank="1" showErrorMessage="1" errorTitle="Invalid value" error="Choose a value from the Periods list." sqref="A2:A5000" xr:uid="{00000000-0002-0000-B101-000000000000}">
      <formula1>"2026-07"</formula1>
    </dataValidation>
  </dataValidations>
  <pageMargins left="0.75" right="0.75" top="1" bottom="1" header="0.5" footer="0.5"/>
  <legacy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2010000}"/>
  <dataValidations count="14">
    <dataValidation type="list" allowBlank="1" showErrorMessage="1" errorTitle="Invalid value" error="Choose a value from the Periods list." sqref="A2:A5000" xr:uid="{00000000-0002-0000-B201-000000000000}">
      <formula1>"2026-07"</formula1>
    </dataValidation>
    <dataValidation type="list" allowBlank="1" showErrorMessage="1" errorTitle="Invalid value" error="Choose a value from the Units list." sqref="J2:J5000" xr:uid="{00000000-0002-0000-B201-000001000000}">
      <formula1>"NS,PA,NC,OU"</formula1>
    </dataValidation>
    <dataValidation type="list" allowBlank="1" showErrorMessage="1" errorTitle="Invalid value" error="Choose a value from the PayoffProfiles list." sqref="N2:N5000" xr:uid="{00000000-0002-0000-B201-000002000000}">
      <formula1>"Long,Short,N/A"</formula1>
    </dataValidation>
    <dataValidation type="list" allowBlank="1" showErrorMessage="1" errorTitle="Invalid value" error="Choose a value from the AssetCategories list." sqref="O2:O5000" xr:uid="{00000000-0002-0000-B2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2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2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2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2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201-000008000000}">
      <formula1>"Put,Call"</formula1>
    </dataValidation>
    <dataValidation type="list" allowBlank="1" showErrorMessage="1" errorTitle="Invalid value" error="Choose a value from the WrittenPurchased list." sqref="AM2:AM5000" xr:uid="{00000000-0002-0000-B2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2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2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2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201-000011000000}">
      <formula1>"Y,N"</formula1>
    </dataValidation>
  </dataValidations>
  <pageMargins left="0.75" right="0.75" top="1" bottom="1" header="0.5" footer="0.5"/>
  <legacy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3010000}"/>
  <pageMargins left="0.75" right="0.75" top="1" bottom="1" header="0.5" footer="0.5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IFERROR(_xll.BDP("RGTC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IFERROR(_xll.BDP("RGTC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IFERROR(_xll.BDP("RGTC US Equity","CUST_TRR_RETURN_HOLDING_PER","CUST_TRR_START_DT","20260701","CUST_TRR_END_DT","20260731","CUST_TRR_CRNCY","USD"),"")</f>
        <v>-19.249549999999999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4010000}"/>
  <dataValidations count="1">
    <dataValidation type="list" allowBlank="1" showErrorMessage="1" errorTitle="Invalid value" error="Choose a value from the Periods list." sqref="A2:A5000" xr:uid="{00000000-0002-0000-B401-000000000000}">
      <formula1>"2026-07"</formula1>
    </dataValidation>
  </dataValidations>
  <pageMargins left="0.75" right="0.75" top="1" bottom="1" header="0.5" footer="0.5"/>
  <legacy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5010000}"/>
  <dataValidations count="14">
    <dataValidation type="list" allowBlank="1" showErrorMessage="1" errorTitle="Invalid value" error="Choose a value from the Periods list." sqref="A2:A5000" xr:uid="{00000000-0002-0000-B501-000000000000}">
      <formula1>"2026-07"</formula1>
    </dataValidation>
    <dataValidation type="list" allowBlank="1" showErrorMessage="1" errorTitle="Invalid value" error="Choose a value from the Units list." sqref="J2:J5000" xr:uid="{00000000-0002-0000-B501-000001000000}">
      <formula1>"NS,PA,NC,OU"</formula1>
    </dataValidation>
    <dataValidation type="list" allowBlank="1" showErrorMessage="1" errorTitle="Invalid value" error="Choose a value from the PayoffProfiles list." sqref="N2:N5000" xr:uid="{00000000-0002-0000-B501-000002000000}">
      <formula1>"Long,Short,N/A"</formula1>
    </dataValidation>
    <dataValidation type="list" allowBlank="1" showErrorMessage="1" errorTitle="Invalid value" error="Choose a value from the AssetCategories list." sqref="O2:O5000" xr:uid="{00000000-0002-0000-B5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5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5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5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5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501-000008000000}">
      <formula1>"Put,Call"</formula1>
    </dataValidation>
    <dataValidation type="list" allowBlank="1" showErrorMessage="1" errorTitle="Invalid value" error="Choose a value from the WrittenPurchased list." sqref="AM2:AM5000" xr:uid="{00000000-0002-0000-B5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5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5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5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501-000011000000}">
      <formula1>"Y,N"</formula1>
    </dataValidation>
  </dataValidations>
  <pageMargins left="0.75" right="0.75" top="1" bottom="1" header="0.5" footer="0.5"/>
  <legacy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6010000}"/>
  <pageMargins left="0.75" right="0.75" top="1" bottom="1" header="0.5" footer="0.5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IFERROR(_xll.BDP("HIMC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IFERROR(_xll.BDP("HIMC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IFERROR(_xll.BDP("HIMC US Equity","CUST_TRR_RETURN_HOLDING_PER","CUST_TRR_START_DT","20260701","CUST_TRR_END_DT","20260731","CUST_TRR_CRNCY","USD"),"")</f>
        <v>-43.187600000000003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7010000}"/>
  <dataValidations count="1">
    <dataValidation type="list" allowBlank="1" showErrorMessage="1" errorTitle="Invalid value" error="Choose a value from the Periods list." sqref="A2:A5000" xr:uid="{00000000-0002-0000-B701-000000000000}">
      <formula1>"2026-07"</formula1>
    </dataValidation>
  </dataValidations>
  <pageMargins left="0.75" right="0.75" top="1" bottom="1" header="0.5" footer="0.5"/>
  <legacy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8010000}"/>
  <dataValidations count="14">
    <dataValidation type="list" allowBlank="1" showErrorMessage="1" errorTitle="Invalid value" error="Choose a value from the Periods list." sqref="A2:A5000" xr:uid="{00000000-0002-0000-B801-000000000000}">
      <formula1>"2026-07"</formula1>
    </dataValidation>
    <dataValidation type="list" allowBlank="1" showErrorMessage="1" errorTitle="Invalid value" error="Choose a value from the Units list." sqref="J2:J5000" xr:uid="{00000000-0002-0000-B801-000001000000}">
      <formula1>"NS,PA,NC,OU"</formula1>
    </dataValidation>
    <dataValidation type="list" allowBlank="1" showErrorMessage="1" errorTitle="Invalid value" error="Choose a value from the PayoffProfiles list." sqref="N2:N5000" xr:uid="{00000000-0002-0000-B801-000002000000}">
      <formula1>"Long,Short,N/A"</formula1>
    </dataValidation>
    <dataValidation type="list" allowBlank="1" showErrorMessage="1" errorTitle="Invalid value" error="Choose a value from the AssetCategories list." sqref="O2:O5000" xr:uid="{00000000-0002-0000-B8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8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8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8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8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801-000008000000}">
      <formula1>"Put,Call"</formula1>
    </dataValidation>
    <dataValidation type="list" allowBlank="1" showErrorMessage="1" errorTitle="Invalid value" error="Choose a value from the WrittenPurchased list." sqref="AM2:AM5000" xr:uid="{00000000-0002-0000-B8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8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8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8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801-000011000000}">
      <formula1>"Y,N"</formula1>
    </dataValidation>
  </dataValidations>
  <pageMargins left="0.75" right="0.75" top="1" bottom="1" header="0.5" footer="0.5"/>
  <legacy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9010000}"/>
  <pageMargins left="0.75" right="0.75" top="1" bottom="1" header="0.5" footer="0.5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IFERROR(_xll.BDP("QUA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IFERROR(_xll.BDP("QUA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IFERROR(_xll.BDP("QUA US Equity","CUST_TRR_RETURN_HOLDING_PER","CUST_TRR_START_DT","20260701","CUST_TRR_END_DT","20260731","CUST_TRR_CRNCY","USD"),"")</f>
        <v>-24.952719999999999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A010000}"/>
  <dataValidations count="1">
    <dataValidation type="list" allowBlank="1" showErrorMessage="1" errorTitle="Invalid value" error="Choose a value from the Periods list." sqref="A2:A5000" xr:uid="{00000000-0002-0000-BA01-000000000000}">
      <formula1>"2026-07"</formula1>
    </dataValidation>
  </dataValidations>
  <pageMargins left="0.75" right="0.75" top="1" bottom="1" header="0.5" footer="0.5"/>
  <legacy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B010000}"/>
  <dataValidations count="14">
    <dataValidation type="list" allowBlank="1" showErrorMessage="1" errorTitle="Invalid value" error="Choose a value from the Periods list." sqref="A2:A5000" xr:uid="{00000000-0002-0000-BB01-000000000000}">
      <formula1>"2026-07"</formula1>
    </dataValidation>
    <dataValidation type="list" allowBlank="1" showErrorMessage="1" errorTitle="Invalid value" error="Choose a value from the Units list." sqref="J2:J5000" xr:uid="{00000000-0002-0000-BB01-000001000000}">
      <formula1>"NS,PA,NC,OU"</formula1>
    </dataValidation>
    <dataValidation type="list" allowBlank="1" showErrorMessage="1" errorTitle="Invalid value" error="Choose a value from the PayoffProfiles list." sqref="N2:N5000" xr:uid="{00000000-0002-0000-BB01-000002000000}">
      <formula1>"Long,Short,N/A"</formula1>
    </dataValidation>
    <dataValidation type="list" allowBlank="1" showErrorMessage="1" errorTitle="Invalid value" error="Choose a value from the AssetCategories list." sqref="O2:O5000" xr:uid="{00000000-0002-0000-BB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B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B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B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B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B01-000008000000}">
      <formula1>"Put,Call"</formula1>
    </dataValidation>
    <dataValidation type="list" allowBlank="1" showErrorMessage="1" errorTitle="Invalid value" error="Choose a value from the WrittenPurchased list." sqref="AM2:AM5000" xr:uid="{00000000-0002-0000-BB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B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B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B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B01-000011000000}">
      <formula1>"Y,N"</formula1>
    </dataValidation>
  </dataValidations>
  <pageMargins left="0.75" right="0.75" top="1" bottom="1" header="0.5" footer="0.5"/>
  <legacy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234</v>
      </c>
    </row>
    <row r="16" spans="1:2" x14ac:dyDescent="0.25">
      <c r="A16" s="2" t="s">
        <v>16</v>
      </c>
      <c r="B16" s="3" t="s">
        <v>235</v>
      </c>
    </row>
    <row r="17" spans="1:2" x14ac:dyDescent="0.25">
      <c r="A17" s="2" t="s">
        <v>17</v>
      </c>
      <c r="B17" s="3" t="s">
        <v>236</v>
      </c>
    </row>
    <row r="18" spans="1:2" x14ac:dyDescent="0.25">
      <c r="A18" s="2" t="s">
        <v>18</v>
      </c>
      <c r="B18" s="3" t="s">
        <v>237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C010000}"/>
  <pageMargins left="0.75" right="0.75" top="1" bottom="1" header="0.5" footer="0.5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IFERROR(_xll.BDP("CRUC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IFERROR(_xll.BDP("CRUC US Equity","CUST_TRR_RETURN_HOLDING_PER","CUST_TRR_START_DT","20260601","CUST_TRR_END_DT","20260630","CUST_TRR_CRNCY","USD"),"")</f>
        <v>-11.395350000000001</v>
      </c>
    </row>
    <row r="23" spans="1:3" x14ac:dyDescent="0.25">
      <c r="A23" s="2" t="s">
        <v>29</v>
      </c>
      <c r="B23" s="2" t="s">
        <v>51</v>
      </c>
      <c r="C23" s="4">
        <f>IFERROR(_xll.BDP("CRUC US Equity","CUST_TRR_RETURN_HOLDING_PER","CUST_TRR_START_DT","20260701","CUST_TRR_END_DT","20260731","CUST_TRR_CRNCY","USD"),"")</f>
        <v>-23.309899999999999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BD010000}"/>
  <dataValidations count="1">
    <dataValidation type="list" allowBlank="1" showErrorMessage="1" errorTitle="Invalid value" error="Choose a value from the Periods list." sqref="A2:A5000" xr:uid="{00000000-0002-0000-BD01-000000000000}">
      <formula1>"2026-07"</formula1>
    </dataValidation>
  </dataValidations>
  <pageMargins left="0.75" right="0.75" top="1" bottom="1" header="0.5" footer="0.5"/>
  <legacy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BE010000}"/>
  <dataValidations count="14">
    <dataValidation type="list" allowBlank="1" showErrorMessage="1" errorTitle="Invalid value" error="Choose a value from the Periods list." sqref="A2:A5000" xr:uid="{00000000-0002-0000-BE01-000000000000}">
      <formula1>"2026-07"</formula1>
    </dataValidation>
    <dataValidation type="list" allowBlank="1" showErrorMessage="1" errorTitle="Invalid value" error="Choose a value from the Units list." sqref="J2:J5000" xr:uid="{00000000-0002-0000-BE01-000001000000}">
      <formula1>"NS,PA,NC,OU"</formula1>
    </dataValidation>
    <dataValidation type="list" allowBlank="1" showErrorMessage="1" errorTitle="Invalid value" error="Choose a value from the PayoffProfiles list." sqref="N2:N5000" xr:uid="{00000000-0002-0000-BE01-000002000000}">
      <formula1>"Long,Short,N/A"</formula1>
    </dataValidation>
    <dataValidation type="list" allowBlank="1" showErrorMessage="1" errorTitle="Invalid value" error="Choose a value from the AssetCategories list." sqref="O2:O5000" xr:uid="{00000000-0002-0000-BE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BE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BE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BE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BE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BE01-000008000000}">
      <formula1>"Put,Call"</formula1>
    </dataValidation>
    <dataValidation type="list" allowBlank="1" showErrorMessage="1" errorTitle="Invalid value" error="Choose a value from the WrittenPurchased list." sqref="AM2:AM5000" xr:uid="{00000000-0002-0000-BE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BE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BE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BE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BE01-000011000000}">
      <formula1>"Y,N"</formula1>
    </dataValidation>
  </dataValidations>
  <pageMargins left="0.75" right="0.75" top="1" bottom="1" header="0.5" footer="0.5"/>
  <legacy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BF010000}"/>
  <pageMargins left="0.75" right="0.75" top="1" bottom="1" header="0.5" footer="0.5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IFERROR(_xll.BDP("ASTT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IFERROR(_xll.BDP("ASTT US Equity","CUST_TRR_RETURN_HOLDING_PER","CUST_TRR_START_DT","20260601","CUST_TRR_END_DT","20260630","CUST_TRR_CRNCY","USD"),"")</f>
        <v>50.335500000000003</v>
      </c>
    </row>
    <row r="23" spans="1:3" x14ac:dyDescent="0.25">
      <c r="A23" s="2" t="s">
        <v>29</v>
      </c>
      <c r="B23" s="2" t="s">
        <v>51</v>
      </c>
      <c r="C23" s="4">
        <f>IFERROR(_xll.BDP("ASTT US Equity","CUST_TRR_RETURN_HOLDING_PER","CUST_TRR_START_DT","20260701","CUST_TRR_END_DT","20260731","CUST_TRR_CRNCY","USD"),"")</f>
        <v>-57.880099999999999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0010000}"/>
  <dataValidations count="1">
    <dataValidation type="list" allowBlank="1" showErrorMessage="1" errorTitle="Invalid value" error="Choose a value from the Periods list." sqref="A2:A5000" xr:uid="{00000000-0002-0000-C001-000000000000}">
      <formula1>"2026-07"</formula1>
    </dataValidation>
  </dataValidations>
  <pageMargins left="0.75" right="0.75" top="1" bottom="1" header="0.5" footer="0.5"/>
  <legacy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1010000}"/>
  <dataValidations count="14">
    <dataValidation type="list" allowBlank="1" showErrorMessage="1" errorTitle="Invalid value" error="Choose a value from the Periods list." sqref="A2:A5000" xr:uid="{00000000-0002-0000-C101-000000000000}">
      <formula1>"2026-07"</formula1>
    </dataValidation>
    <dataValidation type="list" allowBlank="1" showErrorMessage="1" errorTitle="Invalid value" error="Choose a value from the Units list." sqref="J2:J5000" xr:uid="{00000000-0002-0000-C101-000001000000}">
      <formula1>"NS,PA,NC,OU"</formula1>
    </dataValidation>
    <dataValidation type="list" allowBlank="1" showErrorMessage="1" errorTitle="Invalid value" error="Choose a value from the PayoffProfiles list." sqref="N2:N5000" xr:uid="{00000000-0002-0000-C101-000002000000}">
      <formula1>"Long,Short,N/A"</formula1>
    </dataValidation>
    <dataValidation type="list" allowBlank="1" showErrorMessage="1" errorTitle="Invalid value" error="Choose a value from the AssetCategories list." sqref="O2:O5000" xr:uid="{00000000-0002-0000-C1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1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1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1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1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101-000008000000}">
      <formula1>"Put,Call"</formula1>
    </dataValidation>
    <dataValidation type="list" allowBlank="1" showErrorMessage="1" errorTitle="Invalid value" error="Choose a value from the WrittenPurchased list." sqref="AM2:AM5000" xr:uid="{00000000-0002-0000-C1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1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1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1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101-000011000000}">
      <formula1>"Y,N"</formula1>
    </dataValidation>
  </dataValidations>
  <pageMargins left="0.75" right="0.75" top="1" bottom="1" header="0.5" footer="0.5"/>
  <legacy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2010000}"/>
  <pageMargins left="0.75" right="0.75" top="1" bottom="1" header="0.5" footer="0.5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IFERROR(_xll.BDP("AMKX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IFERROR(_xll.BDP("AMKX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IFERROR(_xll.BDP("AMKX US Equity","CUST_TRR_RETURN_HOLDING_PER","CUST_TRR_START_DT","20260701","CUST_TRR_END_DT","20260731","CUST_TRR_CRNCY","USD"),"")</f>
        <v>-50.578240000000001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3010000}"/>
  <dataValidations count="1">
    <dataValidation type="list" allowBlank="1" showErrorMessage="1" errorTitle="Invalid value" error="Choose a value from the Periods list." sqref="A2:A5000" xr:uid="{00000000-0002-0000-C301-000000000000}">
      <formula1>"2026-07"</formula1>
    </dataValidation>
  </dataValidations>
  <pageMargins left="0.75" right="0.75" top="1" bottom="1" header="0.5" footer="0.5"/>
  <legacy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4010000}"/>
  <dataValidations count="14">
    <dataValidation type="list" allowBlank="1" showErrorMessage="1" errorTitle="Invalid value" error="Choose a value from the Periods list." sqref="A2:A5000" xr:uid="{00000000-0002-0000-C401-000000000000}">
      <formula1>"2026-07"</formula1>
    </dataValidation>
    <dataValidation type="list" allowBlank="1" showErrorMessage="1" errorTitle="Invalid value" error="Choose a value from the Units list." sqref="J2:J5000" xr:uid="{00000000-0002-0000-C401-000001000000}">
      <formula1>"NS,PA,NC,OU"</formula1>
    </dataValidation>
    <dataValidation type="list" allowBlank="1" showErrorMessage="1" errorTitle="Invalid value" error="Choose a value from the PayoffProfiles list." sqref="N2:N5000" xr:uid="{00000000-0002-0000-C401-000002000000}">
      <formula1>"Long,Short,N/A"</formula1>
    </dataValidation>
    <dataValidation type="list" allowBlank="1" showErrorMessage="1" errorTitle="Invalid value" error="Choose a value from the AssetCategories list." sqref="O2:O5000" xr:uid="{00000000-0002-0000-C4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4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4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4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4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401-000008000000}">
      <formula1>"Put,Call"</formula1>
    </dataValidation>
    <dataValidation type="list" allowBlank="1" showErrorMessage="1" errorTitle="Invalid value" error="Choose a value from the WrittenPurchased list." sqref="AM2:AM5000" xr:uid="{00000000-0002-0000-C4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4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4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4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401-000011000000}">
      <formula1>"Y,N"</formula1>
    </dataValidation>
  </dataValidations>
  <pageMargins left="0.75" right="0.75" top="1" bottom="1" header="0.5" footer="0.5"/>
  <legacy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165</v>
      </c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 t="s">
        <v>166</v>
      </c>
    </row>
    <row r="5" spans="1:2" x14ac:dyDescent="0.25">
      <c r="A5" s="2" t="s">
        <v>5</v>
      </c>
      <c r="B5" s="3" t="s">
        <v>167</v>
      </c>
    </row>
    <row r="6" spans="1:2" x14ac:dyDescent="0.25">
      <c r="A6" s="2" t="s">
        <v>6</v>
      </c>
      <c r="B6" s="3" t="s">
        <v>165</v>
      </c>
    </row>
    <row r="7" spans="1:2" x14ac:dyDescent="0.25">
      <c r="A7" s="2" t="s">
        <v>7</v>
      </c>
      <c r="B7" s="3" t="s">
        <v>168</v>
      </c>
    </row>
    <row r="8" spans="1:2" x14ac:dyDescent="0.25">
      <c r="A8" s="2" t="s">
        <v>8</v>
      </c>
      <c r="B8" s="3" t="s">
        <v>169</v>
      </c>
    </row>
    <row r="9" spans="1:2" x14ac:dyDescent="0.25">
      <c r="A9" s="2" t="s">
        <v>9</v>
      </c>
      <c r="B9" s="3" t="s">
        <v>170</v>
      </c>
    </row>
    <row r="10" spans="1:2" x14ac:dyDescent="0.25">
      <c r="A10" s="2" t="s">
        <v>10</v>
      </c>
      <c r="B10" s="3" t="s">
        <v>171</v>
      </c>
    </row>
    <row r="11" spans="1:2" x14ac:dyDescent="0.25">
      <c r="A11" s="2" t="s">
        <v>11</v>
      </c>
      <c r="B11" s="3" t="s">
        <v>172</v>
      </c>
    </row>
    <row r="12" spans="1:2" x14ac:dyDescent="0.25">
      <c r="A12" s="2" t="s">
        <v>12</v>
      </c>
      <c r="B12" s="3" t="s">
        <v>173</v>
      </c>
    </row>
    <row r="13" spans="1:2" x14ac:dyDescent="0.25">
      <c r="A13" s="2" t="s">
        <v>13</v>
      </c>
      <c r="B13" s="3" t="s">
        <v>174</v>
      </c>
    </row>
    <row r="14" spans="1:2" x14ac:dyDescent="0.25">
      <c r="A14" s="2" t="s">
        <v>14</v>
      </c>
      <c r="B14" s="3" t="s">
        <v>175</v>
      </c>
    </row>
    <row r="15" spans="1:2" x14ac:dyDescent="0.25">
      <c r="A15" s="2" t="s">
        <v>15</v>
      </c>
      <c r="B15" s="3" t="s">
        <v>238</v>
      </c>
    </row>
    <row r="16" spans="1:2" x14ac:dyDescent="0.25">
      <c r="A16" s="2" t="s">
        <v>16</v>
      </c>
      <c r="B16" s="3" t="s">
        <v>239</v>
      </c>
    </row>
    <row r="17" spans="1:2" x14ac:dyDescent="0.25">
      <c r="A17" s="2" t="s">
        <v>17</v>
      </c>
      <c r="B17" s="3" t="s">
        <v>240</v>
      </c>
    </row>
    <row r="18" spans="1:2" x14ac:dyDescent="0.25">
      <c r="A18" s="2" t="s">
        <v>18</v>
      </c>
      <c r="B18" s="3" t="s">
        <v>241</v>
      </c>
    </row>
    <row r="19" spans="1:2" x14ac:dyDescent="0.25">
      <c r="A19" s="2" t="s">
        <v>19</v>
      </c>
      <c r="B19" s="3" t="s">
        <v>166</v>
      </c>
    </row>
    <row r="20" spans="1:2" x14ac:dyDescent="0.25">
      <c r="A20" s="2" t="s">
        <v>20</v>
      </c>
      <c r="B20" s="3" t="s">
        <v>180</v>
      </c>
    </row>
    <row r="21" spans="1:2" x14ac:dyDescent="0.25">
      <c r="A21" s="2" t="s">
        <v>21</v>
      </c>
      <c r="B21" s="3" t="s">
        <v>181</v>
      </c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5010000}"/>
  <pageMargins left="0.75" right="0.75" top="1" bottom="1" header="0.5" footer="0.5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IFERROR(_xll.BDP("ACLZ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IFERROR(_xll.BDP("ACLZ US Equity","CUST_TRR_RETURN_HOLDING_PER","CUST_TRR_START_DT","20260601","CUST_TRR_END_DT","20260630","CUST_TRR_CRNCY","USD"),"")</f>
        <v>24.757110000000001</v>
      </c>
    </row>
    <row r="23" spans="1:3" x14ac:dyDescent="0.25">
      <c r="A23" s="2" t="s">
        <v>29</v>
      </c>
      <c r="B23" s="2" t="s">
        <v>51</v>
      </c>
      <c r="C23" s="4">
        <f>IFERROR(_xll.BDP("ACLZ US Equity","CUST_TRR_RETURN_HOLDING_PER","CUST_TRR_START_DT","20260701","CUST_TRR_END_DT","20260731","CUST_TRR_CRNCY","USD"),"")</f>
        <v>-52.488599999999998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6010000}"/>
  <dataValidations count="1">
    <dataValidation type="list" allowBlank="1" showErrorMessage="1" errorTitle="Invalid value" error="Choose a value from the Periods list." sqref="A2:A5000" xr:uid="{00000000-0002-0000-C601-000000000000}">
      <formula1>"2026-07"</formula1>
    </dataValidation>
  </dataValidations>
  <pageMargins left="0.75" right="0.75" top="1" bottom="1" header="0.5" footer="0.5"/>
  <legacy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7010000}"/>
  <dataValidations count="14">
    <dataValidation type="list" allowBlank="1" showErrorMessage="1" errorTitle="Invalid value" error="Choose a value from the Periods list." sqref="A2:A5000" xr:uid="{00000000-0002-0000-C701-000000000000}">
      <formula1>"2026-07"</formula1>
    </dataValidation>
    <dataValidation type="list" allowBlank="1" showErrorMessage="1" errorTitle="Invalid value" error="Choose a value from the Units list." sqref="J2:J5000" xr:uid="{00000000-0002-0000-C701-000001000000}">
      <formula1>"NS,PA,NC,OU"</formula1>
    </dataValidation>
    <dataValidation type="list" allowBlank="1" showErrorMessage="1" errorTitle="Invalid value" error="Choose a value from the PayoffProfiles list." sqref="N2:N5000" xr:uid="{00000000-0002-0000-C701-000002000000}">
      <formula1>"Long,Short,N/A"</formula1>
    </dataValidation>
    <dataValidation type="list" allowBlank="1" showErrorMessage="1" errorTitle="Invalid value" error="Choose a value from the AssetCategories list." sqref="O2:O5000" xr:uid="{00000000-0002-0000-C7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7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7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7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7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701-000008000000}">
      <formula1>"Put,Call"</formula1>
    </dataValidation>
    <dataValidation type="list" allowBlank="1" showErrorMessage="1" errorTitle="Invalid value" error="Choose a value from the WrittenPurchased list." sqref="AM2:AM5000" xr:uid="{00000000-0002-0000-C7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7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7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7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701-000011000000}">
      <formula1>"Y,N"</formula1>
    </dataValidation>
  </dataValidations>
  <pageMargins left="0.75" right="0.75" top="1" bottom="1" header="0.5" footer="0.5"/>
  <legacy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8010000}"/>
  <pageMargins left="0.75" right="0.75" top="1" bottom="1" header="0.5" footer="0.5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IFERROR(_xll.BDP("IONC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IFERROR(_xll.BDP("IONC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IFERROR(_xll.BDP("IONC US Equity","CUST_TRR_RETURN_HOLDING_PER","CUST_TRR_START_DT","20260701","CUST_TRR_END_DT","20260731","CUST_TRR_CRNCY","USD"),"")</f>
        <v>-53.596119999999999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9010000}"/>
  <dataValidations count="1">
    <dataValidation type="list" allowBlank="1" showErrorMessage="1" errorTitle="Invalid value" error="Choose a value from the Periods list." sqref="A2:A5000" xr:uid="{00000000-0002-0000-C901-000000000000}">
      <formula1>"2026-07"</formula1>
    </dataValidation>
  </dataValidations>
  <pageMargins left="0.75" right="0.75" top="1" bottom="1" header="0.5" footer="0.5"/>
  <legacy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A010000}"/>
  <dataValidations count="14">
    <dataValidation type="list" allowBlank="1" showErrorMessage="1" errorTitle="Invalid value" error="Choose a value from the Periods list." sqref="A2:A5000" xr:uid="{00000000-0002-0000-CA01-000000000000}">
      <formula1>"2026-07"</formula1>
    </dataValidation>
    <dataValidation type="list" allowBlank="1" showErrorMessage="1" errorTitle="Invalid value" error="Choose a value from the Units list." sqref="J2:J5000" xr:uid="{00000000-0002-0000-CA01-000001000000}">
      <formula1>"NS,PA,NC,OU"</formula1>
    </dataValidation>
    <dataValidation type="list" allowBlank="1" showErrorMessage="1" errorTitle="Invalid value" error="Choose a value from the PayoffProfiles list." sqref="N2:N5000" xr:uid="{00000000-0002-0000-CA01-000002000000}">
      <formula1>"Long,Short,N/A"</formula1>
    </dataValidation>
    <dataValidation type="list" allowBlank="1" showErrorMessage="1" errorTitle="Invalid value" error="Choose a value from the AssetCategories list." sqref="O2:O5000" xr:uid="{00000000-0002-0000-CA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A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A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A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A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A01-000008000000}">
      <formula1>"Put,Call"</formula1>
    </dataValidation>
    <dataValidation type="list" allowBlank="1" showErrorMessage="1" errorTitle="Invalid value" error="Choose a value from the WrittenPurchased list." sqref="AM2:AM5000" xr:uid="{00000000-0002-0000-CA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A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A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A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A01-000011000000}">
      <formula1>"Y,N"</formula1>
    </dataValidation>
  </dataValidations>
  <pageMargins left="0.75" right="0.75" top="1" bottom="1" header="0.5" footer="0.5"/>
  <legacy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B010000}"/>
  <pageMargins left="0.75" right="0.75" top="1" bottom="1" header="0.5" footer="0.5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IFERROR(_xll.BDP("CIFC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IFERROR(_xll.BDP("CIFC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IFERROR(_xll.BDP("CIFC US Equity","CUST_TRR_RETURN_HOLDING_PER","CUST_TRR_START_DT","20260701","CUST_TRR_END_DT","20260731","CUST_TRR_CRNCY","USD"),"")</f>
        <v>-21.799620000000001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C010000}"/>
  <dataValidations count="1">
    <dataValidation type="list" allowBlank="1" showErrorMessage="1" errorTitle="Invalid value" error="Choose a value from the Periods list." sqref="A2:A5000" xr:uid="{00000000-0002-0000-CC01-000000000000}">
      <formula1>"2026-07"</formula1>
    </dataValidation>
  </dataValidations>
  <pageMargins left="0.75" right="0.75" top="1" bottom="1" header="0.5" footer="0.5"/>
  <legacy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CD010000}"/>
  <dataValidations count="14">
    <dataValidation type="list" allowBlank="1" showErrorMessage="1" errorTitle="Invalid value" error="Choose a value from the Periods list." sqref="A2:A5000" xr:uid="{00000000-0002-0000-CD01-000000000000}">
      <formula1>"2026-07"</formula1>
    </dataValidation>
    <dataValidation type="list" allowBlank="1" showErrorMessage="1" errorTitle="Invalid value" error="Choose a value from the Units list." sqref="J2:J5000" xr:uid="{00000000-0002-0000-CD01-000001000000}">
      <formula1>"NS,PA,NC,OU"</formula1>
    </dataValidation>
    <dataValidation type="list" allowBlank="1" showErrorMessage="1" errorTitle="Invalid value" error="Choose a value from the PayoffProfiles list." sqref="N2:N5000" xr:uid="{00000000-0002-0000-CD01-000002000000}">
      <formula1>"Long,Short,N/A"</formula1>
    </dataValidation>
    <dataValidation type="list" allowBlank="1" showErrorMessage="1" errorTitle="Invalid value" error="Choose a value from the AssetCategories list." sqref="O2:O5000" xr:uid="{00000000-0002-0000-CD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CD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CD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CD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CD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CD01-000008000000}">
      <formula1>"Put,Call"</formula1>
    </dataValidation>
    <dataValidation type="list" allowBlank="1" showErrorMessage="1" errorTitle="Invalid value" error="Choose a value from the WrittenPurchased list." sqref="AM2:AM5000" xr:uid="{00000000-0002-0000-CD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CD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CD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CD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CD01-000011000000}">
      <formula1>"Y,N"</formula1>
    </dataValidation>
  </dataValidations>
  <pageMargins left="0.75" right="0.75" top="1" bottom="1" header="0.5" footer="0.5"/>
  <legacy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CE010000}"/>
  <pageMargins left="0.75" right="0.75" top="1" bottom="1" header="0.5" footer="0.5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IFERROR(_xll.BDP("EO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IFERROR(_xll.BDP("EO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IFERROR(_xll.BDP("EO US Equity","CUST_TRR_RETURN_HOLDING_PER","CUST_TRR_START_DT","20260701","CUST_TRR_END_DT","20260731","CUST_TRR_CRNCY","USD"),"")</f>
        <v>-65.406589999999994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CF010000}"/>
  <dataValidations count="1">
    <dataValidation type="list" allowBlank="1" showErrorMessage="1" errorTitle="Invalid value" error="Choose a value from the Periods list." sqref="A2:A5000" xr:uid="{00000000-0002-0000-CF01-000000000000}">
      <formula1>"2026-07"</formula1>
    </dataValidation>
  </dataValidations>
  <pageMargins left="0.75" right="0.75" top="1" bottom="1" header="0.5" footer="0.5"/>
  <legacy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0010000}"/>
  <dataValidations count="14">
    <dataValidation type="list" allowBlank="1" showErrorMessage="1" errorTitle="Invalid value" error="Choose a value from the Periods list." sqref="A2:A5000" xr:uid="{00000000-0002-0000-D001-000000000000}">
      <formula1>"2026-07"</formula1>
    </dataValidation>
    <dataValidation type="list" allowBlank="1" showErrorMessage="1" errorTitle="Invalid value" error="Choose a value from the Units list." sqref="J2:J5000" xr:uid="{00000000-0002-0000-D001-000001000000}">
      <formula1>"NS,PA,NC,OU"</formula1>
    </dataValidation>
    <dataValidation type="list" allowBlank="1" showErrorMessage="1" errorTitle="Invalid value" error="Choose a value from the PayoffProfiles list." sqref="N2:N5000" xr:uid="{00000000-0002-0000-D001-000002000000}">
      <formula1>"Long,Short,N/A"</formula1>
    </dataValidation>
    <dataValidation type="list" allowBlank="1" showErrorMessage="1" errorTitle="Invalid value" error="Choose a value from the AssetCategories list." sqref="O2:O5000" xr:uid="{00000000-0002-0000-D0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0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0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0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0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001-000008000000}">
      <formula1>"Put,Call"</formula1>
    </dataValidation>
    <dataValidation type="list" allowBlank="1" showErrorMessage="1" errorTitle="Invalid value" error="Choose a value from the WrittenPurchased list." sqref="AM2:AM5000" xr:uid="{00000000-0002-0000-D0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0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0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0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001-000011000000}">
      <formula1>"Y,N"</formula1>
    </dataValidation>
  </dataValidations>
  <pageMargins left="0.75" right="0.75" top="1" bottom="1" header="0.5" footer="0.5"/>
  <legacy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1010000}"/>
  <pageMargins left="0.75" right="0.75" top="1" bottom="1" header="0.5" footer="0.5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IFERROR(_xll.BDP("HAUG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IFERROR(_xll.BDP("HAUG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 t="str">
        <f>IFERROR(_xll.BDP("HAUG US Equity","CUST_TRR_RETURN_HOLDING_PER","CUST_TRR_START_DT","20260701","CUST_TRR_END_DT","20260731","CUST_TRR_CRNCY","USD"),"")</f>
        <v>#N/A N/A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2010000}"/>
  <dataValidations count="1">
    <dataValidation type="list" allowBlank="1" showErrorMessage="1" errorTitle="Invalid value" error="Choose a value from the Periods list." sqref="A2:A5000" xr:uid="{00000000-0002-0000-D201-000000000000}">
      <formula1>"2026-07"</formula1>
    </dataValidation>
  </dataValidations>
  <pageMargins left="0.75" right="0.75" top="1" bottom="1" header="0.5" footer="0.5"/>
  <legacy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3010000}"/>
  <dataValidations count="14">
    <dataValidation type="list" allowBlank="1" showErrorMessage="1" errorTitle="Invalid value" error="Choose a value from the Periods list." sqref="A2:A5000" xr:uid="{00000000-0002-0000-D301-000000000000}">
      <formula1>"2026-07"</formula1>
    </dataValidation>
    <dataValidation type="list" allowBlank="1" showErrorMessage="1" errorTitle="Invalid value" error="Choose a value from the Units list." sqref="J2:J5000" xr:uid="{00000000-0002-0000-D301-000001000000}">
      <formula1>"NS,PA,NC,OU"</formula1>
    </dataValidation>
    <dataValidation type="list" allowBlank="1" showErrorMessage="1" errorTitle="Invalid value" error="Choose a value from the PayoffProfiles list." sqref="N2:N5000" xr:uid="{00000000-0002-0000-D301-000002000000}">
      <formula1>"Long,Short,N/A"</formula1>
    </dataValidation>
    <dataValidation type="list" allowBlank="1" showErrorMessage="1" errorTitle="Invalid value" error="Choose a value from the AssetCategories list." sqref="O2:O5000" xr:uid="{00000000-0002-0000-D3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3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3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3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3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301-000008000000}">
      <formula1>"Put,Call"</formula1>
    </dataValidation>
    <dataValidation type="list" allowBlank="1" showErrorMessage="1" errorTitle="Invalid value" error="Choose a value from the WrittenPurchased list." sqref="AM2:AM5000" xr:uid="{00000000-0002-0000-D3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3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3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3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301-000011000000}">
      <formula1>"Y,N"</formula1>
    </dataValidation>
  </dataValidations>
  <pageMargins left="0.75" right="0.75" top="1" bottom="1" header="0.5" footer="0.5"/>
  <legacy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4010000}"/>
  <pageMargins left="0.75" right="0.75" top="1" bottom="1" header="0.5" footer="0.5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IFERROR(_xll.BDP("QQMY US Equity","CUST_TRR_RETURN_HOLDING_PER","CUST_TRR_START_DT","20260501","CUST_TRR_END_DT","20260531","CUST_TRR_CRNCY","USD"),"")</f>
        <v>3.3770169999999999</v>
      </c>
    </row>
    <row r="22" spans="1:3" x14ac:dyDescent="0.25">
      <c r="A22" s="2" t="s">
        <v>29</v>
      </c>
      <c r="B22" s="2" t="s">
        <v>50</v>
      </c>
      <c r="C22" s="4">
        <f>IFERROR(_xll.BDP("QQMY US Equity","CUST_TRR_RETURN_HOLDING_PER","CUST_TRR_START_DT","20260601","CUST_TRR_END_DT","20260630","CUST_TRR_CRNCY","USD"),"")</f>
        <v>-0.23523069999999999</v>
      </c>
    </row>
    <row r="23" spans="1:3" x14ac:dyDescent="0.25">
      <c r="A23" s="2" t="s">
        <v>29</v>
      </c>
      <c r="B23" s="2" t="s">
        <v>51</v>
      </c>
      <c r="C23" s="4">
        <f>IFERROR(_xll.BDP("QQMY US Equity","CUST_TRR_RETURN_HOLDING_PER","CUST_TRR_START_DT","20260701","CUST_TRR_END_DT","20260731","CUST_TRR_CRNCY","USD"),"")</f>
        <v>-1.3965620000000001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5010000}"/>
  <dataValidations count="1">
    <dataValidation type="list" allowBlank="1" showErrorMessage="1" errorTitle="Invalid value" error="Choose a value from the Periods list." sqref="A2:A5000" xr:uid="{00000000-0002-0000-D501-000000000000}">
      <formula1>"2026-07"</formula1>
    </dataValidation>
  </dataValidations>
  <pageMargins left="0.75" right="0.75" top="1" bottom="1" header="0.5" footer="0.5"/>
  <legacy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6010000}"/>
  <dataValidations count="14">
    <dataValidation type="list" allowBlank="1" showErrorMessage="1" errorTitle="Invalid value" error="Choose a value from the Periods list." sqref="A2:A5000" xr:uid="{00000000-0002-0000-D601-000000000000}">
      <formula1>"2026-07"</formula1>
    </dataValidation>
    <dataValidation type="list" allowBlank="1" showErrorMessage="1" errorTitle="Invalid value" error="Choose a value from the Units list." sqref="J2:J5000" xr:uid="{00000000-0002-0000-D601-000001000000}">
      <formula1>"NS,PA,NC,OU"</formula1>
    </dataValidation>
    <dataValidation type="list" allowBlank="1" showErrorMessage="1" errorTitle="Invalid value" error="Choose a value from the PayoffProfiles list." sqref="N2:N5000" xr:uid="{00000000-0002-0000-D601-000002000000}">
      <formula1>"Long,Short,N/A"</formula1>
    </dataValidation>
    <dataValidation type="list" allowBlank="1" showErrorMessage="1" errorTitle="Invalid value" error="Choose a value from the AssetCategories list." sqref="O2:O5000" xr:uid="{00000000-0002-0000-D6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6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6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6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6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601-000008000000}">
      <formula1>"Put,Call"</formula1>
    </dataValidation>
    <dataValidation type="list" allowBlank="1" showErrorMessage="1" errorTitle="Invalid value" error="Choose a value from the WrittenPurchased list." sqref="AM2:AM5000" xr:uid="{00000000-0002-0000-D6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6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6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6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601-000011000000}">
      <formula1>"Y,N"</formula1>
    </dataValidation>
  </dataValidations>
  <pageMargins left="0.75" right="0.75" top="1" bottom="1" header="0.5" footer="0.5"/>
  <legacy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7010000}"/>
  <pageMargins left="0.75" right="0.75" top="1" bottom="1" header="0.5" footer="0.5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IFERROR(_xll.BDP("MAYC US Equity","CUST_TRR_RETURN_HOLDING_PER","CUST_TRR_START_DT","20260501","CUST_TRR_END_DT","20260531","CUST_TRR_CRNCY","USD"),"")</f>
        <v>2.508934</v>
      </c>
    </row>
    <row r="22" spans="1:3" x14ac:dyDescent="0.25">
      <c r="A22" s="2" t="s">
        <v>29</v>
      </c>
      <c r="B22" s="2" t="s">
        <v>50</v>
      </c>
      <c r="C22" s="4">
        <f>IFERROR(_xll.BDP("MAYC US Equity","CUST_TRR_RETURN_HOLDING_PER","CUST_TRR_START_DT","20260601","CUST_TRR_END_DT","20260630","CUST_TRR_CRNCY","USD"),"")</f>
        <v>-0.12688379999999999</v>
      </c>
    </row>
    <row r="23" spans="1:3" x14ac:dyDescent="0.25">
      <c r="A23" s="2" t="s">
        <v>29</v>
      </c>
      <c r="B23" s="2" t="s">
        <v>51</v>
      </c>
      <c r="C23" s="4">
        <f>IFERROR(_xll.BDP("MAYC US Equity","CUST_TRR_RETURN_HOLDING_PER","CUST_TRR_START_DT","20260701","CUST_TRR_END_DT","20260731","CUST_TRR_CRNCY","USD"),"")</f>
        <v>0.29476039999999998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8010000}"/>
  <dataValidations count="1">
    <dataValidation type="list" allowBlank="1" showErrorMessage="1" errorTitle="Invalid value" error="Choose a value from the Periods list." sqref="A2:A5000" xr:uid="{00000000-0002-0000-D801-000000000000}">
      <formula1>"2026-07"</formula1>
    </dataValidation>
  </dataValidations>
  <pageMargins left="0.75" right="0.75" top="1" bottom="1" header="0.5" footer="0.5"/>
  <legacy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9010000}"/>
  <dataValidations count="14">
    <dataValidation type="list" allowBlank="1" showErrorMessage="1" errorTitle="Invalid value" error="Choose a value from the Periods list." sqref="A2:A5000" xr:uid="{00000000-0002-0000-D901-000000000000}">
      <formula1>"2026-07"</formula1>
    </dataValidation>
    <dataValidation type="list" allowBlank="1" showErrorMessage="1" errorTitle="Invalid value" error="Choose a value from the Units list." sqref="J2:J5000" xr:uid="{00000000-0002-0000-D901-000001000000}">
      <formula1>"NS,PA,NC,OU"</formula1>
    </dataValidation>
    <dataValidation type="list" allowBlank="1" showErrorMessage="1" errorTitle="Invalid value" error="Choose a value from the PayoffProfiles list." sqref="N2:N5000" xr:uid="{00000000-0002-0000-D901-000002000000}">
      <formula1>"Long,Short,N/A"</formula1>
    </dataValidation>
    <dataValidation type="list" allowBlank="1" showErrorMessage="1" errorTitle="Invalid value" error="Choose a value from the AssetCategories list." sqref="O2:O5000" xr:uid="{00000000-0002-0000-D9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9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9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9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9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901-000008000000}">
      <formula1>"Put,Call"</formula1>
    </dataValidation>
    <dataValidation type="list" allowBlank="1" showErrorMessage="1" errorTitle="Invalid value" error="Choose a value from the WrittenPurchased list." sqref="AM2:AM5000" xr:uid="{00000000-0002-0000-D9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9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9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9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901-000011000000}">
      <formula1>"Y,N"</formula1>
    </dataValidation>
  </dataValidations>
  <pageMargins left="0.75" right="0.75" top="1" bottom="1" header="0.5" footer="0.5"/>
  <legacy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A010000}"/>
  <pageMargins left="0.75" right="0.75" top="1" bottom="1" header="0.5" footer="0.5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IFERROR(_xll.BDP("CMAY US Equity","CUST_TRR_RETURN_HOLDING_PER","CUST_TRR_START_DT","20260501","CUST_TRR_END_DT","20260531","CUST_TRR_CRNCY","USD"),"")</f>
        <v>1.9713769999999999</v>
      </c>
    </row>
    <row r="22" spans="1:3" x14ac:dyDescent="0.25">
      <c r="A22" s="2" t="s">
        <v>29</v>
      </c>
      <c r="B22" s="2" t="s">
        <v>50</v>
      </c>
      <c r="C22" s="4">
        <f>IFERROR(_xll.BDP("CMAY US Equity","CUST_TRR_RETURN_HOLDING_PER","CUST_TRR_START_DT","20260601","CUST_TRR_END_DT","20260630","CUST_TRR_CRNCY","USD"),"")</f>
        <v>-7.8067360000000005E-4</v>
      </c>
    </row>
    <row r="23" spans="1:3" x14ac:dyDescent="0.25">
      <c r="A23" s="2" t="s">
        <v>29</v>
      </c>
      <c r="B23" s="2" t="s">
        <v>51</v>
      </c>
      <c r="C23" s="4">
        <f>IFERROR(_xll.BDP("CMAY US Equity","CUST_TRR_RETURN_HOLDING_PER","CUST_TRR_START_DT","20260701","CUST_TRR_END_DT","20260731","CUST_TRR_CRNCY","USD"),"")</f>
        <v>0.2085603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B010000}"/>
  <dataValidations count="1">
    <dataValidation type="list" allowBlank="1" showErrorMessage="1" errorTitle="Invalid value" error="Choose a value from the Periods list." sqref="A2:A5000" xr:uid="{00000000-0002-0000-DB01-000000000000}">
      <formula1>"2026-07"</formula1>
    </dataValidation>
  </dataValidations>
  <pageMargins left="0.75" right="0.75" top="1" bottom="1" header="0.5" footer="0.5"/>
  <legacy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C010000}"/>
  <dataValidations count="14">
    <dataValidation type="list" allowBlank="1" showErrorMessage="1" errorTitle="Invalid value" error="Choose a value from the Periods list." sqref="A2:A5000" xr:uid="{00000000-0002-0000-DC01-000000000000}">
      <formula1>"2026-07"</formula1>
    </dataValidation>
    <dataValidation type="list" allowBlank="1" showErrorMessage="1" errorTitle="Invalid value" error="Choose a value from the Units list." sqref="J2:J5000" xr:uid="{00000000-0002-0000-DC01-000001000000}">
      <formula1>"NS,PA,NC,OU"</formula1>
    </dataValidation>
    <dataValidation type="list" allowBlank="1" showErrorMessage="1" errorTitle="Invalid value" error="Choose a value from the PayoffProfiles list." sqref="N2:N5000" xr:uid="{00000000-0002-0000-DC01-000002000000}">
      <formula1>"Long,Short,N/A"</formula1>
    </dataValidation>
    <dataValidation type="list" allowBlank="1" showErrorMessage="1" errorTitle="Invalid value" error="Choose a value from the AssetCategories list." sqref="O2:O5000" xr:uid="{00000000-0002-0000-DC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C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C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C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C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C01-000008000000}">
      <formula1>"Put,Call"</formula1>
    </dataValidation>
    <dataValidation type="list" allowBlank="1" showErrorMessage="1" errorTitle="Invalid value" error="Choose a value from the WrittenPurchased list." sqref="AM2:AM5000" xr:uid="{00000000-0002-0000-DC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C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C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C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C01-000011000000}">
      <formula1>"Y,N"</formula1>
    </dataValidation>
  </dataValidations>
  <pageMargins left="0.75" right="0.75" top="1" bottom="1" header="0.5" footer="0.5"/>
  <legacy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DD010000}"/>
  <pageMargins left="0.75" right="0.75" top="1" bottom="1" header="0.5" footer="0.5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IFERROR(_xll.BDP("SCMY US Equity","CUST_TRR_RETURN_HOLDING_PER","CUST_TRR_START_DT","20260501","CUST_TRR_END_DT","20260531","CUST_TRR_CRNCY","USD"),"")</f>
        <v>0.75113269999999999</v>
      </c>
    </row>
    <row r="22" spans="1:3" x14ac:dyDescent="0.25">
      <c r="A22" s="2" t="s">
        <v>29</v>
      </c>
      <c r="B22" s="2" t="s">
        <v>50</v>
      </c>
      <c r="C22" s="4">
        <f>IFERROR(_xll.BDP("SCMY US Equity","CUST_TRR_RETURN_HOLDING_PER","CUST_TRR_START_DT","20260601","CUST_TRR_END_DT","20260630","CUST_TRR_CRNCY","USD"),"")</f>
        <v>2.3766069999999999</v>
      </c>
    </row>
    <row r="23" spans="1:3" x14ac:dyDescent="0.25">
      <c r="A23" s="2" t="s">
        <v>29</v>
      </c>
      <c r="B23" s="2" t="s">
        <v>51</v>
      </c>
      <c r="C23" s="4">
        <f>IFERROR(_xll.BDP("SCMY US Equity","CUST_TRR_RETURN_HOLDING_PER","CUST_TRR_START_DT","20260701","CUST_TRR_END_DT","20260731","CUST_TRR_CRNCY","USD"),"")</f>
        <v>-1.204777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DE010000}"/>
  <dataValidations count="1">
    <dataValidation type="list" allowBlank="1" showErrorMessage="1" errorTitle="Invalid value" error="Choose a value from the Periods list." sqref="A2:A5000" xr:uid="{00000000-0002-0000-DE01-000000000000}">
      <formula1>"2026-07"</formula1>
    </dataValidation>
  </dataValidations>
  <pageMargins left="0.75" right="0.75" top="1" bottom="1" header="0.5" footer="0.5"/>
  <legacy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DF010000}"/>
  <dataValidations count="14">
    <dataValidation type="list" allowBlank="1" showErrorMessage="1" errorTitle="Invalid value" error="Choose a value from the Periods list." sqref="A2:A5000" xr:uid="{00000000-0002-0000-DF01-000000000000}">
      <formula1>"2026-07"</formula1>
    </dataValidation>
    <dataValidation type="list" allowBlank="1" showErrorMessage="1" errorTitle="Invalid value" error="Choose a value from the Units list." sqref="J2:J5000" xr:uid="{00000000-0002-0000-DF01-000001000000}">
      <formula1>"NS,PA,NC,OU"</formula1>
    </dataValidation>
    <dataValidation type="list" allowBlank="1" showErrorMessage="1" errorTitle="Invalid value" error="Choose a value from the PayoffProfiles list." sqref="N2:N5000" xr:uid="{00000000-0002-0000-DF01-000002000000}">
      <formula1>"Long,Short,N/A"</formula1>
    </dataValidation>
    <dataValidation type="list" allowBlank="1" showErrorMessage="1" errorTitle="Invalid value" error="Choose a value from the AssetCategories list." sqref="O2:O5000" xr:uid="{00000000-0002-0000-DF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DF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DF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DF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DF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DF01-000008000000}">
      <formula1>"Put,Call"</formula1>
    </dataValidation>
    <dataValidation type="list" allowBlank="1" showErrorMessage="1" errorTitle="Invalid value" error="Choose a value from the WrittenPurchased list." sqref="AM2:AM5000" xr:uid="{00000000-0002-0000-DF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DF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DF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DF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DF01-000011000000}">
      <formula1>"Y,N"</formula1>
    </dataValidation>
  </dataValidations>
  <pageMargins left="0.75" right="0.75" top="1" bottom="1" header="0.5" footer="0.5"/>
  <legacy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0010000}"/>
  <pageMargins left="0.75" right="0.75" top="1" bottom="1" header="0.5" footer="0.5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IFERROR(_xll.BDP("HMAY US Equity","CUST_TRR_RETURN_HOLDING_PER","CUST_TRR_START_DT","20260501","CUST_TRR_END_DT","20260531","CUST_TRR_CRNCY","USD"),"")</f>
        <v>0.54290590000000005</v>
      </c>
    </row>
    <row r="22" spans="1:3" x14ac:dyDescent="0.25">
      <c r="A22" s="2" t="s">
        <v>29</v>
      </c>
      <c r="B22" s="2" t="s">
        <v>50</v>
      </c>
      <c r="C22" s="4">
        <f>IFERROR(_xll.BDP("HMAY US Equity","CUST_TRR_RETURN_HOLDING_PER","CUST_TRR_START_DT","20260601","CUST_TRR_END_DT","20260630","CUST_TRR_CRNCY","USD"),"")</f>
        <v>-0.26245059999999998</v>
      </c>
    </row>
    <row r="23" spans="1:3" x14ac:dyDescent="0.25">
      <c r="A23" s="2" t="s">
        <v>29</v>
      </c>
      <c r="B23" s="2" t="s">
        <v>51</v>
      </c>
      <c r="C23" s="4">
        <f>IFERROR(_xll.BDP("HMAY US Equity","CUST_TRR_RETURN_HOLDING_PER","CUST_TRR_START_DT","20260701","CUST_TRR_END_DT","20260731","CUST_TRR_CRNCY","USD"),"")</f>
        <v>6.0239529999999999E-2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1010000}"/>
  <dataValidations count="1">
    <dataValidation type="list" allowBlank="1" showErrorMessage="1" errorTitle="Invalid value" error="Choose a value from the Periods list." sqref="A2:A5000" xr:uid="{00000000-0002-0000-E101-000000000000}">
      <formula1>"2026-07"</formula1>
    </dataValidation>
  </dataValidations>
  <pageMargins left="0.75" right="0.75" top="1" bottom="1" header="0.5" footer="0.5"/>
  <legacy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2010000}"/>
  <dataValidations count="14">
    <dataValidation type="list" allowBlank="1" showErrorMessage="1" errorTitle="Invalid value" error="Choose a value from the Periods list." sqref="A2:A5000" xr:uid="{00000000-0002-0000-E201-000000000000}">
      <formula1>"2026-07"</formula1>
    </dataValidation>
    <dataValidation type="list" allowBlank="1" showErrorMessage="1" errorTitle="Invalid value" error="Choose a value from the Units list." sqref="J2:J5000" xr:uid="{00000000-0002-0000-E201-000001000000}">
      <formula1>"NS,PA,NC,OU"</formula1>
    </dataValidation>
    <dataValidation type="list" allowBlank="1" showErrorMessage="1" errorTitle="Invalid value" error="Choose a value from the PayoffProfiles list." sqref="N2:N5000" xr:uid="{00000000-0002-0000-E201-000002000000}">
      <formula1>"Long,Short,N/A"</formula1>
    </dataValidation>
    <dataValidation type="list" allowBlank="1" showErrorMessage="1" errorTitle="Invalid value" error="Choose a value from the AssetCategories list." sqref="O2:O5000" xr:uid="{00000000-0002-0000-E2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2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2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2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2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201-000008000000}">
      <formula1>"Put,Call"</formula1>
    </dataValidation>
    <dataValidation type="list" allowBlank="1" showErrorMessage="1" errorTitle="Invalid value" error="Choose a value from the WrittenPurchased list." sqref="AM2:AM5000" xr:uid="{00000000-0002-0000-E2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2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2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2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201-000011000000}">
      <formula1>"Y,N"</formula1>
    </dataValidation>
  </dataValidations>
  <pageMargins left="0.75" right="0.75" top="1" bottom="1" header="0.5" footer="0.5"/>
  <legacy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3010000}"/>
  <pageMargins left="0.75" right="0.75" top="1" bottom="1" header="0.5" footer="0.5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IFERROR(_xll.BDP("QMY US Equity","CUST_TRR_RETURN_HOLDING_PER","CUST_TRR_START_DT","20260501","CUST_TRR_END_DT","20260531","CUST_TRR_CRNCY","USD"),"")</f>
        <v>3.3726069999999999</v>
      </c>
    </row>
    <row r="22" spans="1:3" x14ac:dyDescent="0.25">
      <c r="A22" s="2" t="s">
        <v>29</v>
      </c>
      <c r="B22" s="2" t="s">
        <v>50</v>
      </c>
      <c r="C22" s="4">
        <f>IFERROR(_xll.BDP("QMY US Equity","CUST_TRR_RETURN_HOLDING_PER","CUST_TRR_START_DT","20260601","CUST_TRR_END_DT","20260630","CUST_TRR_CRNCY","USD"),"")</f>
        <v>-0.56859539999999997</v>
      </c>
    </row>
    <row r="23" spans="1:3" x14ac:dyDescent="0.25">
      <c r="A23" s="2" t="s">
        <v>29</v>
      </c>
      <c r="B23" s="2" t="s">
        <v>51</v>
      </c>
      <c r="C23" s="4">
        <f>IFERROR(_xll.BDP("QMY US Equity","CUST_TRR_RETURN_HOLDING_PER","CUST_TRR_START_DT","20260701","CUST_TRR_END_DT","20260731","CUST_TRR_CRNCY","USD"),"")</f>
        <v>-2.4653330000000002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4010000}"/>
  <dataValidations count="1">
    <dataValidation type="list" allowBlank="1" showErrorMessage="1" errorTitle="Invalid value" error="Choose a value from the Periods list." sqref="A2:A5000" xr:uid="{00000000-0002-0000-E401-000000000000}">
      <formula1>"2026-07"</formula1>
    </dataValidation>
  </dataValidations>
  <pageMargins left="0.75" right="0.75" top="1" bottom="1" header="0.5" footer="0.5"/>
  <legacy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5010000}"/>
  <dataValidations count="14">
    <dataValidation type="list" allowBlank="1" showErrorMessage="1" errorTitle="Invalid value" error="Choose a value from the Periods list." sqref="A2:A5000" xr:uid="{00000000-0002-0000-E501-000000000000}">
      <formula1>"2026-07"</formula1>
    </dataValidation>
    <dataValidation type="list" allowBlank="1" showErrorMessage="1" errorTitle="Invalid value" error="Choose a value from the Units list." sqref="J2:J5000" xr:uid="{00000000-0002-0000-E501-000001000000}">
      <formula1>"NS,PA,NC,OU"</formula1>
    </dataValidation>
    <dataValidation type="list" allowBlank="1" showErrorMessage="1" errorTitle="Invalid value" error="Choose a value from the PayoffProfiles list." sqref="N2:N5000" xr:uid="{00000000-0002-0000-E501-000002000000}">
      <formula1>"Long,Short,N/A"</formula1>
    </dataValidation>
    <dataValidation type="list" allowBlank="1" showErrorMessage="1" errorTitle="Invalid value" error="Choose a value from the AssetCategories list." sqref="O2:O5000" xr:uid="{00000000-0002-0000-E5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5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5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5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5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501-000008000000}">
      <formula1>"Put,Call"</formula1>
    </dataValidation>
    <dataValidation type="list" allowBlank="1" showErrorMessage="1" errorTitle="Invalid value" error="Choose a value from the WrittenPurchased list." sqref="AM2:AM5000" xr:uid="{00000000-0002-0000-E5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5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5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5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501-000011000000}">
      <formula1>"Y,N"</formula1>
    </dataValidation>
  </dataValidations>
  <pageMargins left="0.75" right="0.75" top="1" bottom="1" header="0.5" footer="0.5"/>
  <legacy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6010000}"/>
  <pageMargins left="0.75" right="0.75" top="1" bottom="1" header="0.5" footer="0.5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IFERROR(_xll.BDP("CTMA US Equity","CUST_TRR_RETURN_HOLDING_PER","CUST_TRR_START_DT","20260501","CUST_TRR_END_DT","20260531","CUST_TRR_CRNCY","USD"),"")</f>
        <v>1.269536</v>
      </c>
    </row>
    <row r="22" spans="1:3" x14ac:dyDescent="0.25">
      <c r="A22" s="2" t="s">
        <v>29</v>
      </c>
      <c r="B22" s="2" t="s">
        <v>50</v>
      </c>
      <c r="C22" s="4">
        <f>IFERROR(_xll.BDP("CTMA US Equity","CUST_TRR_RETURN_HOLDING_PER","CUST_TRR_START_DT","20260601","CUST_TRR_END_DT","20260630","CUST_TRR_CRNCY","USD"),"")</f>
        <v>-0.446996</v>
      </c>
    </row>
    <row r="23" spans="1:3" x14ac:dyDescent="0.25">
      <c r="A23" s="2" t="s">
        <v>29</v>
      </c>
      <c r="B23" s="2" t="s">
        <v>51</v>
      </c>
      <c r="C23" s="4">
        <f>IFERROR(_xll.BDP("CTMA US Equity","CUST_TRR_RETURN_HOLDING_PER","CUST_TRR_START_DT","20260701","CUST_TRR_END_DT","20260731","CUST_TRR_CRNCY","USD"),"")</f>
        <v>0.14504320000000001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7010000}"/>
  <dataValidations count="1">
    <dataValidation type="list" allowBlank="1" showErrorMessage="1" errorTitle="Invalid value" error="Choose a value from the Periods list." sqref="A2:A5000" xr:uid="{00000000-0002-0000-E701-000000000000}">
      <formula1>"2026-07"</formula1>
    </dataValidation>
  </dataValidations>
  <pageMargins left="0.75" right="0.75" top="1" bottom="1" header="0.5" footer="0.5"/>
  <legacy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8010000}"/>
  <dataValidations count="14">
    <dataValidation type="list" allowBlank="1" showErrorMessage="1" errorTitle="Invalid value" error="Choose a value from the Periods list." sqref="A2:A5000" xr:uid="{00000000-0002-0000-E801-000000000000}">
      <formula1>"2026-07"</formula1>
    </dataValidation>
    <dataValidation type="list" allowBlank="1" showErrorMessage="1" errorTitle="Invalid value" error="Choose a value from the Units list." sqref="J2:J5000" xr:uid="{00000000-0002-0000-E801-000001000000}">
      <formula1>"NS,PA,NC,OU"</formula1>
    </dataValidation>
    <dataValidation type="list" allowBlank="1" showErrorMessage="1" errorTitle="Invalid value" error="Choose a value from the PayoffProfiles list." sqref="N2:N5000" xr:uid="{00000000-0002-0000-E801-000002000000}">
      <formula1>"Long,Short,N/A"</formula1>
    </dataValidation>
    <dataValidation type="list" allowBlank="1" showErrorMessage="1" errorTitle="Invalid value" error="Choose a value from the AssetCategories list." sqref="O2:O5000" xr:uid="{00000000-0002-0000-E8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8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8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8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8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801-000008000000}">
      <formula1>"Put,Call"</formula1>
    </dataValidation>
    <dataValidation type="list" allowBlank="1" showErrorMessage="1" errorTitle="Invalid value" error="Choose a value from the WrittenPurchased list." sqref="AM2:AM5000" xr:uid="{00000000-0002-0000-E8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8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8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8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801-000011000000}">
      <formula1>"Y,N"</formula1>
    </dataValidation>
  </dataValidations>
  <pageMargins left="0.75" right="0.75" top="1" bottom="1" header="0.5" footer="0.5"/>
  <legacy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9010000}"/>
  <pageMargins left="0.75" right="0.75" top="1" bottom="1" header="0.5" footer="0.5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IFERROR(_xll.BDP("IDMY US Equity","CUST_TRR_RETURN_HOLDING_PER","CUST_TRR_START_DT","20260501","CUST_TRR_END_DT","20260531","CUST_TRR_CRNCY","USD"),"")</f>
        <v>-1.119381</v>
      </c>
    </row>
    <row r="22" spans="1:3" x14ac:dyDescent="0.25">
      <c r="A22" s="2" t="s">
        <v>29</v>
      </c>
      <c r="B22" s="2" t="s">
        <v>50</v>
      </c>
      <c r="C22" s="4">
        <f>IFERROR(_xll.BDP("IDMY US Equity","CUST_TRR_RETURN_HOLDING_PER","CUST_TRR_START_DT","20260601","CUST_TRR_END_DT","20260630","CUST_TRR_CRNCY","USD"),"")</f>
        <v>0.48002040000000001</v>
      </c>
    </row>
    <row r="23" spans="1:3" x14ac:dyDescent="0.25">
      <c r="A23" s="2" t="s">
        <v>29</v>
      </c>
      <c r="B23" s="2" t="s">
        <v>51</v>
      </c>
      <c r="C23" s="4">
        <f>IFERROR(_xll.BDP("IDMY US Equity","CUST_TRR_RETURN_HOLDING_PER","CUST_TRR_START_DT","20260701","CUST_TRR_END_DT","20260731","CUST_TRR_CRNCY","USD"),"")</f>
        <v>1.1350830000000001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A010000}"/>
  <dataValidations count="1">
    <dataValidation type="list" allowBlank="1" showErrorMessage="1" errorTitle="Invalid value" error="Choose a value from the Periods list." sqref="A2:A5000" xr:uid="{00000000-0002-0000-EA01-000000000000}">
      <formula1>"2026-07"</formula1>
    </dataValidation>
  </dataValidations>
  <pageMargins left="0.75" right="0.75" top="1" bottom="1" header="0.5" footer="0.5"/>
  <legacy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B010000}"/>
  <dataValidations count="14">
    <dataValidation type="list" allowBlank="1" showErrorMessage="1" errorTitle="Invalid value" error="Choose a value from the Periods list." sqref="A2:A5000" xr:uid="{00000000-0002-0000-EB01-000000000000}">
      <formula1>"2026-07"</formula1>
    </dataValidation>
    <dataValidation type="list" allowBlank="1" showErrorMessage="1" errorTitle="Invalid value" error="Choose a value from the Units list." sqref="J2:J5000" xr:uid="{00000000-0002-0000-EB01-000001000000}">
      <formula1>"NS,PA,NC,OU"</formula1>
    </dataValidation>
    <dataValidation type="list" allowBlank="1" showErrorMessage="1" errorTitle="Invalid value" error="Choose a value from the PayoffProfiles list." sqref="N2:N5000" xr:uid="{00000000-0002-0000-EB01-000002000000}">
      <formula1>"Long,Short,N/A"</formula1>
    </dataValidation>
    <dataValidation type="list" allowBlank="1" showErrorMessage="1" errorTitle="Invalid value" error="Choose a value from the AssetCategories list." sqref="O2:O5000" xr:uid="{00000000-0002-0000-EB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B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B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B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B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B01-000008000000}">
      <formula1>"Put,Call"</formula1>
    </dataValidation>
    <dataValidation type="list" allowBlank="1" showErrorMessage="1" errorTitle="Invalid value" error="Choose a value from the WrittenPurchased list." sqref="AM2:AM5000" xr:uid="{00000000-0002-0000-EB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B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B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B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B01-000011000000}">
      <formula1>"Y,N"</formula1>
    </dataValidation>
  </dataValidations>
  <pageMargins left="0.75" right="0.75" top="1" bottom="1" header="0.5" footer="0.5"/>
  <legacy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C010000}"/>
  <pageMargins left="0.75" right="0.75" top="1" bottom="1" header="0.5" footer="0.5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>
        <f>IFERROR(_xll.BDP("EMMY US Equity","CUST_TRR_RETURN_HOLDING_PER","CUST_TRR_START_DT","20260501","CUST_TRR_END_DT","20260531","CUST_TRR_CRNCY","USD"),"")</f>
        <v>-1.4445460000000001</v>
      </c>
    </row>
    <row r="22" spans="1:3" x14ac:dyDescent="0.25">
      <c r="A22" s="2" t="s">
        <v>29</v>
      </c>
      <c r="B22" s="2" t="s">
        <v>50</v>
      </c>
      <c r="C22" s="4">
        <f>IFERROR(_xll.BDP("EMMY US Equity","CUST_TRR_RETURN_HOLDING_PER","CUST_TRR_START_DT","20260601","CUST_TRR_END_DT","20260630","CUST_TRR_CRNCY","USD"),"")</f>
        <v>-1.312378</v>
      </c>
    </row>
    <row r="23" spans="1:3" x14ac:dyDescent="0.25">
      <c r="A23" s="2" t="s">
        <v>29</v>
      </c>
      <c r="B23" s="2" t="s">
        <v>51</v>
      </c>
      <c r="C23" s="4">
        <f>IFERROR(_xll.BDP("EMMY US Equity","CUST_TRR_RETURN_HOLDING_PER","CUST_TRR_START_DT","20260701","CUST_TRR_END_DT","20260731","CUST_TRR_CRNCY","USD"),"")</f>
        <v>-1.3155410000000001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ED010000}"/>
  <dataValidations count="1">
    <dataValidation type="list" allowBlank="1" showErrorMessage="1" errorTitle="Invalid value" error="Choose a value from the Periods list." sqref="A2:A5000" xr:uid="{00000000-0002-0000-ED01-000000000000}">
      <formula1>"2026-07"</formula1>
    </dataValidation>
  </dataValidations>
  <pageMargins left="0.75" right="0.75" top="1" bottom="1" header="0.5" footer="0.5"/>
  <legacy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EE010000}"/>
  <dataValidations count="14">
    <dataValidation type="list" allowBlank="1" showErrorMessage="1" errorTitle="Invalid value" error="Choose a value from the Periods list." sqref="A2:A5000" xr:uid="{00000000-0002-0000-EE01-000000000000}">
      <formula1>"2026-07"</formula1>
    </dataValidation>
    <dataValidation type="list" allowBlank="1" showErrorMessage="1" errorTitle="Invalid value" error="Choose a value from the Units list." sqref="J2:J5000" xr:uid="{00000000-0002-0000-EE01-000001000000}">
      <formula1>"NS,PA,NC,OU"</formula1>
    </dataValidation>
    <dataValidation type="list" allowBlank="1" showErrorMessage="1" errorTitle="Invalid value" error="Choose a value from the PayoffProfiles list." sqref="N2:N5000" xr:uid="{00000000-0002-0000-EE01-000002000000}">
      <formula1>"Long,Short,N/A"</formula1>
    </dataValidation>
    <dataValidation type="list" allowBlank="1" showErrorMessage="1" errorTitle="Invalid value" error="Choose a value from the AssetCategories list." sqref="O2:O5000" xr:uid="{00000000-0002-0000-EE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EE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EE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EE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EE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EE01-000008000000}">
      <formula1>"Put,Call"</formula1>
    </dataValidation>
    <dataValidation type="list" allowBlank="1" showErrorMessage="1" errorTitle="Invalid value" error="Choose a value from the WrittenPurchased list." sqref="AM2:AM5000" xr:uid="{00000000-0002-0000-EE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EE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EE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EE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EE01-000011000000}">
      <formula1>"Y,N"</formula1>
    </dataValidation>
  </dataValidations>
  <pageMargins left="0.75" right="0.75" top="1" bottom="1" header="0.5" footer="0.5"/>
  <legacy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EF010000}"/>
  <pageMargins left="0.75" right="0.75" top="1" bottom="1" header="0.5" footer="0.5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IFERROR(_xll.BDP("HJUN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IFERROR(_xll.BDP("HJUN US Equity","CUST_TRR_RETURN_HOLDING_PER","CUST_TRR_START_DT","20260601","CUST_TRR_END_DT","20260630","CUST_TRR_CRNCY","USD"),"")</f>
        <v>-0.31996809999999998</v>
      </c>
    </row>
    <row r="23" spans="1:3" x14ac:dyDescent="0.25">
      <c r="A23" s="2" t="s">
        <v>29</v>
      </c>
      <c r="B23" s="2" t="s">
        <v>51</v>
      </c>
      <c r="C23" s="4">
        <f>IFERROR(_xll.BDP("HJUN US Equity","CUST_TRR_RETURN_HOLDING_PER","CUST_TRR_START_DT","20260701","CUST_TRR_END_DT","20260731","CUST_TRR_CRNCY","USD"),"")</f>
        <v>0.1985565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0010000}"/>
  <dataValidations count="1">
    <dataValidation type="list" allowBlank="1" showErrorMessage="1" errorTitle="Invalid value" error="Choose a value from the Periods list." sqref="A2:A5000" xr:uid="{00000000-0002-0000-F001-000000000000}">
      <formula1>"2026-07"</formula1>
    </dataValidation>
  </dataValidations>
  <pageMargins left="0.75" right="0.75" top="1" bottom="1" header="0.5" footer="0.5"/>
  <legacy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1010000}"/>
  <dataValidations count="14">
    <dataValidation type="list" allowBlank="1" showErrorMessage="1" errorTitle="Invalid value" error="Choose a value from the Periods list." sqref="A2:A5000" xr:uid="{00000000-0002-0000-F101-000000000000}">
      <formula1>"2026-07"</formula1>
    </dataValidation>
    <dataValidation type="list" allowBlank="1" showErrorMessage="1" errorTitle="Invalid value" error="Choose a value from the Units list." sqref="J2:J5000" xr:uid="{00000000-0002-0000-F101-000001000000}">
      <formula1>"NS,PA,NC,OU"</formula1>
    </dataValidation>
    <dataValidation type="list" allowBlank="1" showErrorMessage="1" errorTitle="Invalid value" error="Choose a value from the PayoffProfiles list." sqref="N2:N5000" xr:uid="{00000000-0002-0000-F101-000002000000}">
      <formula1>"Long,Short,N/A"</formula1>
    </dataValidation>
    <dataValidation type="list" allowBlank="1" showErrorMessage="1" errorTitle="Invalid value" error="Choose a value from the AssetCategories list." sqref="O2:O5000" xr:uid="{00000000-0002-0000-F1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1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1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1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1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101-000008000000}">
      <formula1>"Put,Call"</formula1>
    </dataValidation>
    <dataValidation type="list" allowBlank="1" showErrorMessage="1" errorTitle="Invalid value" error="Choose a value from the WrittenPurchased list." sqref="AM2:AM5000" xr:uid="{00000000-0002-0000-F1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1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1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1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101-000011000000}">
      <formula1>"Y,N"</formula1>
    </dataValidation>
  </dataValidations>
  <pageMargins left="0.75" right="0.75" top="1" bottom="1" header="0.5" footer="0.5"/>
  <legacy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2010000}"/>
  <pageMargins left="0.75" right="0.75" top="1" bottom="1" header="0.5" footer="0.5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IFERROR(_xll.BDP("JULC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IFERROR(_xll.BDP("JULC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IFERROR(_xll.BDP("JULC US Equity","CUST_TRR_RETURN_HOLDING_PER","CUST_TRR_START_DT","20260701","CUST_TRR_END_DT","20260731","CUST_TRR_CRNCY","USD"),"")</f>
        <v>0.25521500000000003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3010000}"/>
  <dataValidations count="1">
    <dataValidation type="list" allowBlank="1" showErrorMessage="1" errorTitle="Invalid value" error="Choose a value from the Periods list." sqref="A2:A5000" xr:uid="{00000000-0002-0000-F301-000000000000}">
      <formula1>"2026-07"</formula1>
    </dataValidation>
  </dataValidations>
  <pageMargins left="0.75" right="0.75" top="1" bottom="1" header="0.5" footer="0.5"/>
  <legacy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4010000}"/>
  <dataValidations count="14">
    <dataValidation type="list" allowBlank="1" showErrorMessage="1" errorTitle="Invalid value" error="Choose a value from the Periods list." sqref="A2:A5000" xr:uid="{00000000-0002-0000-F401-000000000000}">
      <formula1>"2026-07"</formula1>
    </dataValidation>
    <dataValidation type="list" allowBlank="1" showErrorMessage="1" errorTitle="Invalid value" error="Choose a value from the Units list." sqref="J2:J5000" xr:uid="{00000000-0002-0000-F401-000001000000}">
      <formula1>"NS,PA,NC,OU"</formula1>
    </dataValidation>
    <dataValidation type="list" allowBlank="1" showErrorMessage="1" errorTitle="Invalid value" error="Choose a value from the PayoffProfiles list." sqref="N2:N5000" xr:uid="{00000000-0002-0000-F401-000002000000}">
      <formula1>"Long,Short,N/A"</formula1>
    </dataValidation>
    <dataValidation type="list" allowBlank="1" showErrorMessage="1" errorTitle="Invalid value" error="Choose a value from the AssetCategories list." sqref="O2:O5000" xr:uid="{00000000-0002-0000-F4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4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4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4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4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401-000008000000}">
      <formula1>"Put,Call"</formula1>
    </dataValidation>
    <dataValidation type="list" allowBlank="1" showErrorMessage="1" errorTitle="Invalid value" error="Choose a value from the WrittenPurchased list." sqref="AM2:AM5000" xr:uid="{00000000-0002-0000-F4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4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4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4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401-000011000000}">
      <formula1>"Y,N"</formula1>
    </dataValidation>
  </dataValidations>
  <pageMargins left="0.75" right="0.75" top="1" bottom="1" header="0.5" footer="0.5"/>
  <legacy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5010000}"/>
  <pageMargins left="0.75" right="0.75" top="1" bottom="1" header="0.5" footer="0.5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IFERROR(_xll.BDP("IDJN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IFERROR(_xll.BDP("IDJN US Equity","CUST_TRR_RETURN_HOLDING_PER","CUST_TRR_START_DT","20260601","CUST_TRR_END_DT","20260630","CUST_TRR_CRNCY","USD"),"")</f>
        <v>-1.21106</v>
      </c>
    </row>
    <row r="23" spans="1:3" x14ac:dyDescent="0.25">
      <c r="A23" s="2" t="s">
        <v>29</v>
      </c>
      <c r="B23" s="2" t="s">
        <v>51</v>
      </c>
      <c r="C23" s="4">
        <f>IFERROR(_xll.BDP("IDJN US Equity","CUST_TRR_RETURN_HOLDING_PER","CUST_TRR_START_DT","20260701","CUST_TRR_END_DT","20260731","CUST_TRR_CRNCY","USD"),"")</f>
        <v>1.500977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6010000}"/>
  <dataValidations count="1">
    <dataValidation type="list" allowBlank="1" showErrorMessage="1" errorTitle="Invalid value" error="Choose a value from the Periods list." sqref="A2:A5000" xr:uid="{00000000-0002-0000-F601-000000000000}">
      <formula1>"2026-07"</formula1>
    </dataValidation>
  </dataValidations>
  <pageMargins left="0.75" right="0.75" top="1" bottom="1" header="0.5" footer="0.5"/>
  <legacy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7010000}"/>
  <dataValidations count="14">
    <dataValidation type="list" allowBlank="1" showErrorMessage="1" errorTitle="Invalid value" error="Choose a value from the Periods list." sqref="A2:A5000" xr:uid="{00000000-0002-0000-F701-000000000000}">
      <formula1>"2026-07"</formula1>
    </dataValidation>
    <dataValidation type="list" allowBlank="1" showErrorMessage="1" errorTitle="Invalid value" error="Choose a value from the Units list." sqref="J2:J5000" xr:uid="{00000000-0002-0000-F701-000001000000}">
      <formula1>"NS,PA,NC,OU"</formula1>
    </dataValidation>
    <dataValidation type="list" allowBlank="1" showErrorMessage="1" errorTitle="Invalid value" error="Choose a value from the PayoffProfiles list." sqref="N2:N5000" xr:uid="{00000000-0002-0000-F701-000002000000}">
      <formula1>"Long,Short,N/A"</formula1>
    </dataValidation>
    <dataValidation type="list" allowBlank="1" showErrorMessage="1" errorTitle="Invalid value" error="Choose a value from the AssetCategories list." sqref="O2:O5000" xr:uid="{00000000-0002-0000-F7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7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7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7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7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701-000008000000}">
      <formula1>"Put,Call"</formula1>
    </dataValidation>
    <dataValidation type="list" allowBlank="1" showErrorMessage="1" errorTitle="Invalid value" error="Choose a value from the WrittenPurchased list." sqref="AM2:AM5000" xr:uid="{00000000-0002-0000-F7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7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7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7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701-000011000000}">
      <formula1>"Y,N"</formula1>
    </dataValidation>
  </dataValidations>
  <pageMargins left="0.75" right="0.75" top="1" bottom="1" header="0.5" footer="0.5"/>
  <legacy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8010000}"/>
  <pageMargins left="0.75" right="0.75" top="1" bottom="1" header="0.5" footer="0.5"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IFERROR(_xll.BDP("CTJN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IFERROR(_xll.BDP("CTJN US Equity","CUST_TRR_RETURN_HOLDING_PER","CUST_TRR_START_DT","20260601","CUST_TRR_END_DT","20260630","CUST_TRR_CRNCY","USD"),"")</f>
        <v>-0.79091089999999997</v>
      </c>
    </row>
    <row r="23" spans="1:3" x14ac:dyDescent="0.25">
      <c r="A23" s="2" t="s">
        <v>29</v>
      </c>
      <c r="B23" s="2" t="s">
        <v>51</v>
      </c>
      <c r="C23" s="4">
        <f>IFERROR(_xll.BDP("CTJN US Equity","CUST_TRR_RETURN_HOLDING_PER","CUST_TRR_START_DT","20260701","CUST_TRR_END_DT","20260731","CUST_TRR_CRNCY","USD"),"")</f>
        <v>0.31901580000000002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9010000}"/>
  <dataValidations count="1">
    <dataValidation type="list" allowBlank="1" showErrorMessage="1" errorTitle="Invalid value" error="Choose a value from the Periods list." sqref="A2:A5000" xr:uid="{00000000-0002-0000-F901-000000000000}">
      <formula1>"2026-07"</formula1>
    </dataValidation>
  </dataValidations>
  <pageMargins left="0.75" right="0.75" top="1" bottom="1" header="0.5" footer="0.5"/>
  <legacy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A010000}"/>
  <dataValidations count="14">
    <dataValidation type="list" allowBlank="1" showErrorMessage="1" errorTitle="Invalid value" error="Choose a value from the Periods list." sqref="A2:A5000" xr:uid="{00000000-0002-0000-FA01-000000000000}">
      <formula1>"2026-07"</formula1>
    </dataValidation>
    <dataValidation type="list" allowBlank="1" showErrorMessage="1" errorTitle="Invalid value" error="Choose a value from the Units list." sqref="J2:J5000" xr:uid="{00000000-0002-0000-FA01-000001000000}">
      <formula1>"NS,PA,NC,OU"</formula1>
    </dataValidation>
    <dataValidation type="list" allowBlank="1" showErrorMessage="1" errorTitle="Invalid value" error="Choose a value from the PayoffProfiles list." sqref="N2:N5000" xr:uid="{00000000-0002-0000-FA01-000002000000}">
      <formula1>"Long,Short,N/A"</formula1>
    </dataValidation>
    <dataValidation type="list" allowBlank="1" showErrorMessage="1" errorTitle="Invalid value" error="Choose a value from the AssetCategories list." sqref="O2:O5000" xr:uid="{00000000-0002-0000-FA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A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A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A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A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A01-000008000000}">
      <formula1>"Put,Call"</formula1>
    </dataValidation>
    <dataValidation type="list" allowBlank="1" showErrorMessage="1" errorTitle="Invalid value" error="Choose a value from the WrittenPurchased list." sqref="AM2:AM5000" xr:uid="{00000000-0002-0000-FA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A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A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A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A01-000011000000}">
      <formula1>"Y,N"</formula1>
    </dataValidation>
  </dataValidations>
  <pageMargins left="0.75" right="0.75" top="1" bottom="1" header="0.5" footer="0.5"/>
  <legacy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B010000}"/>
  <pageMargins left="0.75" right="0.75" top="1" bottom="1" header="0.5" footer="0.5"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IFERROR(_xll.BDP("SCJL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IFERROR(_xll.BDP("SCJL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IFERROR(_xll.BDP("SCJL US Equity","CUST_TRR_RETURN_HOLDING_PER","CUST_TRR_START_DT","20260701","CUST_TRR_END_DT","20260731","CUST_TRR_CRNCY","USD"),"")</f>
        <v>-0.61312370000000005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C010000}"/>
  <dataValidations count="1">
    <dataValidation type="list" allowBlank="1" showErrorMessage="1" errorTitle="Invalid value" error="Choose a value from the Periods list." sqref="A2:A5000" xr:uid="{00000000-0002-0000-FC01-000000000000}">
      <formula1>"2026-07"</formula1>
    </dataValidation>
  </dataValidations>
  <pageMargins left="0.75" right="0.75" top="1" bottom="1" header="0.5" footer="0.5"/>
  <legacy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1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FD010000}"/>
  <dataValidations count="14">
    <dataValidation type="list" allowBlank="1" showErrorMessage="1" errorTitle="Invalid value" error="Choose a value from the Periods list." sqref="A2:A5000" xr:uid="{00000000-0002-0000-FD01-000000000000}">
      <formula1>"2026-07"</formula1>
    </dataValidation>
    <dataValidation type="list" allowBlank="1" showErrorMessage="1" errorTitle="Invalid value" error="Choose a value from the Units list." sqref="J2:J5000" xr:uid="{00000000-0002-0000-FD01-000001000000}">
      <formula1>"NS,PA,NC,OU"</formula1>
    </dataValidation>
    <dataValidation type="list" allowBlank="1" showErrorMessage="1" errorTitle="Invalid value" error="Choose a value from the PayoffProfiles list." sqref="N2:N5000" xr:uid="{00000000-0002-0000-FD01-000002000000}">
      <formula1>"Long,Short,N/A"</formula1>
    </dataValidation>
    <dataValidation type="list" allowBlank="1" showErrorMessage="1" errorTitle="Invalid value" error="Choose a value from the AssetCategories list." sqref="O2:O5000" xr:uid="{00000000-0002-0000-FD01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FD01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FD01-000005000000}">
      <formula1>"1,2,3,N/A"</formula1>
    </dataValidation>
    <dataValidation type="list" allowBlank="1" showErrorMessage="1" errorTitle="Invalid value" error="Choose a value from the DerivativeCategories list." sqref="AH2:AH5000" xr:uid="{00000000-0002-0000-FD01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FD01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FD01-000008000000}">
      <formula1>"Put,Call"</formula1>
    </dataValidation>
    <dataValidation type="list" allowBlank="1" showErrorMessage="1" errorTitle="Invalid value" error="Choose a value from the WrittenPurchased list." sqref="AM2:AM5000" xr:uid="{00000000-0002-0000-FD01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FD01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FD01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FD01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FD01-000011000000}">
      <formula1>"Y,N"</formula1>
    </dataValidation>
  </dataValidations>
  <pageMargins left="0.75" right="0.75" top="1" bottom="1" header="0.5" footer="0.5"/>
  <legacy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1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FE010000}"/>
  <pageMargins left="0.75" right="0.75" top="1" bottom="1" header="0.5" footer="0.5"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1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IFERROR(_xll.BDP("CJUN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IFERROR(_xll.BDP("CJUN US Equity","CUST_TRR_RETURN_HOLDING_PER","CUST_TRR_START_DT","20260601","CUST_TRR_END_DT","20260630","CUST_TRR_CRNCY","USD"),"")</f>
        <v>-0.49372379999999999</v>
      </c>
    </row>
    <row r="23" spans="1:3" x14ac:dyDescent="0.25">
      <c r="A23" s="2" t="s">
        <v>29</v>
      </c>
      <c r="B23" s="2" t="s">
        <v>51</v>
      </c>
      <c r="C23" s="4">
        <f>IFERROR(_xll.BDP("CJUN US Equity","CUST_TRR_RETURN_HOLDING_PER","CUST_TRR_START_DT","20260701","CUST_TRR_END_DT","20260731","CUST_TRR_CRNCY","USD"),"")</f>
        <v>0.30670910000000001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FF010000}"/>
  <dataValidations count="1">
    <dataValidation type="list" allowBlank="1" showErrorMessage="1" errorTitle="Invalid value" error="Choose a value from the Periods list." sqref="A2:A5000" xr:uid="{00000000-0002-0000-FF01-000000000000}">
      <formula1>"2026-07"</formula1>
    </dataValidation>
  </dataValidations>
  <pageMargins left="0.75" right="0.75" top="1" bottom="1" header="0.5" footer="0.5"/>
  <legacyDrawing r:id="rId1"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0020000}"/>
  <dataValidations count="14">
    <dataValidation type="list" allowBlank="1" showErrorMessage="1" errorTitle="Invalid value" error="Choose a value from the Periods list." sqref="A2:A5000" xr:uid="{00000000-0002-0000-0002-000000000000}">
      <formula1>"2026-07"</formula1>
    </dataValidation>
    <dataValidation type="list" allowBlank="1" showErrorMessage="1" errorTitle="Invalid value" error="Choose a value from the Units list." sqref="J2:J5000" xr:uid="{00000000-0002-0000-0002-000001000000}">
      <formula1>"NS,PA,NC,OU"</formula1>
    </dataValidation>
    <dataValidation type="list" allowBlank="1" showErrorMessage="1" errorTitle="Invalid value" error="Choose a value from the PayoffProfiles list." sqref="N2:N5000" xr:uid="{00000000-0002-0000-0002-000002000000}">
      <formula1>"Long,Short,N/A"</formula1>
    </dataValidation>
    <dataValidation type="list" allowBlank="1" showErrorMessage="1" errorTitle="Invalid value" error="Choose a value from the AssetCategories list." sqref="O2:O5000" xr:uid="{00000000-0002-0000-00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0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0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0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0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002-000008000000}">
      <formula1>"Put,Call"</formula1>
    </dataValidation>
    <dataValidation type="list" allowBlank="1" showErrorMessage="1" errorTitle="Invalid value" error="Choose a value from the WrittenPurchased list." sqref="AM2:AM5000" xr:uid="{00000000-0002-0000-00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0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0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0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002-000011000000}">
      <formula1>"Y,N"</formula1>
    </dataValidation>
  </dataValidations>
  <pageMargins left="0.75" right="0.75" top="1" bottom="1" header="0.5" footer="0.5"/>
  <legacyDrawing r:id="rId1"/>
</worksheet>
</file>

<file path=xl/worksheets/sheet5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1020000}"/>
  <pageMargins left="0.75" right="0.75" top="1" bottom="1" header="0.5" footer="0.5"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IFERROR(_xll.BDP("HJLY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IFERROR(_xll.BDP("HJLY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IFERROR(_xll.BDP("HJLY US Equity","CUST_TRR_RETURN_HOLDING_PER","CUST_TRR_START_DT","20260701","CUST_TRR_END_DT","20260731","CUST_TRR_CRNCY","USD"),"")</f>
        <v>0.48020600000000002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2020000}"/>
  <dataValidations count="1">
    <dataValidation type="list" allowBlank="1" showErrorMessage="1" errorTitle="Invalid value" error="Choose a value from the Periods list." sqref="A2:A5000" xr:uid="{00000000-0002-0000-0202-000000000000}">
      <formula1>"2026-07"</formula1>
    </dataValidation>
  </dataValidations>
  <pageMargins left="0.75" right="0.75" top="1" bottom="1" header="0.5" footer="0.5"/>
  <legacyDrawing r:id="rId1"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3020000}"/>
  <dataValidations count="14">
    <dataValidation type="list" allowBlank="1" showErrorMessage="1" errorTitle="Invalid value" error="Choose a value from the Periods list." sqref="A2:A5000" xr:uid="{00000000-0002-0000-0302-000000000000}">
      <formula1>"2026-07"</formula1>
    </dataValidation>
    <dataValidation type="list" allowBlank="1" showErrorMessage="1" errorTitle="Invalid value" error="Choose a value from the Units list." sqref="J2:J5000" xr:uid="{00000000-0002-0000-0302-000001000000}">
      <formula1>"NS,PA,NC,OU"</formula1>
    </dataValidation>
    <dataValidation type="list" allowBlank="1" showErrorMessage="1" errorTitle="Invalid value" error="Choose a value from the PayoffProfiles list." sqref="N2:N5000" xr:uid="{00000000-0002-0000-0302-000002000000}">
      <formula1>"Long,Short,N/A"</formula1>
    </dataValidation>
    <dataValidation type="list" allowBlank="1" showErrorMessage="1" errorTitle="Invalid value" error="Choose a value from the AssetCategories list." sqref="O2:O5000" xr:uid="{00000000-0002-0000-03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3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3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3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3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302-000008000000}">
      <formula1>"Put,Call"</formula1>
    </dataValidation>
    <dataValidation type="list" allowBlank="1" showErrorMessage="1" errorTitle="Invalid value" error="Choose a value from the WrittenPurchased list." sqref="AM2:AM5000" xr:uid="{00000000-0002-0000-03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3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3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3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302-000011000000}">
      <formula1>"Y,N"</formula1>
    </dataValidation>
  </dataValidations>
  <pageMargins left="0.75" right="0.75" top="1" bottom="1" header="0.5" footer="0.5"/>
  <legacyDrawing r:id="rId1"/>
</worksheet>
</file>

<file path=xl/worksheets/sheet5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4020000}"/>
  <pageMargins left="0.75" right="0.75" top="1" bottom="1" header="0.5" footer="0.5"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IFERROR(_xll.BDP("QQJL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IFERROR(_xll.BDP("QQJL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IFERROR(_xll.BDP("QQJL US Equity","CUST_TRR_RETURN_HOLDING_PER","CUST_TRR_START_DT","20260701","CUST_TRR_END_DT","20260731","CUST_TRR_CRNCY","USD"),"")</f>
        <v>-1.3819809999999999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5020000}"/>
  <dataValidations count="1">
    <dataValidation type="list" allowBlank="1" showErrorMessage="1" errorTitle="Invalid value" error="Choose a value from the Periods list." sqref="A2:A5000" xr:uid="{00000000-0002-0000-0502-000000000000}">
      <formula1>"2026-07"</formula1>
    </dataValidation>
  </dataValidations>
  <pageMargins left="0.75" right="0.75" top="1" bottom="1" header="0.5" footer="0.5"/>
  <legacyDrawing r:id="rId1"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6020000}"/>
  <dataValidations count="14">
    <dataValidation type="list" allowBlank="1" showErrorMessage="1" errorTitle="Invalid value" error="Choose a value from the Periods list." sqref="A2:A5000" xr:uid="{00000000-0002-0000-0602-000000000000}">
      <formula1>"2026-07"</formula1>
    </dataValidation>
    <dataValidation type="list" allowBlank="1" showErrorMessage="1" errorTitle="Invalid value" error="Choose a value from the Units list." sqref="J2:J5000" xr:uid="{00000000-0002-0000-0602-000001000000}">
      <formula1>"NS,PA,NC,OU"</formula1>
    </dataValidation>
    <dataValidation type="list" allowBlank="1" showErrorMessage="1" errorTitle="Invalid value" error="Choose a value from the PayoffProfiles list." sqref="N2:N5000" xr:uid="{00000000-0002-0000-0602-000002000000}">
      <formula1>"Long,Short,N/A"</formula1>
    </dataValidation>
    <dataValidation type="list" allowBlank="1" showErrorMessage="1" errorTitle="Invalid value" error="Choose a value from the AssetCategories list." sqref="O2:O5000" xr:uid="{00000000-0002-0000-06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6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6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6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6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602-000008000000}">
      <formula1>"Put,Call"</formula1>
    </dataValidation>
    <dataValidation type="list" allowBlank="1" showErrorMessage="1" errorTitle="Invalid value" error="Choose a value from the WrittenPurchased list." sqref="AM2:AM5000" xr:uid="{00000000-0002-0000-06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6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6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6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602-000011000000}">
      <formula1>"Y,N"</formula1>
    </dataValidation>
  </dataValidations>
  <pageMargins left="0.75" right="0.75" top="1" bottom="1" header="0.5" footer="0.5"/>
  <legacyDrawing r:id="rId1"/>
</worksheet>
</file>

<file path=xl/worksheets/sheet5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7020000}"/>
  <pageMargins left="0.75" right="0.75" top="1" bottom="1" header="0.5" footer="0.5"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IFERROR(_xll.BDP("QJL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IFERROR(_xll.BDP("QJL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IFERROR(_xll.BDP("QJL US Equity","CUST_TRR_RETURN_HOLDING_PER","CUST_TRR_START_DT","20260701","CUST_TRR_END_DT","20260731","CUST_TRR_CRNCY","USD"),"")</f>
        <v>-1.4407460000000001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8020000}"/>
  <dataValidations count="1">
    <dataValidation type="list" allowBlank="1" showErrorMessage="1" errorTitle="Invalid value" error="Choose a value from the Periods list." sqref="A2:A5000" xr:uid="{00000000-0002-0000-0802-000000000000}">
      <formula1>"2026-07"</formula1>
    </dataValidation>
  </dataValidations>
  <pageMargins left="0.75" right="0.75" top="1" bottom="1" header="0.5" footer="0.5"/>
  <legacyDrawing r:id="rId1"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9020000}"/>
  <dataValidations count="14">
    <dataValidation type="list" allowBlank="1" showErrorMessage="1" errorTitle="Invalid value" error="Choose a value from the Periods list." sqref="A2:A5000" xr:uid="{00000000-0002-0000-0902-000000000000}">
      <formula1>"2026-07"</formula1>
    </dataValidation>
    <dataValidation type="list" allowBlank="1" showErrorMessage="1" errorTitle="Invalid value" error="Choose a value from the Units list." sqref="J2:J5000" xr:uid="{00000000-0002-0000-0902-000001000000}">
      <formula1>"NS,PA,NC,OU"</formula1>
    </dataValidation>
    <dataValidation type="list" allowBlank="1" showErrorMessage="1" errorTitle="Invalid value" error="Choose a value from the PayoffProfiles list." sqref="N2:N5000" xr:uid="{00000000-0002-0000-0902-000002000000}">
      <formula1>"Long,Short,N/A"</formula1>
    </dataValidation>
    <dataValidation type="list" allowBlank="1" showErrorMessage="1" errorTitle="Invalid value" error="Choose a value from the AssetCategories list." sqref="O2:O5000" xr:uid="{00000000-0002-0000-09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9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9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9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9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902-000008000000}">
      <formula1>"Put,Call"</formula1>
    </dataValidation>
    <dataValidation type="list" allowBlank="1" showErrorMessage="1" errorTitle="Invalid value" error="Choose a value from the WrittenPurchased list." sqref="AM2:AM5000" xr:uid="{00000000-0002-0000-09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9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9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9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902-000011000000}">
      <formula1>"Y,N"</formula1>
    </dataValidation>
  </dataValidations>
  <pageMargins left="0.75" right="0.75" top="1" bottom="1" header="0.5" footer="0.5"/>
  <legacyDrawing r:id="rId1"/>
</worksheet>
</file>

<file path=xl/worksheets/sheet5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A020000}"/>
  <pageMargins left="0.75" right="0.75" top="1" bottom="1" header="0.5" footer="0.5"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IFERROR(_xll.BDP("EMJL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IFERROR(_xll.BDP("EMJL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IFERROR(_xll.BDP("EMJL US Equity","CUST_TRR_RETURN_HOLDING_PER","CUST_TRR_START_DT","20260701","CUST_TRR_END_DT","20260731","CUST_TRR_CRNCY","USD"),"")</f>
        <v>-3.711967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B020000}"/>
  <dataValidations count="1">
    <dataValidation type="list" allowBlank="1" showErrorMessage="1" errorTitle="Invalid value" error="Choose a value from the Periods list." sqref="A2:A5000" xr:uid="{00000000-0002-0000-0B02-000000000000}">
      <formula1>"2026-07"</formula1>
    </dataValidation>
  </dataValidations>
  <pageMargins left="0.75" right="0.75" top="1" bottom="1" header="0.5" footer="0.5"/>
  <legacyDrawing r:id="rId1"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C020000}"/>
  <dataValidations count="14">
    <dataValidation type="list" allowBlank="1" showErrorMessage="1" errorTitle="Invalid value" error="Choose a value from the Periods list." sqref="A2:A5000" xr:uid="{00000000-0002-0000-0C02-000000000000}">
      <formula1>"2026-07"</formula1>
    </dataValidation>
    <dataValidation type="list" allowBlank="1" showErrorMessage="1" errorTitle="Invalid value" error="Choose a value from the Units list." sqref="J2:J5000" xr:uid="{00000000-0002-0000-0C02-000001000000}">
      <formula1>"NS,PA,NC,OU"</formula1>
    </dataValidation>
    <dataValidation type="list" allowBlank="1" showErrorMessage="1" errorTitle="Invalid value" error="Choose a value from the PayoffProfiles list." sqref="N2:N5000" xr:uid="{00000000-0002-0000-0C02-000002000000}">
      <formula1>"Long,Short,N/A"</formula1>
    </dataValidation>
    <dataValidation type="list" allowBlank="1" showErrorMessage="1" errorTitle="Invalid value" error="Choose a value from the AssetCategories list." sqref="O2:O5000" xr:uid="{00000000-0002-0000-0C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C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C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C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C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C02-000008000000}">
      <formula1>"Put,Call"</formula1>
    </dataValidation>
    <dataValidation type="list" allowBlank="1" showErrorMessage="1" errorTitle="Invalid value" error="Choose a value from the WrittenPurchased list." sqref="AM2:AM5000" xr:uid="{00000000-0002-0000-0C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C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C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C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C02-000011000000}">
      <formula1>"Y,N"</formula1>
    </dataValidation>
  </dataValidations>
  <pageMargins left="0.75" right="0.75" top="1" bottom="1" header="0.5" footer="0.5"/>
  <legacyDrawing r:id="rId1"/>
</worksheet>
</file>

<file path=xl/worksheets/sheet5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0D020000}"/>
  <pageMargins left="0.75" right="0.75" top="1" bottom="1" header="0.5" footer="0.5"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IFERROR(_xll.BDP("CJUL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IFERROR(_xll.BDP("CJUL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IFERROR(_xll.BDP("CJUL US Equity","CUST_TRR_RETURN_HOLDING_PER","CUST_TRR_START_DT","20260701","CUST_TRR_END_DT","20260731","CUST_TRR_CRNCY","USD"),"")</f>
        <v>0.6294824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0E020000}"/>
  <dataValidations count="1">
    <dataValidation type="list" allowBlank="1" showErrorMessage="1" errorTitle="Invalid value" error="Choose a value from the Periods list." sqref="A2:A5000" xr:uid="{00000000-0002-0000-0E02-000000000000}">
      <formula1>"2026-07"</formula1>
    </dataValidation>
  </dataValidations>
  <pageMargins left="0.75" right="0.75" top="1" bottom="1" header="0.5" footer="0.5"/>
  <legacyDrawing r:id="rId1"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0F020000}"/>
  <dataValidations count="14">
    <dataValidation type="list" allowBlank="1" showErrorMessage="1" errorTitle="Invalid value" error="Choose a value from the Periods list." sqref="A2:A5000" xr:uid="{00000000-0002-0000-0F02-000000000000}">
      <formula1>"2026-07"</formula1>
    </dataValidation>
    <dataValidation type="list" allowBlank="1" showErrorMessage="1" errorTitle="Invalid value" error="Choose a value from the Units list." sqref="J2:J5000" xr:uid="{00000000-0002-0000-0F02-000001000000}">
      <formula1>"NS,PA,NC,OU"</formula1>
    </dataValidation>
    <dataValidation type="list" allowBlank="1" showErrorMessage="1" errorTitle="Invalid value" error="Choose a value from the PayoffProfiles list." sqref="N2:N5000" xr:uid="{00000000-0002-0000-0F02-000002000000}">
      <formula1>"Long,Short,N/A"</formula1>
    </dataValidation>
    <dataValidation type="list" allowBlank="1" showErrorMessage="1" errorTitle="Invalid value" error="Choose a value from the AssetCategories list." sqref="O2:O5000" xr:uid="{00000000-0002-0000-0F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0F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0F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0F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0F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0F02-000008000000}">
      <formula1>"Put,Call"</formula1>
    </dataValidation>
    <dataValidation type="list" allowBlank="1" showErrorMessage="1" errorTitle="Invalid value" error="Choose a value from the WrittenPurchased list." sqref="AM2:AM5000" xr:uid="{00000000-0002-0000-0F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0F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0F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0F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0F02-000011000000}">
      <formula1>"Y,N"</formula1>
    </dataValidation>
  </dataValidations>
  <pageMargins left="0.75" right="0.75" top="1" bottom="1" header="0.5" footer="0.5"/>
  <legacyDrawing r:id="rId1"/>
</worksheet>
</file>

<file path=xl/worksheets/sheet5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0020000}"/>
  <pageMargins left="0.75" right="0.75" top="1" bottom="1" header="0.5" footer="0.5"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IFERROR(_xll.BDP("CTJL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IFERROR(_xll.BDP("CTJL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IFERROR(_xll.BDP("CTJL US Equity","CUST_TRR_RETURN_HOLDING_PER","CUST_TRR_START_DT","20260701","CUST_TRR_END_DT","20260731","CUST_TRR_CRNCY","USD"),"")</f>
        <v>0.47313899999999998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1020000}"/>
  <dataValidations count="1">
    <dataValidation type="list" allowBlank="1" showErrorMessage="1" errorTitle="Invalid value" error="Choose a value from the Periods list." sqref="A2:A5000" xr:uid="{00000000-0002-0000-1102-000000000000}">
      <formula1>"2026-07"</formula1>
    </dataValidation>
  </dataValidations>
  <pageMargins left="0.75" right="0.75" top="1" bottom="1" header="0.5" footer="0.5"/>
  <legacyDrawing r:id="rId1"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2020000}"/>
  <dataValidations count="14">
    <dataValidation type="list" allowBlank="1" showErrorMessage="1" errorTitle="Invalid value" error="Choose a value from the Periods list." sqref="A2:A5000" xr:uid="{00000000-0002-0000-1202-000000000000}">
      <formula1>"2026-07"</formula1>
    </dataValidation>
    <dataValidation type="list" allowBlank="1" showErrorMessage="1" errorTitle="Invalid value" error="Choose a value from the Units list." sqref="J2:J5000" xr:uid="{00000000-0002-0000-1202-000001000000}">
      <formula1>"NS,PA,NC,OU"</formula1>
    </dataValidation>
    <dataValidation type="list" allowBlank="1" showErrorMessage="1" errorTitle="Invalid value" error="Choose a value from the PayoffProfiles list." sqref="N2:N5000" xr:uid="{00000000-0002-0000-1202-000002000000}">
      <formula1>"Long,Short,N/A"</formula1>
    </dataValidation>
    <dataValidation type="list" allowBlank="1" showErrorMessage="1" errorTitle="Invalid value" error="Choose a value from the AssetCategories list." sqref="O2:O5000" xr:uid="{00000000-0002-0000-12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2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2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2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2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202-000008000000}">
      <formula1>"Put,Call"</formula1>
    </dataValidation>
    <dataValidation type="list" allowBlank="1" showErrorMessage="1" errorTitle="Invalid value" error="Choose a value from the WrittenPurchased list." sqref="AM2:AM5000" xr:uid="{00000000-0002-0000-12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2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2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2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202-000011000000}">
      <formula1>"Y,N"</formula1>
    </dataValidation>
  </dataValidations>
  <pageMargins left="0.75" right="0.75" top="1" bottom="1" header="0.5" footer="0.5"/>
  <legacyDrawing r:id="rId1"/>
</worksheet>
</file>

<file path=xl/worksheets/sheet5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3020000}"/>
  <pageMargins left="0.75" right="0.75" top="1" bottom="1" header="0.5" footer="0.5"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IFERROR(_xll.BDP("IDJL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IFERROR(_xll.BDP("IDJL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>
        <f>IFERROR(_xll.BDP("IDJL US Equity","CUST_TRR_RETURN_HOLDING_PER","CUST_TRR_START_DT","20260701","CUST_TRR_END_DT","20260731","CUST_TRR_CRNCY","USD"),"")</f>
        <v>-0.82208979999999998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4020000}"/>
  <dataValidations count="1">
    <dataValidation type="list" allowBlank="1" showErrorMessage="1" errorTitle="Invalid value" error="Choose a value from the Periods list." sqref="A2:A5000" xr:uid="{00000000-0002-0000-1402-000000000000}">
      <formula1>"2026-07"</formula1>
    </dataValidation>
  </dataValidations>
  <pageMargins left="0.75" right="0.75" top="1" bottom="1" header="0.5" footer="0.5"/>
  <legacyDrawing r:id="rId1"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5020000}"/>
  <dataValidations count="14">
    <dataValidation type="list" allowBlank="1" showErrorMessage="1" errorTitle="Invalid value" error="Choose a value from the Periods list." sqref="A2:A5000" xr:uid="{00000000-0002-0000-1502-000000000000}">
      <formula1>"2026-07"</formula1>
    </dataValidation>
    <dataValidation type="list" allowBlank="1" showErrorMessage="1" errorTitle="Invalid value" error="Choose a value from the Units list." sqref="J2:J5000" xr:uid="{00000000-0002-0000-1502-000001000000}">
      <formula1>"NS,PA,NC,OU"</formula1>
    </dataValidation>
    <dataValidation type="list" allowBlank="1" showErrorMessage="1" errorTitle="Invalid value" error="Choose a value from the PayoffProfiles list." sqref="N2:N5000" xr:uid="{00000000-0002-0000-1502-000002000000}">
      <formula1>"Long,Short,N/A"</formula1>
    </dataValidation>
    <dataValidation type="list" allowBlank="1" showErrorMessage="1" errorTitle="Invalid value" error="Choose a value from the AssetCategories list." sqref="O2:O5000" xr:uid="{00000000-0002-0000-15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5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5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5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5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502-000008000000}">
      <formula1>"Put,Call"</formula1>
    </dataValidation>
    <dataValidation type="list" allowBlank="1" showErrorMessage="1" errorTitle="Invalid value" error="Choose a value from the WrittenPurchased list." sqref="AM2:AM5000" xr:uid="{00000000-0002-0000-15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5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5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5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502-000011000000}">
      <formula1>"Y,N"</formula1>
    </dataValidation>
  </dataValidations>
  <pageMargins left="0.75" right="0.75" top="1" bottom="1" header="0.5" footer="0.5"/>
  <legacyDrawing r:id="rId1"/>
</worksheet>
</file>

<file path=xl/worksheets/sheet5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6020000}"/>
  <pageMargins left="0.75" right="0.75" top="1" bottom="1" header="0.5" footer="0.5"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IFERROR(_xll.BDP("JUNC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IFERROR(_xll.BDP("JUNC US Equity","CUST_TRR_RETURN_HOLDING_PER","CUST_TRR_START_DT","20260601","CUST_TRR_END_DT","20260630","CUST_TRR_CRNCY","USD"),"")</f>
        <v>-0.77855289999999999</v>
      </c>
    </row>
    <row r="23" spans="1:3" x14ac:dyDescent="0.25">
      <c r="A23" s="2" t="s">
        <v>29</v>
      </c>
      <c r="B23" s="2" t="s">
        <v>51</v>
      </c>
      <c r="C23" s="4">
        <f>IFERROR(_xll.BDP("JUNC US Equity","CUST_TRR_RETURN_HOLDING_PER","CUST_TRR_START_DT","20260701","CUST_TRR_END_DT","20260731","CUST_TRR_CRNCY","USD"),"")</f>
        <v>0.36814560000000002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7020000}"/>
  <dataValidations count="1">
    <dataValidation type="list" allowBlank="1" showErrorMessage="1" errorTitle="Invalid value" error="Choose a value from the Periods list." sqref="A2:A5000" xr:uid="{00000000-0002-0000-1702-000000000000}">
      <formula1>"2026-07"</formula1>
    </dataValidation>
  </dataValidations>
  <pageMargins left="0.75" right="0.75" top="1" bottom="1" header="0.5" footer="0.5"/>
  <legacyDrawing r:id="rId1"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8020000}"/>
  <dataValidations count="14">
    <dataValidation type="list" allowBlank="1" showErrorMessage="1" errorTitle="Invalid value" error="Choose a value from the Periods list." sqref="A2:A5000" xr:uid="{00000000-0002-0000-1802-000000000000}">
      <formula1>"2026-07"</formula1>
    </dataValidation>
    <dataValidation type="list" allowBlank="1" showErrorMessage="1" errorTitle="Invalid value" error="Choose a value from the Units list." sqref="J2:J5000" xr:uid="{00000000-0002-0000-1802-000001000000}">
      <formula1>"NS,PA,NC,OU"</formula1>
    </dataValidation>
    <dataValidation type="list" allowBlank="1" showErrorMessage="1" errorTitle="Invalid value" error="Choose a value from the PayoffProfiles list." sqref="N2:N5000" xr:uid="{00000000-0002-0000-1802-000002000000}">
      <formula1>"Long,Short,N/A"</formula1>
    </dataValidation>
    <dataValidation type="list" allowBlank="1" showErrorMessage="1" errorTitle="Invalid value" error="Choose a value from the AssetCategories list." sqref="O2:O5000" xr:uid="{00000000-0002-0000-18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8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8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8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8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802-000008000000}">
      <formula1>"Put,Call"</formula1>
    </dataValidation>
    <dataValidation type="list" allowBlank="1" showErrorMessage="1" errorTitle="Invalid value" error="Choose a value from the WrittenPurchased list." sqref="AM2:AM5000" xr:uid="{00000000-0002-0000-18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8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8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8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802-000011000000}">
      <formula1>"Y,N"</formula1>
    </dataValidation>
  </dataValidations>
  <pageMargins left="0.75" right="0.75" top="1" bottom="1" header="0.5" footer="0.5"/>
  <legacyDrawing r:id="rId1"/>
</worksheet>
</file>

<file path=xl/worksheets/sheet5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9020000}"/>
  <pageMargins left="0.75" right="0.75" top="1" bottom="1" header="0.5" footer="0.5"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IFERROR(_xll.BDP("SCAU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IFERROR(_xll.BDP("SCAU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 t="str">
        <f>IFERROR(_xll.BDP("SCAU US Equity","CUST_TRR_RETURN_HOLDING_PER","CUST_TRR_START_DT","20260701","CUST_TRR_END_DT","20260731","CUST_TRR_CRNCY","USD"),"")</f>
        <v>#N/A N/A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A020000}"/>
  <dataValidations count="1">
    <dataValidation type="list" allowBlank="1" showErrorMessage="1" errorTitle="Invalid value" error="Choose a value from the Periods list." sqref="A2:A5000" xr:uid="{00000000-0002-0000-1A02-000000000000}">
      <formula1>"2026-07"</formula1>
    </dataValidation>
  </dataValidations>
  <pageMargins left="0.75" right="0.75" top="1" bottom="1" header="0.5" footer="0.5"/>
  <legacyDrawing r:id="rId1"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B020000}"/>
  <dataValidations count="14">
    <dataValidation type="list" allowBlank="1" showErrorMessage="1" errorTitle="Invalid value" error="Choose a value from the Periods list." sqref="A2:A5000" xr:uid="{00000000-0002-0000-1B02-000000000000}">
      <formula1>"2026-07"</formula1>
    </dataValidation>
    <dataValidation type="list" allowBlank="1" showErrorMessage="1" errorTitle="Invalid value" error="Choose a value from the Units list." sqref="J2:J5000" xr:uid="{00000000-0002-0000-1B02-000001000000}">
      <formula1>"NS,PA,NC,OU"</formula1>
    </dataValidation>
    <dataValidation type="list" allowBlank="1" showErrorMessage="1" errorTitle="Invalid value" error="Choose a value from the PayoffProfiles list." sqref="N2:N5000" xr:uid="{00000000-0002-0000-1B02-000002000000}">
      <formula1>"Long,Short,N/A"</formula1>
    </dataValidation>
    <dataValidation type="list" allowBlank="1" showErrorMessage="1" errorTitle="Invalid value" error="Choose a value from the AssetCategories list." sqref="O2:O5000" xr:uid="{00000000-0002-0000-1B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B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B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B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B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B02-000008000000}">
      <formula1>"Put,Call"</formula1>
    </dataValidation>
    <dataValidation type="list" allowBlank="1" showErrorMessage="1" errorTitle="Invalid value" error="Choose a value from the WrittenPurchased list." sqref="AM2:AM5000" xr:uid="{00000000-0002-0000-1B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B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B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B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B02-000011000000}">
      <formula1>"Y,N"</formula1>
    </dataValidation>
  </dataValidations>
  <pageMargins left="0.75" right="0.75" top="1" bottom="1" header="0.5" footer="0.5"/>
  <legacyDrawing r:id="rId1"/>
</worksheet>
</file>

<file path=xl/worksheets/sheet5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C020000}"/>
  <pageMargins left="0.75" right="0.75" top="1" bottom="1" header="0.5" footer="0.5"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IFERROR(_xll.BDP("IDAU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IFERROR(_xll.BDP("IDAU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 t="str">
        <f>IFERROR(_xll.BDP("IDAU US Equity","CUST_TRR_RETURN_HOLDING_PER","CUST_TRR_START_DT","20260701","CUST_TRR_END_DT","20260731","CUST_TRR_CRNCY","USD"),"")</f>
        <v>#N/A N/A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1D020000}"/>
  <dataValidations count="1">
    <dataValidation type="list" allowBlank="1" showErrorMessage="1" errorTitle="Invalid value" error="Choose a value from the Periods list." sqref="A2:A5000" xr:uid="{00000000-0002-0000-1D02-000000000000}">
      <formula1>"2026-07"</formula1>
    </dataValidation>
  </dataValidations>
  <pageMargins left="0.75" right="0.75" top="1" bottom="1" header="0.5" footer="0.5"/>
  <legacyDrawing r:id="rId1"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1E020000}"/>
  <dataValidations count="14">
    <dataValidation type="list" allowBlank="1" showErrorMessage="1" errorTitle="Invalid value" error="Choose a value from the Periods list." sqref="A2:A5000" xr:uid="{00000000-0002-0000-1E02-000000000000}">
      <formula1>"2026-07"</formula1>
    </dataValidation>
    <dataValidation type="list" allowBlank="1" showErrorMessage="1" errorTitle="Invalid value" error="Choose a value from the Units list." sqref="J2:J5000" xr:uid="{00000000-0002-0000-1E02-000001000000}">
      <formula1>"NS,PA,NC,OU"</formula1>
    </dataValidation>
    <dataValidation type="list" allowBlank="1" showErrorMessage="1" errorTitle="Invalid value" error="Choose a value from the PayoffProfiles list." sqref="N2:N5000" xr:uid="{00000000-0002-0000-1E02-000002000000}">
      <formula1>"Long,Short,N/A"</formula1>
    </dataValidation>
    <dataValidation type="list" allowBlank="1" showErrorMessage="1" errorTitle="Invalid value" error="Choose a value from the AssetCategories list." sqref="O2:O5000" xr:uid="{00000000-0002-0000-1E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1E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1E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1E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1E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1E02-000008000000}">
      <formula1>"Put,Call"</formula1>
    </dataValidation>
    <dataValidation type="list" allowBlank="1" showErrorMessage="1" errorTitle="Invalid value" error="Choose a value from the WrittenPurchased list." sqref="AM2:AM5000" xr:uid="{00000000-0002-0000-1E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1E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1E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1E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1E02-000011000000}">
      <formula1>"Y,N"</formula1>
    </dataValidation>
  </dataValidations>
  <pageMargins left="0.75" right="0.75" top="1" bottom="1" header="0.5" footer="0.5"/>
  <legacyDrawing r:id="rId1"/>
</worksheet>
</file>

<file path=xl/worksheets/sheet5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1F020000}"/>
  <pageMargins left="0.75" right="0.75" top="1" bottom="1" header="0.5" footer="0.5"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IFERROR(_xll.BDP("QQJN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IFERROR(_xll.BDP("QQJN US Equity","CUST_TRR_RETURN_HOLDING_PER","CUST_TRR_START_DT","20260601","CUST_TRR_END_DT","20260630","CUST_TRR_CRNCY","USD"),"")</f>
        <v>-0.61566639999999995</v>
      </c>
    </row>
    <row r="23" spans="1:3" x14ac:dyDescent="0.25">
      <c r="A23" s="2" t="s">
        <v>29</v>
      </c>
      <c r="B23" s="2" t="s">
        <v>51</v>
      </c>
      <c r="C23" s="4">
        <f>IFERROR(_xll.BDP("QQJN US Equity","CUST_TRR_RETURN_HOLDING_PER","CUST_TRR_START_DT","20260701","CUST_TRR_END_DT","20260731","CUST_TRR_CRNCY","USD"),"")</f>
        <v>-1.97506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0020000}"/>
  <dataValidations count="1">
    <dataValidation type="list" allowBlank="1" showErrorMessage="1" errorTitle="Invalid value" error="Choose a value from the Periods list." sqref="A2:A5000" xr:uid="{00000000-0002-0000-2002-000000000000}">
      <formula1>"2026-07"</formula1>
    </dataValidation>
  </dataValidations>
  <pageMargins left="0.75" right="0.75" top="1" bottom="1" header="0.5" footer="0.5"/>
  <legacyDrawing r:id="rId1"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1020000}"/>
  <dataValidations count="14">
    <dataValidation type="list" allowBlank="1" showErrorMessage="1" errorTitle="Invalid value" error="Choose a value from the Periods list." sqref="A2:A5000" xr:uid="{00000000-0002-0000-2102-000000000000}">
      <formula1>"2026-07"</formula1>
    </dataValidation>
    <dataValidation type="list" allowBlank="1" showErrorMessage="1" errorTitle="Invalid value" error="Choose a value from the Units list." sqref="J2:J5000" xr:uid="{00000000-0002-0000-2102-000001000000}">
      <formula1>"NS,PA,NC,OU"</formula1>
    </dataValidation>
    <dataValidation type="list" allowBlank="1" showErrorMessage="1" errorTitle="Invalid value" error="Choose a value from the PayoffProfiles list." sqref="N2:N5000" xr:uid="{00000000-0002-0000-2102-000002000000}">
      <formula1>"Long,Short,N/A"</formula1>
    </dataValidation>
    <dataValidation type="list" allowBlank="1" showErrorMessage="1" errorTitle="Invalid value" error="Choose a value from the AssetCategories list." sqref="O2:O5000" xr:uid="{00000000-0002-0000-21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1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1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1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1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102-000008000000}">
      <formula1>"Put,Call"</formula1>
    </dataValidation>
    <dataValidation type="list" allowBlank="1" showErrorMessage="1" errorTitle="Invalid value" error="Choose a value from the WrittenPurchased list." sqref="AM2:AM5000" xr:uid="{00000000-0002-0000-21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1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1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1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102-000011000000}">
      <formula1>"Y,N"</formula1>
    </dataValidation>
  </dataValidations>
  <pageMargins left="0.75" right="0.75" top="1" bottom="1" header="0.5" footer="0.5"/>
  <legacyDrawing r:id="rId1"/>
</worksheet>
</file>

<file path=xl/worksheets/sheet5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2020000}"/>
  <pageMargins left="0.75" right="0.75" top="1" bottom="1" header="0.5" footer="0.5"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IFERROR(_xll.BDP("EMJN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IFERROR(_xll.BDP("EMJN US Equity","CUST_TRR_RETURN_HOLDING_PER","CUST_TRR_START_DT","20260601","CUST_TRR_END_DT","20260630","CUST_TRR_CRNCY","USD"),"")</f>
        <v>-2.4783300000000001</v>
      </c>
    </row>
    <row r="23" spans="1:3" x14ac:dyDescent="0.25">
      <c r="A23" s="2" t="s">
        <v>29</v>
      </c>
      <c r="B23" s="2" t="s">
        <v>51</v>
      </c>
      <c r="C23" s="4">
        <f>IFERROR(_xll.BDP("EMJN US Equity","CUST_TRR_RETURN_HOLDING_PER","CUST_TRR_START_DT","20260701","CUST_TRR_END_DT","20260731","CUST_TRR_CRNCY","USD"),"")</f>
        <v>-4.2126770000000002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3020000}"/>
  <dataValidations count="1">
    <dataValidation type="list" allowBlank="1" showErrorMessage="1" errorTitle="Invalid value" error="Choose a value from the Periods list." sqref="A2:A5000" xr:uid="{00000000-0002-0000-2302-000000000000}">
      <formula1>"2026-07"</formula1>
    </dataValidation>
  </dataValidations>
  <pageMargins left="0.75" right="0.75" top="1" bottom="1" header="0.5" footer="0.5"/>
  <legacyDrawing r:id="rId1"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4020000}"/>
  <dataValidations count="14">
    <dataValidation type="list" allowBlank="1" showErrorMessage="1" errorTitle="Invalid value" error="Choose a value from the Periods list." sqref="A2:A5000" xr:uid="{00000000-0002-0000-2402-000000000000}">
      <formula1>"2026-07"</formula1>
    </dataValidation>
    <dataValidation type="list" allowBlank="1" showErrorMessage="1" errorTitle="Invalid value" error="Choose a value from the Units list." sqref="J2:J5000" xr:uid="{00000000-0002-0000-2402-000001000000}">
      <formula1>"NS,PA,NC,OU"</formula1>
    </dataValidation>
    <dataValidation type="list" allowBlank="1" showErrorMessage="1" errorTitle="Invalid value" error="Choose a value from the PayoffProfiles list." sqref="N2:N5000" xr:uid="{00000000-0002-0000-2402-000002000000}">
      <formula1>"Long,Short,N/A"</formula1>
    </dataValidation>
    <dataValidation type="list" allowBlank="1" showErrorMessage="1" errorTitle="Invalid value" error="Choose a value from the AssetCategories list." sqref="O2:O5000" xr:uid="{00000000-0002-0000-24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4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4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4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4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402-000008000000}">
      <formula1>"Put,Call"</formula1>
    </dataValidation>
    <dataValidation type="list" allowBlank="1" showErrorMessage="1" errorTitle="Invalid value" error="Choose a value from the WrittenPurchased list." sqref="AM2:AM5000" xr:uid="{00000000-0002-0000-24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4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4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4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402-000011000000}">
      <formula1>"Y,N"</formula1>
    </dataValidation>
  </dataValidations>
  <pageMargins left="0.75" right="0.75" top="1" bottom="1" header="0.5" footer="0.5"/>
  <legacyDrawing r:id="rId1"/>
</worksheet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5020000}"/>
  <pageMargins left="0.75" right="0.75" top="1" bottom="1" header="0.5" footer="0.5"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IFERROR(_xll.BDP("SCJN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IFERROR(_xll.BDP("SCJN US Equity","CUST_TRR_RETURN_HOLDING_PER","CUST_TRR_START_DT","20260601","CUST_TRR_END_DT","20260630","CUST_TRR_CRNCY","USD"),"")</f>
        <v>1.8471900000000001</v>
      </c>
    </row>
    <row r="23" spans="1:3" x14ac:dyDescent="0.25">
      <c r="A23" s="2" t="s">
        <v>29</v>
      </c>
      <c r="B23" s="2" t="s">
        <v>51</v>
      </c>
      <c r="C23" s="4">
        <f>IFERROR(_xll.BDP("SCJN US Equity","CUST_TRR_RETURN_HOLDING_PER","CUST_TRR_START_DT","20260701","CUST_TRR_END_DT","20260731","CUST_TRR_CRNCY","USD"),"")</f>
        <v>-1.050454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6020000}"/>
  <dataValidations count="1">
    <dataValidation type="list" allowBlank="1" showErrorMessage="1" errorTitle="Invalid value" error="Choose a value from the Periods list." sqref="A2:A5000" xr:uid="{00000000-0002-0000-2602-000000000000}">
      <formula1>"2026-07"</formula1>
    </dataValidation>
  </dataValidations>
  <pageMargins left="0.75" right="0.75" top="1" bottom="1" header="0.5" footer="0.5"/>
  <legacyDrawing r:id="rId1"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7020000}"/>
  <dataValidations count="14">
    <dataValidation type="list" allowBlank="1" showErrorMessage="1" errorTitle="Invalid value" error="Choose a value from the Periods list." sqref="A2:A5000" xr:uid="{00000000-0002-0000-2702-000000000000}">
      <formula1>"2026-07"</formula1>
    </dataValidation>
    <dataValidation type="list" allowBlank="1" showErrorMessage="1" errorTitle="Invalid value" error="Choose a value from the Units list." sqref="J2:J5000" xr:uid="{00000000-0002-0000-2702-000001000000}">
      <formula1>"NS,PA,NC,OU"</formula1>
    </dataValidation>
    <dataValidation type="list" allowBlank="1" showErrorMessage="1" errorTitle="Invalid value" error="Choose a value from the PayoffProfiles list." sqref="N2:N5000" xr:uid="{00000000-0002-0000-2702-000002000000}">
      <formula1>"Long,Short,N/A"</formula1>
    </dataValidation>
    <dataValidation type="list" allowBlank="1" showErrorMessage="1" errorTitle="Invalid value" error="Choose a value from the AssetCategories list." sqref="O2:O5000" xr:uid="{00000000-0002-0000-27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7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7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7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7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702-000008000000}">
      <formula1>"Put,Call"</formula1>
    </dataValidation>
    <dataValidation type="list" allowBlank="1" showErrorMessage="1" errorTitle="Invalid value" error="Choose a value from the WrittenPurchased list." sqref="AM2:AM5000" xr:uid="{00000000-0002-0000-27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7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7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7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702-000011000000}">
      <formula1>"Y,N"</formula1>
    </dataValidation>
  </dataValidations>
  <pageMargins left="0.75" right="0.75" top="1" bottom="1" header="0.5" footer="0.5"/>
  <legacyDrawing r:id="rId1"/>
</worksheet>
</file>

<file path=xl/worksheets/sheet5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8020000}"/>
  <pageMargins left="0.75" right="0.75" top="1" bottom="1" header="0.5" footer="0.5"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IFERROR(_xll.BDP("QQAU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IFERROR(_xll.BDP("QQAU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 t="str">
        <f>IFERROR(_xll.BDP("QQAU US Equity","CUST_TRR_RETURN_HOLDING_PER","CUST_TRR_START_DT","20260701","CUST_TRR_END_DT","20260731","CUST_TRR_CRNCY","USD"),"")</f>
        <v>#N/A N/A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9020000}"/>
  <dataValidations count="1">
    <dataValidation type="list" allowBlank="1" showErrorMessage="1" errorTitle="Invalid value" error="Choose a value from the Periods list." sqref="A2:A5000" xr:uid="{00000000-0002-0000-2902-000000000000}">
      <formula1>"2026-07"</formula1>
    </dataValidation>
  </dataValidations>
  <pageMargins left="0.75" right="0.75" top="1" bottom="1" header="0.5" footer="0.5"/>
  <legacyDrawing r:id="rId1"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A020000}"/>
  <dataValidations count="14">
    <dataValidation type="list" allowBlank="1" showErrorMessage="1" errorTitle="Invalid value" error="Choose a value from the Periods list." sqref="A2:A5000" xr:uid="{00000000-0002-0000-2A02-000000000000}">
      <formula1>"2026-07"</formula1>
    </dataValidation>
    <dataValidation type="list" allowBlank="1" showErrorMessage="1" errorTitle="Invalid value" error="Choose a value from the Units list." sqref="J2:J5000" xr:uid="{00000000-0002-0000-2A02-000001000000}">
      <formula1>"NS,PA,NC,OU"</formula1>
    </dataValidation>
    <dataValidation type="list" allowBlank="1" showErrorMessage="1" errorTitle="Invalid value" error="Choose a value from the PayoffProfiles list." sqref="N2:N5000" xr:uid="{00000000-0002-0000-2A02-000002000000}">
      <formula1>"Long,Short,N/A"</formula1>
    </dataValidation>
    <dataValidation type="list" allowBlank="1" showErrorMessage="1" errorTitle="Invalid value" error="Choose a value from the AssetCategories list." sqref="O2:O5000" xr:uid="{00000000-0002-0000-2A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A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A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A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A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A02-000008000000}">
      <formula1>"Put,Call"</formula1>
    </dataValidation>
    <dataValidation type="list" allowBlank="1" showErrorMessage="1" errorTitle="Invalid value" error="Choose a value from the WrittenPurchased list." sqref="AM2:AM5000" xr:uid="{00000000-0002-0000-2A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A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A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A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A02-000011000000}">
      <formula1>"Y,N"</formula1>
    </dataValidation>
  </dataValidations>
  <pageMargins left="0.75" right="0.75" top="1" bottom="1" header="0.5" footer="0.5"/>
  <legacyDrawing r:id="rId1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B020000}"/>
  <pageMargins left="0.75" right="0.75" top="1" bottom="1" header="0.5" footer="0.5"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IFERROR(_xll.BDP("AUGC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IFERROR(_xll.BDP("AUGC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 t="str">
        <f>IFERROR(_xll.BDP("AUGC US Equity","CUST_TRR_RETURN_HOLDING_PER","CUST_TRR_START_DT","20260701","CUST_TRR_END_DT","20260731","CUST_TRR_CRNCY","USD"),"")</f>
        <v>#N/A N/A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C020000}"/>
  <dataValidations count="1">
    <dataValidation type="list" allowBlank="1" showErrorMessage="1" errorTitle="Invalid value" error="Choose a value from the Periods list." sqref="A2:A5000" xr:uid="{00000000-0002-0000-2C02-000000000000}">
      <formula1>"2026-07"</formula1>
    </dataValidation>
  </dataValidations>
  <pageMargins left="0.75" right="0.75" top="1" bottom="1" header="0.5" footer="0.5"/>
  <legacyDrawing r:id="rId1"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2D020000}"/>
  <dataValidations count="14">
    <dataValidation type="list" allowBlank="1" showErrorMessage="1" errorTitle="Invalid value" error="Choose a value from the Periods list." sqref="A2:A5000" xr:uid="{00000000-0002-0000-2D02-000000000000}">
      <formula1>"2026-07"</formula1>
    </dataValidation>
    <dataValidation type="list" allowBlank="1" showErrorMessage="1" errorTitle="Invalid value" error="Choose a value from the Units list." sqref="J2:J5000" xr:uid="{00000000-0002-0000-2D02-000001000000}">
      <formula1>"NS,PA,NC,OU"</formula1>
    </dataValidation>
    <dataValidation type="list" allowBlank="1" showErrorMessage="1" errorTitle="Invalid value" error="Choose a value from the PayoffProfiles list." sqref="N2:N5000" xr:uid="{00000000-0002-0000-2D02-000002000000}">
      <formula1>"Long,Short,N/A"</formula1>
    </dataValidation>
    <dataValidation type="list" allowBlank="1" showErrorMessage="1" errorTitle="Invalid value" error="Choose a value from the AssetCategories list." sqref="O2:O5000" xr:uid="{00000000-0002-0000-2D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2D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2D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2D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2D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2D02-000008000000}">
      <formula1>"Put,Call"</formula1>
    </dataValidation>
    <dataValidation type="list" allowBlank="1" showErrorMessage="1" errorTitle="Invalid value" error="Choose a value from the WrittenPurchased list." sqref="AM2:AM5000" xr:uid="{00000000-0002-0000-2D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2D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2D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2D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2D02-000011000000}">
      <formula1>"Y,N"</formula1>
    </dataValidation>
  </dataValidations>
  <pageMargins left="0.75" right="0.75" top="1" bottom="1" header="0.5" footer="0.5"/>
  <legacyDrawing r:id="rId1"/>
</worksheet>
</file>

<file path=xl/worksheets/sheet5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2E020000}"/>
  <pageMargins left="0.75" right="0.75" top="1" bottom="1" header="0.5" footer="0.5"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IFERROR(_xll.BDP("EMAU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IFERROR(_xll.BDP("EMAU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 t="str">
        <f>IFERROR(_xll.BDP("EMAU US Equity","CUST_TRR_RETURN_HOLDING_PER","CUST_TRR_START_DT","20260701","CUST_TRR_END_DT","20260731","CUST_TRR_CRNCY","USD"),"")</f>
        <v>#N/A N/A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2F020000}"/>
  <dataValidations count="1">
    <dataValidation type="list" allowBlank="1" showErrorMessage="1" errorTitle="Invalid value" error="Choose a value from the Periods list." sqref="A2:A5000" xr:uid="{00000000-0002-0000-2F02-000000000000}">
      <formula1>"2026-07"</formula1>
    </dataValidation>
  </dataValidations>
  <pageMargins left="0.75" right="0.75" top="1" bottom="1" header="0.5" footer="0.5"/>
  <legacyDrawing r:id="rId1"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0020000}"/>
  <dataValidations count="14">
    <dataValidation type="list" allowBlank="1" showErrorMessage="1" errorTitle="Invalid value" error="Choose a value from the Periods list." sqref="A2:A5000" xr:uid="{00000000-0002-0000-3002-000000000000}">
      <formula1>"2026-07"</formula1>
    </dataValidation>
    <dataValidation type="list" allowBlank="1" showErrorMessage="1" errorTitle="Invalid value" error="Choose a value from the Units list." sqref="J2:J5000" xr:uid="{00000000-0002-0000-3002-000001000000}">
      <formula1>"NS,PA,NC,OU"</formula1>
    </dataValidation>
    <dataValidation type="list" allowBlank="1" showErrorMessage="1" errorTitle="Invalid value" error="Choose a value from the PayoffProfiles list." sqref="N2:N5000" xr:uid="{00000000-0002-0000-3002-000002000000}">
      <formula1>"Long,Short,N/A"</formula1>
    </dataValidation>
    <dataValidation type="list" allowBlank="1" showErrorMessage="1" errorTitle="Invalid value" error="Choose a value from the AssetCategories list." sqref="O2:O5000" xr:uid="{00000000-0002-0000-30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0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0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0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0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002-000008000000}">
      <formula1>"Put,Call"</formula1>
    </dataValidation>
    <dataValidation type="list" allowBlank="1" showErrorMessage="1" errorTitle="Invalid value" error="Choose a value from the WrittenPurchased list." sqref="AM2:AM5000" xr:uid="{00000000-0002-0000-30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0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0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0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002-000011000000}">
      <formula1>"Y,N"</formula1>
    </dataValidation>
  </dataValidations>
  <pageMargins left="0.75" right="0.75" top="1" bottom="1" header="0.5" footer="0.5"/>
  <legacyDrawing r:id="rId1"/>
</worksheet>
</file>

<file path=xl/worksheets/sheet5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1020000}"/>
  <pageMargins left="0.75" right="0.75" top="1" bottom="1" header="0.5" footer="0.5"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IFERROR(_xll.BDP("QAU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IFERROR(_xll.BDP("QAU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 t="str">
        <f>IFERROR(_xll.BDP("QAU US Equity","CUST_TRR_RETURN_HOLDING_PER","CUST_TRR_START_DT","20260701","CUST_TRR_END_DT","20260731","CUST_TRR_CRNCY","USD"),"")</f>
        <v>#N/A N/A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2020000}"/>
  <dataValidations count="1">
    <dataValidation type="list" allowBlank="1" showErrorMessage="1" errorTitle="Invalid value" error="Choose a value from the Periods list." sqref="A2:A5000" xr:uid="{00000000-0002-0000-3202-000000000000}">
      <formula1>"2026-07"</formula1>
    </dataValidation>
  </dataValidations>
  <pageMargins left="0.75" right="0.75" top="1" bottom="1" header="0.5" footer="0.5"/>
  <legacyDrawing r:id="rId1"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3020000}"/>
  <dataValidations count="14">
    <dataValidation type="list" allowBlank="1" showErrorMessage="1" errorTitle="Invalid value" error="Choose a value from the Periods list." sqref="A2:A5000" xr:uid="{00000000-0002-0000-3302-000000000000}">
      <formula1>"2026-07"</formula1>
    </dataValidation>
    <dataValidation type="list" allowBlank="1" showErrorMessage="1" errorTitle="Invalid value" error="Choose a value from the Units list." sqref="J2:J5000" xr:uid="{00000000-0002-0000-3302-000001000000}">
      <formula1>"NS,PA,NC,OU"</formula1>
    </dataValidation>
    <dataValidation type="list" allowBlank="1" showErrorMessage="1" errorTitle="Invalid value" error="Choose a value from the PayoffProfiles list." sqref="N2:N5000" xr:uid="{00000000-0002-0000-3302-000002000000}">
      <formula1>"Long,Short,N/A"</formula1>
    </dataValidation>
    <dataValidation type="list" allowBlank="1" showErrorMessage="1" errorTitle="Invalid value" error="Choose a value from the AssetCategories list." sqref="O2:O5000" xr:uid="{00000000-0002-0000-33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3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3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3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3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302-000008000000}">
      <formula1>"Put,Call"</formula1>
    </dataValidation>
    <dataValidation type="list" allowBlank="1" showErrorMessage="1" errorTitle="Invalid value" error="Choose a value from the WrittenPurchased list." sqref="AM2:AM5000" xr:uid="{00000000-0002-0000-33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3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3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3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302-000011000000}">
      <formula1>"Y,N"</formula1>
    </dataValidation>
  </dataValidations>
  <pageMargins left="0.75" right="0.75" top="1" bottom="1" header="0.5" footer="0.5"/>
  <legacyDrawing r:id="rId1"/>
</worksheet>
</file>

<file path=xl/worksheets/sheet5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4020000}"/>
  <pageMargins left="0.75" right="0.75" top="1" bottom="1" header="0.5" footer="0.5"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IFERROR(_xll.BDP("CAUG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IFERROR(_xll.BDP("CAUG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 t="str">
        <f>IFERROR(_xll.BDP("CAUG US Equity","CUST_TRR_RETURN_HOLDING_PER","CUST_TRR_START_DT","20260701","CUST_TRR_END_DT","20260731","CUST_TRR_CRNCY","USD"),"")</f>
        <v>#N/A N/A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5020000}"/>
  <dataValidations count="1">
    <dataValidation type="list" allowBlank="1" showErrorMessage="1" errorTitle="Invalid value" error="Choose a value from the Periods list." sqref="A2:A5000" xr:uid="{00000000-0002-0000-3502-000000000000}">
      <formula1>"2026-07"</formula1>
    </dataValidation>
  </dataValidations>
  <pageMargins left="0.75" right="0.75" top="1" bottom="1" header="0.5" footer="0.5"/>
  <legacyDrawing r:id="rId1"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6020000}"/>
  <dataValidations count="14">
    <dataValidation type="list" allowBlank="1" showErrorMessage="1" errorTitle="Invalid value" error="Choose a value from the Periods list." sqref="A2:A5000" xr:uid="{00000000-0002-0000-3602-000000000000}">
      <formula1>"2026-07"</formula1>
    </dataValidation>
    <dataValidation type="list" allowBlank="1" showErrorMessage="1" errorTitle="Invalid value" error="Choose a value from the Units list." sqref="J2:J5000" xr:uid="{00000000-0002-0000-3602-000001000000}">
      <formula1>"NS,PA,NC,OU"</formula1>
    </dataValidation>
    <dataValidation type="list" allowBlank="1" showErrorMessage="1" errorTitle="Invalid value" error="Choose a value from the PayoffProfiles list." sqref="N2:N5000" xr:uid="{00000000-0002-0000-3602-000002000000}">
      <formula1>"Long,Short,N/A"</formula1>
    </dataValidation>
    <dataValidation type="list" allowBlank="1" showErrorMessage="1" errorTitle="Invalid value" error="Choose a value from the AssetCategories list." sqref="O2:O5000" xr:uid="{00000000-0002-0000-36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6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6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6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6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602-000008000000}">
      <formula1>"Put,Call"</formula1>
    </dataValidation>
    <dataValidation type="list" allowBlank="1" showErrorMessage="1" errorTitle="Invalid value" error="Choose a value from the WrittenPurchased list." sqref="AM2:AM5000" xr:uid="{00000000-0002-0000-36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6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6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6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602-000011000000}">
      <formula1>"Y,N"</formula1>
    </dataValidation>
  </dataValidations>
  <pageMargins left="0.75" right="0.75" top="1" bottom="1" header="0.5" footer="0.5"/>
  <legacyDrawing r:id="rId1"/>
</worksheet>
</file>

<file path=xl/worksheets/sheet5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7020000}"/>
  <pageMargins left="0.75" right="0.75" top="1" bottom="1" header="0.5" footer="0.5"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IFERROR(_xll.BDP("CTAU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 t="str">
        <f>IFERROR(_xll.BDP("CTAU US Equity","CUST_TRR_RETURN_HOLDING_PER","CUST_TRR_START_DT","20260601","CUST_TRR_END_DT","20260630","CUST_TRR_CRNCY","USD"),"")</f>
        <v>#N/A N/A</v>
      </c>
    </row>
    <row r="23" spans="1:3" x14ac:dyDescent="0.25">
      <c r="A23" s="2" t="s">
        <v>29</v>
      </c>
      <c r="B23" s="2" t="s">
        <v>51</v>
      </c>
      <c r="C23" s="4" t="str">
        <f>IFERROR(_xll.BDP("CTAU US Equity","CUST_TRR_RETURN_HOLDING_PER","CUST_TRR_START_DT","20260701","CUST_TRR_END_DT","20260731","CUST_TRR_CRNCY","USD"),"")</f>
        <v>#N/A N/A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8020000}"/>
  <dataValidations count="1">
    <dataValidation type="list" allowBlank="1" showErrorMessage="1" errorTitle="Invalid value" error="Choose a value from the Periods list." sqref="A2:A5000" xr:uid="{00000000-0002-0000-3802-000000000000}">
      <formula1>"2026-07"</formula1>
    </dataValidation>
  </dataValidations>
  <pageMargins left="0.75" right="0.75" top="1" bottom="1" header="0.5" footer="0.5"/>
  <legacyDrawing r:id="rId1"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9020000}"/>
  <dataValidations count="14">
    <dataValidation type="list" allowBlank="1" showErrorMessage="1" errorTitle="Invalid value" error="Choose a value from the Periods list." sqref="A2:A5000" xr:uid="{00000000-0002-0000-3902-000000000000}">
      <formula1>"2026-07"</formula1>
    </dataValidation>
    <dataValidation type="list" allowBlank="1" showErrorMessage="1" errorTitle="Invalid value" error="Choose a value from the Units list." sqref="J2:J5000" xr:uid="{00000000-0002-0000-3902-000001000000}">
      <formula1>"NS,PA,NC,OU"</formula1>
    </dataValidation>
    <dataValidation type="list" allowBlank="1" showErrorMessage="1" errorTitle="Invalid value" error="Choose a value from the PayoffProfiles list." sqref="N2:N5000" xr:uid="{00000000-0002-0000-3902-000002000000}">
      <formula1>"Long,Short,N/A"</formula1>
    </dataValidation>
    <dataValidation type="list" allowBlank="1" showErrorMessage="1" errorTitle="Invalid value" error="Choose a value from the AssetCategories list." sqref="O2:O5000" xr:uid="{00000000-0002-0000-39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9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9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9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9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902-000008000000}">
      <formula1>"Put,Call"</formula1>
    </dataValidation>
    <dataValidation type="list" allowBlank="1" showErrorMessage="1" errorTitle="Invalid value" error="Choose a value from the WrittenPurchased list." sqref="AM2:AM5000" xr:uid="{00000000-0002-0000-39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9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9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9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902-000011000000}">
      <formula1>"Y,N"</formula1>
    </dataValidation>
  </dataValidations>
  <pageMargins left="0.75" right="0.75" top="1" bottom="1" header="0.5" footer="0.5"/>
  <legacyDrawing r:id="rId1"/>
</worksheet>
</file>

<file path=xl/worksheets/sheet5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A020000}"/>
  <pageMargins left="0.75" right="0.75" top="1" bottom="1" header="0.5" footer="0.5"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IFERROR(_xll.BDP("QJN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IFERROR(_xll.BDP("QJN US Equity","CUST_TRR_RETURN_HOLDING_PER","CUST_TRR_START_DT","20260601","CUST_TRR_END_DT","20260630","CUST_TRR_CRNCY","USD"),"")</f>
        <v>-0.76909300000000003</v>
      </c>
    </row>
    <row r="23" spans="1:3" x14ac:dyDescent="0.25">
      <c r="A23" s="2" t="s">
        <v>29</v>
      </c>
      <c r="B23" s="2" t="s">
        <v>51</v>
      </c>
      <c r="C23" s="4">
        <f>IFERROR(_xll.BDP("QJN US Equity","CUST_TRR_RETURN_HOLDING_PER","CUST_TRR_START_DT","20260701","CUST_TRR_END_DT","20260731","CUST_TRR_CRNCY","USD"),"")</f>
        <v>-2.6092550000000001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B020000}"/>
  <dataValidations count="1">
    <dataValidation type="list" allowBlank="1" showErrorMessage="1" errorTitle="Invalid value" error="Choose a value from the Periods list." sqref="A2:A5000" xr:uid="{00000000-0002-0000-3B02-000000000000}">
      <formula1>"2026-07"</formula1>
    </dataValidation>
  </dataValidations>
  <pageMargins left="0.75" right="0.75" top="1" bottom="1" header="0.5" footer="0.5"/>
  <legacyDrawing r:id="rId1"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C020000}"/>
  <dataValidations count="14">
    <dataValidation type="list" allowBlank="1" showErrorMessage="1" errorTitle="Invalid value" error="Choose a value from the Periods list." sqref="A2:A5000" xr:uid="{00000000-0002-0000-3C02-000000000000}">
      <formula1>"2026-07"</formula1>
    </dataValidation>
    <dataValidation type="list" allowBlank="1" showErrorMessage="1" errorTitle="Invalid value" error="Choose a value from the Units list." sqref="J2:J5000" xr:uid="{00000000-0002-0000-3C02-000001000000}">
      <formula1>"NS,PA,NC,OU"</formula1>
    </dataValidation>
    <dataValidation type="list" allowBlank="1" showErrorMessage="1" errorTitle="Invalid value" error="Choose a value from the PayoffProfiles list." sqref="N2:N5000" xr:uid="{00000000-0002-0000-3C02-000002000000}">
      <formula1>"Long,Short,N/A"</formula1>
    </dataValidation>
    <dataValidation type="list" allowBlank="1" showErrorMessage="1" errorTitle="Invalid value" error="Choose a value from the AssetCategories list." sqref="O2:O5000" xr:uid="{00000000-0002-0000-3C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C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C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C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C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C02-000008000000}">
      <formula1>"Put,Call"</formula1>
    </dataValidation>
    <dataValidation type="list" allowBlank="1" showErrorMessage="1" errorTitle="Invalid value" error="Choose a value from the WrittenPurchased list." sqref="AM2:AM5000" xr:uid="{00000000-0002-0000-3C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C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C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C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C02-000011000000}">
      <formula1>"Y,N"</formula1>
    </dataValidation>
  </dataValidations>
  <pageMargins left="0.75" right="0.75" top="1" bottom="1" header="0.5" footer="0.5"/>
  <legacyDrawing r:id="rId1"/>
</worksheet>
</file>

<file path=xl/worksheets/sheet5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3D020000}"/>
  <pageMargins left="0.75" right="0.75" top="1" bottom="1" header="0.5" footer="0.5"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IFERROR(_xll.BDP("CBIL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IFERROR(_xll.BDP("CBIL US Equity","CUST_TRR_RETURN_HOLDING_PER","CUST_TRR_START_DT","20260601","CUST_TRR_END_DT","20260630","CUST_TRR_CRNCY","USD"),"")</f>
        <v>0.2816572</v>
      </c>
    </row>
    <row r="23" spans="1:3" x14ac:dyDescent="0.25">
      <c r="A23" s="2" t="s">
        <v>29</v>
      </c>
      <c r="B23" s="2" t="s">
        <v>51</v>
      </c>
      <c r="C23" s="4">
        <f>IFERROR(_xll.BDP("CBIL US Equity","CUST_TRR_RETURN_HOLDING_PER","CUST_TRR_START_DT","20260701","CUST_TRR_END_DT","20260731","CUST_TRR_CRNCY","USD"),"")</f>
        <v>0.31974029999999998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3E020000}"/>
  <dataValidations count="1">
    <dataValidation type="list" allowBlank="1" showErrorMessage="1" errorTitle="Invalid value" error="Choose a value from the Periods list." sqref="A2:A5000" xr:uid="{00000000-0002-0000-3E02-000000000000}">
      <formula1>"2026-07"</formula1>
    </dataValidation>
  </dataValidations>
  <pageMargins left="0.75" right="0.75" top="1" bottom="1" header="0.5" footer="0.5"/>
  <legacyDrawing r:id="rId1"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3F020000}"/>
  <dataValidations count="14">
    <dataValidation type="list" allowBlank="1" showErrorMessage="1" errorTitle="Invalid value" error="Choose a value from the Periods list." sqref="A2:A5000" xr:uid="{00000000-0002-0000-3F02-000000000000}">
      <formula1>"2026-07"</formula1>
    </dataValidation>
    <dataValidation type="list" allowBlank="1" showErrorMessage="1" errorTitle="Invalid value" error="Choose a value from the Units list." sqref="J2:J5000" xr:uid="{00000000-0002-0000-3F02-000001000000}">
      <formula1>"NS,PA,NC,OU"</formula1>
    </dataValidation>
    <dataValidation type="list" allowBlank="1" showErrorMessage="1" errorTitle="Invalid value" error="Choose a value from the PayoffProfiles list." sqref="N2:N5000" xr:uid="{00000000-0002-0000-3F02-000002000000}">
      <formula1>"Long,Short,N/A"</formula1>
    </dataValidation>
    <dataValidation type="list" allowBlank="1" showErrorMessage="1" errorTitle="Invalid value" error="Choose a value from the AssetCategories list." sqref="O2:O5000" xr:uid="{00000000-0002-0000-3F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3F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3F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3F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3F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3F02-000008000000}">
      <formula1>"Put,Call"</formula1>
    </dataValidation>
    <dataValidation type="list" allowBlank="1" showErrorMessage="1" errorTitle="Invalid value" error="Choose a value from the WrittenPurchased list." sqref="AM2:AM5000" xr:uid="{00000000-0002-0000-3F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3F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3F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3F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3F02-000011000000}">
      <formula1>"Y,N"</formula1>
    </dataValidation>
  </dataValidations>
  <pageMargins left="0.75" right="0.75" top="1" bottom="1" header="0.5" footer="0.5"/>
  <legacyDrawing r:id="rId1"/>
</worksheet>
</file>

<file path=xl/worksheets/sheet5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0020000}"/>
  <pageMargins left="0.75" right="0.75" top="1" bottom="1" header="0.5" footer="0.5"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IFERROR(_xll.BDP("CGOV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IFERROR(_xll.BDP("CGOV US Equity","CUST_TRR_RETURN_HOLDING_PER","CUST_TRR_START_DT","20260601","CUST_TRR_END_DT","20260630","CUST_TRR_CRNCY","USD"),"")</f>
        <v>0.3041568</v>
      </c>
    </row>
    <row r="23" spans="1:3" x14ac:dyDescent="0.25">
      <c r="A23" s="2" t="s">
        <v>29</v>
      </c>
      <c r="B23" s="2" t="s">
        <v>51</v>
      </c>
      <c r="C23" s="4">
        <f>IFERROR(_xll.BDP("CGOV US Equity","CUST_TRR_RETURN_HOLDING_PER","CUST_TRR_START_DT","20260701","CUST_TRR_END_DT","20260731","CUST_TRR_CRNCY","USD"),"")</f>
        <v>0.26351720000000001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1020000}"/>
  <dataValidations count="1">
    <dataValidation type="list" allowBlank="1" showErrorMessage="1" errorTitle="Invalid value" error="Choose a value from the Periods list." sqref="A2:A5000" xr:uid="{00000000-0002-0000-4102-000000000000}">
      <formula1>"2026-07"</formula1>
    </dataValidation>
  </dataValidations>
  <pageMargins left="0.75" right="0.75" top="1" bottom="1" header="0.5" footer="0.5"/>
  <legacyDrawing r:id="rId1"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2020000}"/>
  <dataValidations count="14">
    <dataValidation type="list" allowBlank="1" showErrorMessage="1" errorTitle="Invalid value" error="Choose a value from the Periods list." sqref="A2:A5000" xr:uid="{00000000-0002-0000-4202-000000000000}">
      <formula1>"2026-07"</formula1>
    </dataValidation>
    <dataValidation type="list" allowBlank="1" showErrorMessage="1" errorTitle="Invalid value" error="Choose a value from the Units list." sqref="J2:J5000" xr:uid="{00000000-0002-0000-4202-000001000000}">
      <formula1>"NS,PA,NC,OU"</formula1>
    </dataValidation>
    <dataValidation type="list" allowBlank="1" showErrorMessage="1" errorTitle="Invalid value" error="Choose a value from the PayoffProfiles list." sqref="N2:N5000" xr:uid="{00000000-0002-0000-4202-000002000000}">
      <formula1>"Long,Short,N/A"</formula1>
    </dataValidation>
    <dataValidation type="list" allowBlank="1" showErrorMessage="1" errorTitle="Invalid value" error="Choose a value from the AssetCategories list." sqref="O2:O5000" xr:uid="{00000000-0002-0000-42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2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2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2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2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202-000008000000}">
      <formula1>"Put,Call"</formula1>
    </dataValidation>
    <dataValidation type="list" allowBlank="1" showErrorMessage="1" errorTitle="Invalid value" error="Choose a value from the WrittenPurchased list." sqref="AM2:AM5000" xr:uid="{00000000-0002-0000-42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2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2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2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202-000011000000}">
      <formula1>"Y,N"</formula1>
    </dataValidation>
  </dataValidations>
  <pageMargins left="0.75" right="0.75" top="1" bottom="1" header="0.5" footer="0.5"/>
  <legacyDrawing r:id="rId1"/>
</worksheet>
</file>

<file path=xl/worksheets/sheet5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3020000}"/>
  <pageMargins left="0.75" right="0.75" top="1" bottom="1" header="0.5" footer="0.5"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IFERROR(_xll.BDP("CUST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IFERROR(_xll.BDP("CUST US Equity","CUST_TRR_RETURN_HOLDING_PER","CUST_TRR_START_DT","20260601","CUST_TRR_END_DT","20260630","CUST_TRR_CRNCY","USD"),"")</f>
        <v>0.2076344</v>
      </c>
    </row>
    <row r="23" spans="1:3" x14ac:dyDescent="0.25">
      <c r="A23" s="2" t="s">
        <v>29</v>
      </c>
      <c r="B23" s="2" t="s">
        <v>51</v>
      </c>
      <c r="C23" s="4">
        <f>IFERROR(_xll.BDP("CUST US Equity","CUST_TRR_RETURN_HOLDING_PER","CUST_TRR_START_DT","20260701","CUST_TRR_END_DT","20260731","CUST_TRR_CRNCY","USD"),"")</f>
        <v>6.6874379999999997E-2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4020000}"/>
  <dataValidations count="1">
    <dataValidation type="list" allowBlank="1" showErrorMessage="1" errorTitle="Invalid value" error="Choose a value from the Periods list." sqref="A2:A5000" xr:uid="{00000000-0002-0000-4402-000000000000}">
      <formula1>"2026-07"</formula1>
    </dataValidation>
  </dataValidations>
  <pageMargins left="0.75" right="0.75" top="1" bottom="1" header="0.5" footer="0.5"/>
  <legacyDrawing r:id="rId1"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5020000}"/>
  <dataValidations count="14">
    <dataValidation type="list" allowBlank="1" showErrorMessage="1" errorTitle="Invalid value" error="Choose a value from the Periods list." sqref="A2:A5000" xr:uid="{00000000-0002-0000-4502-000000000000}">
      <formula1>"2026-07"</formula1>
    </dataValidation>
    <dataValidation type="list" allowBlank="1" showErrorMessage="1" errorTitle="Invalid value" error="Choose a value from the Units list." sqref="J2:J5000" xr:uid="{00000000-0002-0000-4502-000001000000}">
      <formula1>"NS,PA,NC,OU"</formula1>
    </dataValidation>
    <dataValidation type="list" allowBlank="1" showErrorMessage="1" errorTitle="Invalid value" error="Choose a value from the PayoffProfiles list." sqref="N2:N5000" xr:uid="{00000000-0002-0000-4502-000002000000}">
      <formula1>"Long,Short,N/A"</formula1>
    </dataValidation>
    <dataValidation type="list" allowBlank="1" showErrorMessage="1" errorTitle="Invalid value" error="Choose a value from the AssetCategories list." sqref="O2:O5000" xr:uid="{00000000-0002-0000-45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5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5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5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5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502-000008000000}">
      <formula1>"Put,Call"</formula1>
    </dataValidation>
    <dataValidation type="list" allowBlank="1" showErrorMessage="1" errorTitle="Invalid value" error="Choose a value from the WrittenPurchased list." sqref="AM2:AM5000" xr:uid="{00000000-0002-0000-45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5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5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5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502-000011000000}">
      <formula1>"Y,N"</formula1>
    </dataValidation>
  </dataValidations>
  <pageMargins left="0.75" right="0.75" top="1" bottom="1" header="0.5" footer="0.5"/>
  <legacyDrawing r:id="rId1"/>
</worksheet>
</file>

<file path=xl/worksheets/sheet5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6020000}"/>
  <pageMargins left="0.75" right="0.75" top="1" bottom="1" header="0.5" footer="0.5"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IFERROR(_xll.BDP("CIEI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IFERROR(_xll.BDP("CIEI US Equity","CUST_TRR_RETURN_HOLDING_PER","CUST_TRR_START_DT","20260601","CUST_TRR_END_DT","20260630","CUST_TRR_CRNCY","USD"),"")</f>
        <v>0.3595449</v>
      </c>
    </row>
    <row r="23" spans="1:3" x14ac:dyDescent="0.25">
      <c r="A23" s="2" t="s">
        <v>29</v>
      </c>
      <c r="B23" s="2" t="s">
        <v>51</v>
      </c>
      <c r="C23" s="4">
        <f>IFERROR(_xll.BDP("CIEI US Equity","CUST_TRR_RETURN_HOLDING_PER","CUST_TRR_START_DT","20260701","CUST_TRR_END_DT","20260731","CUST_TRR_CRNCY","USD"),"")</f>
        <v>-0.46718290000000001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7020000}"/>
  <dataValidations count="1">
    <dataValidation type="list" allowBlank="1" showErrorMessage="1" errorTitle="Invalid value" error="Choose a value from the Periods list." sqref="A2:A5000" xr:uid="{00000000-0002-0000-4702-000000000000}">
      <formula1>"2026-07"</formula1>
    </dataValidation>
  </dataValidations>
  <pageMargins left="0.75" right="0.75" top="1" bottom="1" header="0.5" footer="0.5"/>
  <legacyDrawing r:id="rId1"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8020000}"/>
  <dataValidations count="14">
    <dataValidation type="list" allowBlank="1" showErrorMessage="1" errorTitle="Invalid value" error="Choose a value from the Periods list." sqref="A2:A5000" xr:uid="{00000000-0002-0000-4802-000000000000}">
      <formula1>"2026-07"</formula1>
    </dataValidation>
    <dataValidation type="list" allowBlank="1" showErrorMessage="1" errorTitle="Invalid value" error="Choose a value from the Units list." sqref="J2:J5000" xr:uid="{00000000-0002-0000-4802-000001000000}">
      <formula1>"NS,PA,NC,OU"</formula1>
    </dataValidation>
    <dataValidation type="list" allowBlank="1" showErrorMessage="1" errorTitle="Invalid value" error="Choose a value from the PayoffProfiles list." sqref="N2:N5000" xr:uid="{00000000-0002-0000-4802-000002000000}">
      <formula1>"Long,Short,N/A"</formula1>
    </dataValidation>
    <dataValidation type="list" allowBlank="1" showErrorMessage="1" errorTitle="Invalid value" error="Choose a value from the AssetCategories list." sqref="O2:O5000" xr:uid="{00000000-0002-0000-48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8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8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8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8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802-000008000000}">
      <formula1>"Put,Call"</formula1>
    </dataValidation>
    <dataValidation type="list" allowBlank="1" showErrorMessage="1" errorTitle="Invalid value" error="Choose a value from the WrittenPurchased list." sqref="AM2:AM5000" xr:uid="{00000000-0002-0000-48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8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8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8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802-000011000000}">
      <formula1>"Y,N"</formula1>
    </dataValidation>
  </dataValidations>
  <pageMargins left="0.75" right="0.75" top="1" bottom="1" header="0.5" footer="0.5"/>
  <legacyDrawing r:id="rId1"/>
</worksheet>
</file>

<file path=xl/worksheets/sheet5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9020000}"/>
  <pageMargins left="0.75" right="0.75" top="1" bottom="1" header="0.5" footer="0.5"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IFERROR(_xll.BDP("CIVG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IFERROR(_xll.BDP("CIVG US Equity","CUST_TRR_RETURN_HOLDING_PER","CUST_TRR_START_DT","20260601","CUST_TRR_END_DT","20260630","CUST_TRR_CRNCY","USD"),"")</f>
        <v>0.14872669999999999</v>
      </c>
    </row>
    <row r="23" spans="1:3" x14ac:dyDescent="0.25">
      <c r="A23" s="2" t="s">
        <v>29</v>
      </c>
      <c r="B23" s="2" t="s">
        <v>51</v>
      </c>
      <c r="C23" s="4">
        <f>IFERROR(_xll.BDP("CIVG US Equity","CUST_TRR_RETURN_HOLDING_PER","CUST_TRR_START_DT","20260701","CUST_TRR_END_DT","20260731","CUST_TRR_CRNCY","USD"),"")</f>
        <v>-0.23913309999999999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A020000}"/>
  <dataValidations count="1">
    <dataValidation type="list" allowBlank="1" showErrorMessage="1" errorTitle="Invalid value" error="Choose a value from the Periods list." sqref="A2:A5000" xr:uid="{00000000-0002-0000-4A02-000000000000}">
      <formula1>"2026-07"</formula1>
    </dataValidation>
  </dataValidations>
  <pageMargins left="0.75" right="0.75" top="1" bottom="1" header="0.5" footer="0.5"/>
  <legacyDrawing r:id="rId1"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B020000}"/>
  <dataValidations count="14">
    <dataValidation type="list" allowBlank="1" showErrorMessage="1" errorTitle="Invalid value" error="Choose a value from the Periods list." sqref="A2:A5000" xr:uid="{00000000-0002-0000-4B02-000000000000}">
      <formula1>"2026-07"</formula1>
    </dataValidation>
    <dataValidation type="list" allowBlank="1" showErrorMessage="1" errorTitle="Invalid value" error="Choose a value from the Units list." sqref="J2:J5000" xr:uid="{00000000-0002-0000-4B02-000001000000}">
      <formula1>"NS,PA,NC,OU"</formula1>
    </dataValidation>
    <dataValidation type="list" allowBlank="1" showErrorMessage="1" errorTitle="Invalid value" error="Choose a value from the PayoffProfiles list." sqref="N2:N5000" xr:uid="{00000000-0002-0000-4B02-000002000000}">
      <formula1>"Long,Short,N/A"</formula1>
    </dataValidation>
    <dataValidation type="list" allowBlank="1" showErrorMessage="1" errorTitle="Invalid value" error="Choose a value from the AssetCategories list." sqref="O2:O5000" xr:uid="{00000000-0002-0000-4B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B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B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B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B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B02-000008000000}">
      <formula1>"Put,Call"</formula1>
    </dataValidation>
    <dataValidation type="list" allowBlank="1" showErrorMessage="1" errorTitle="Invalid value" error="Choose a value from the WrittenPurchased list." sqref="AM2:AM5000" xr:uid="{00000000-0002-0000-4B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B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B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B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B02-000011000000}">
      <formula1>"Y,N"</formula1>
    </dataValidation>
  </dataValidations>
  <pageMargins left="0.75" right="0.75" top="1" bottom="1" header="0.5" footer="0.5"/>
  <legacyDrawing r:id="rId1"/>
</worksheet>
</file>

<file path=xl/worksheets/sheet5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2-000000000000}">
  <sheetPr>
    <tabColor rgb="FF70AD47"/>
  </sheetPr>
  <dimension ref="A1:B2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28" customWidth="1"/>
  </cols>
  <sheetData>
    <row r="1" spans="1:2" ht="27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  <row r="8" spans="1:2" x14ac:dyDescent="0.25">
      <c r="A8" s="2" t="s">
        <v>8</v>
      </c>
      <c r="B8" s="3"/>
    </row>
    <row r="9" spans="1:2" x14ac:dyDescent="0.25">
      <c r="A9" s="2" t="s">
        <v>9</v>
      </c>
      <c r="B9" s="3"/>
    </row>
    <row r="10" spans="1:2" x14ac:dyDescent="0.25">
      <c r="A10" s="2" t="s">
        <v>10</v>
      </c>
      <c r="B10" s="3"/>
    </row>
    <row r="11" spans="1:2" x14ac:dyDescent="0.25">
      <c r="A11" s="2" t="s">
        <v>11</v>
      </c>
      <c r="B11" s="3"/>
    </row>
    <row r="12" spans="1:2" x14ac:dyDescent="0.25">
      <c r="A12" s="2" t="s">
        <v>12</v>
      </c>
      <c r="B12" s="3"/>
    </row>
    <row r="13" spans="1:2" x14ac:dyDescent="0.25">
      <c r="A13" s="2" t="s">
        <v>13</v>
      </c>
      <c r="B13" s="3"/>
    </row>
    <row r="14" spans="1:2" x14ac:dyDescent="0.25">
      <c r="A14" s="2" t="s">
        <v>14</v>
      </c>
      <c r="B14" s="3"/>
    </row>
    <row r="15" spans="1:2" x14ac:dyDescent="0.25">
      <c r="A15" s="2" t="s">
        <v>15</v>
      </c>
      <c r="B15" s="3"/>
    </row>
    <row r="16" spans="1:2" x14ac:dyDescent="0.25">
      <c r="A16" s="2" t="s">
        <v>16</v>
      </c>
      <c r="B16" s="3"/>
    </row>
    <row r="17" spans="1:2" x14ac:dyDescent="0.25">
      <c r="A17" s="2" t="s">
        <v>17</v>
      </c>
      <c r="B17" s="3"/>
    </row>
    <row r="18" spans="1:2" x14ac:dyDescent="0.25">
      <c r="A18" s="2" t="s">
        <v>18</v>
      </c>
      <c r="B18" s="3"/>
    </row>
    <row r="19" spans="1:2" x14ac:dyDescent="0.25">
      <c r="A19" s="2" t="s">
        <v>19</v>
      </c>
      <c r="B19" s="3"/>
    </row>
    <row r="20" spans="1:2" x14ac:dyDescent="0.25">
      <c r="A20" s="2" t="s">
        <v>20</v>
      </c>
      <c r="B20" s="3"/>
    </row>
    <row r="21" spans="1:2" x14ac:dyDescent="0.25">
      <c r="A21" s="2" t="s">
        <v>21</v>
      </c>
      <c r="B21" s="3"/>
    </row>
    <row r="22" spans="1:2" x14ac:dyDescent="0.25">
      <c r="A22" s="2" t="s">
        <v>22</v>
      </c>
      <c r="B22" s="3"/>
    </row>
    <row r="23" spans="1:2" x14ac:dyDescent="0.25">
      <c r="A23" s="2" t="s">
        <v>23</v>
      </c>
      <c r="B23" s="3"/>
    </row>
    <row r="24" spans="1:2" x14ac:dyDescent="0.25">
      <c r="A24" s="2" t="s">
        <v>24</v>
      </c>
      <c r="B24" s="3"/>
    </row>
    <row r="25" spans="1:2" x14ac:dyDescent="0.25">
      <c r="A25" s="2" t="s">
        <v>25</v>
      </c>
      <c r="B25" s="3"/>
    </row>
    <row r="26" spans="1:2" x14ac:dyDescent="0.25">
      <c r="A26" s="2" t="s">
        <v>26</v>
      </c>
      <c r="B26" s="3"/>
    </row>
    <row r="27" spans="1:2" x14ac:dyDescent="0.25">
      <c r="A27" s="2" t="s">
        <v>27</v>
      </c>
      <c r="B27" s="3"/>
    </row>
  </sheetData>
  <autoFilter ref="A1:B27" xr:uid="{00000000-0009-0000-0000-00004C020000}"/>
  <pageMargins left="0.75" right="0.75" top="1" bottom="1" header="0.5" footer="0.5"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2-000000000000}">
  <sheetPr>
    <tabColor rgb="FF5B9BD5"/>
  </sheetPr>
  <dimension ref="A1:C5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8" customWidth="1"/>
  </cols>
  <sheetData>
    <row r="1" spans="1:3" ht="27.95" customHeight="1" x14ac:dyDescent="0.25">
      <c r="A1" s="1" t="s">
        <v>28</v>
      </c>
      <c r="B1" s="1" t="s">
        <v>0</v>
      </c>
      <c r="C1" s="1" t="s">
        <v>1</v>
      </c>
    </row>
    <row r="2" spans="1:3" x14ac:dyDescent="0.25">
      <c r="A2" s="2" t="s">
        <v>29</v>
      </c>
      <c r="B2" s="2" t="s">
        <v>30</v>
      </c>
      <c r="C2" s="3"/>
    </row>
    <row r="3" spans="1:3" x14ac:dyDescent="0.25">
      <c r="A3" s="2" t="s">
        <v>29</v>
      </c>
      <c r="B3" s="2" t="s">
        <v>31</v>
      </c>
      <c r="C3" s="3"/>
    </row>
    <row r="4" spans="1:3" x14ac:dyDescent="0.25">
      <c r="A4" s="2" t="s">
        <v>29</v>
      </c>
      <c r="B4" s="2" t="s">
        <v>32</v>
      </c>
      <c r="C4" s="3"/>
    </row>
    <row r="5" spans="1:3" x14ac:dyDescent="0.25">
      <c r="A5" s="2" t="s">
        <v>29</v>
      </c>
      <c r="B5" s="2" t="s">
        <v>33</v>
      </c>
      <c r="C5" s="3"/>
    </row>
    <row r="6" spans="1:3" x14ac:dyDescent="0.25">
      <c r="A6" s="2" t="s">
        <v>29</v>
      </c>
      <c r="B6" s="2" t="s">
        <v>34</v>
      </c>
      <c r="C6" s="3"/>
    </row>
    <row r="7" spans="1:3" x14ac:dyDescent="0.25">
      <c r="A7" s="2" t="s">
        <v>29</v>
      </c>
      <c r="B7" s="2" t="s">
        <v>35</v>
      </c>
      <c r="C7" s="3"/>
    </row>
    <row r="8" spans="1:3" x14ac:dyDescent="0.25">
      <c r="A8" s="2" t="s">
        <v>29</v>
      </c>
      <c r="B8" s="2" t="s">
        <v>36</v>
      </c>
      <c r="C8" s="3"/>
    </row>
    <row r="9" spans="1:3" x14ac:dyDescent="0.25">
      <c r="A9" s="2" t="s">
        <v>29</v>
      </c>
      <c r="B9" s="2" t="s">
        <v>37</v>
      </c>
      <c r="C9" s="3"/>
    </row>
    <row r="10" spans="1:3" x14ac:dyDescent="0.25">
      <c r="A10" s="2" t="s">
        <v>29</v>
      </c>
      <c r="B10" s="2" t="s">
        <v>38</v>
      </c>
      <c r="C10" s="3"/>
    </row>
    <row r="11" spans="1:3" x14ac:dyDescent="0.25">
      <c r="A11" s="2" t="s">
        <v>29</v>
      </c>
      <c r="B11" s="2" t="s">
        <v>39</v>
      </c>
      <c r="C11" s="3"/>
    </row>
    <row r="12" spans="1:3" x14ac:dyDescent="0.25">
      <c r="A12" s="2" t="s">
        <v>29</v>
      </c>
      <c r="B12" s="2" t="s">
        <v>40</v>
      </c>
      <c r="C12" s="3"/>
    </row>
    <row r="13" spans="1:3" x14ac:dyDescent="0.25">
      <c r="A13" s="2" t="s">
        <v>29</v>
      </c>
      <c r="B13" s="2" t="s">
        <v>41</v>
      </c>
      <c r="C13" s="3"/>
    </row>
    <row r="14" spans="1:3" x14ac:dyDescent="0.25">
      <c r="A14" s="2" t="s">
        <v>29</v>
      </c>
      <c r="B14" s="2" t="s">
        <v>42</v>
      </c>
      <c r="C14" s="3"/>
    </row>
    <row r="15" spans="1:3" x14ac:dyDescent="0.25">
      <c r="A15" s="2" t="s">
        <v>29</v>
      </c>
      <c r="B15" s="2" t="s">
        <v>43</v>
      </c>
      <c r="C15" s="3"/>
    </row>
    <row r="16" spans="1:3" x14ac:dyDescent="0.25">
      <c r="A16" s="2" t="s">
        <v>29</v>
      </c>
      <c r="B16" s="2" t="s">
        <v>44</v>
      </c>
      <c r="C16" s="3"/>
    </row>
    <row r="17" spans="1:3" x14ac:dyDescent="0.25">
      <c r="A17" s="2" t="s">
        <v>29</v>
      </c>
      <c r="B17" s="2" t="s">
        <v>45</v>
      </c>
      <c r="C17" s="3"/>
    </row>
    <row r="18" spans="1:3" x14ac:dyDescent="0.25">
      <c r="A18" s="2" t="s">
        <v>29</v>
      </c>
      <c r="B18" s="2" t="s">
        <v>46</v>
      </c>
      <c r="C18" s="3"/>
    </row>
    <row r="19" spans="1:3" x14ac:dyDescent="0.25">
      <c r="A19" s="2" t="s">
        <v>29</v>
      </c>
      <c r="B19" s="2" t="s">
        <v>47</v>
      </c>
      <c r="C19" s="3"/>
    </row>
    <row r="20" spans="1:3" x14ac:dyDescent="0.25">
      <c r="A20" s="2" t="s">
        <v>29</v>
      </c>
      <c r="B20" s="2" t="s">
        <v>48</v>
      </c>
      <c r="C20" s="3"/>
    </row>
    <row r="21" spans="1:3" x14ac:dyDescent="0.25">
      <c r="A21" s="2" t="s">
        <v>29</v>
      </c>
      <c r="B21" s="2" t="s">
        <v>49</v>
      </c>
      <c r="C21" s="4" t="str">
        <f>IFERROR(_xll.BDP("CHYG US Equity","CUST_TRR_RETURN_HOLDING_PER","CUST_TRR_START_DT","20260501","CUST_TRR_END_DT","20260531","CUST_TRR_CRNCY","USD"),"")</f>
        <v>#N/A N/A</v>
      </c>
    </row>
    <row r="22" spans="1:3" x14ac:dyDescent="0.25">
      <c r="A22" s="2" t="s">
        <v>29</v>
      </c>
      <c r="B22" s="2" t="s">
        <v>50</v>
      </c>
      <c r="C22" s="4">
        <f>IFERROR(_xll.BDP("CHYG US Equity","CUST_TRR_RETURN_HOLDING_PER","CUST_TRR_START_DT","20260601","CUST_TRR_END_DT","20260630","CUST_TRR_CRNCY","USD"),"")</f>
        <v>5.3051399999999999E-2</v>
      </c>
    </row>
    <row r="23" spans="1:3" x14ac:dyDescent="0.25">
      <c r="A23" s="2" t="s">
        <v>29</v>
      </c>
      <c r="B23" s="2" t="s">
        <v>51</v>
      </c>
      <c r="C23" s="4">
        <f>IFERROR(_xll.BDP("CHYG US Equity","CUST_TRR_RETURN_HOLDING_PER","CUST_TRR_START_DT","20260701","CUST_TRR_END_DT","20260731","CUST_TRR_CRNCY","USD"),"")</f>
        <v>0.10891190000000001</v>
      </c>
    </row>
    <row r="24" spans="1:3" x14ac:dyDescent="0.25">
      <c r="A24" s="2" t="s">
        <v>29</v>
      </c>
      <c r="B24" s="2" t="s">
        <v>52</v>
      </c>
      <c r="C24" s="3"/>
    </row>
    <row r="25" spans="1:3" x14ac:dyDescent="0.25">
      <c r="A25" s="2" t="s">
        <v>29</v>
      </c>
      <c r="B25" s="2" t="s">
        <v>53</v>
      </c>
      <c r="C25" s="3"/>
    </row>
    <row r="26" spans="1:3" x14ac:dyDescent="0.25">
      <c r="A26" s="2" t="s">
        <v>29</v>
      </c>
      <c r="B26" s="2" t="s">
        <v>54</v>
      </c>
      <c r="C26" s="3"/>
    </row>
    <row r="27" spans="1:3" x14ac:dyDescent="0.25">
      <c r="A27" s="2" t="s">
        <v>29</v>
      </c>
      <c r="B27" s="2" t="s">
        <v>55</v>
      </c>
      <c r="C27" s="3"/>
    </row>
    <row r="28" spans="1:3" x14ac:dyDescent="0.25">
      <c r="A28" s="2" t="s">
        <v>29</v>
      </c>
      <c r="B28" s="2" t="s">
        <v>56</v>
      </c>
      <c r="C28" s="3"/>
    </row>
    <row r="29" spans="1:3" x14ac:dyDescent="0.25">
      <c r="A29" s="2" t="s">
        <v>29</v>
      </c>
      <c r="B29" s="2" t="s">
        <v>57</v>
      </c>
      <c r="C29" s="3"/>
    </row>
    <row r="30" spans="1:3" x14ac:dyDescent="0.25">
      <c r="A30" s="2" t="s">
        <v>29</v>
      </c>
      <c r="B30" s="2" t="s">
        <v>58</v>
      </c>
      <c r="C30" s="3"/>
    </row>
    <row r="31" spans="1:3" x14ac:dyDescent="0.25">
      <c r="A31" s="2" t="s">
        <v>29</v>
      </c>
      <c r="B31" s="2" t="s">
        <v>59</v>
      </c>
      <c r="C31" s="3"/>
    </row>
    <row r="32" spans="1:3" x14ac:dyDescent="0.25">
      <c r="A32" s="2" t="s">
        <v>29</v>
      </c>
      <c r="B32" s="2" t="s">
        <v>60</v>
      </c>
      <c r="C32" s="3"/>
    </row>
    <row r="33" spans="1:3" x14ac:dyDescent="0.25">
      <c r="A33" s="2" t="s">
        <v>29</v>
      </c>
      <c r="B33" s="2" t="s">
        <v>61</v>
      </c>
      <c r="C33" s="3"/>
    </row>
    <row r="34" spans="1:3" x14ac:dyDescent="0.25">
      <c r="A34" s="2" t="s">
        <v>29</v>
      </c>
      <c r="B34" s="2" t="s">
        <v>62</v>
      </c>
      <c r="C34" s="3"/>
    </row>
    <row r="35" spans="1:3" x14ac:dyDescent="0.25">
      <c r="A35" s="2" t="s">
        <v>29</v>
      </c>
      <c r="B35" s="2" t="s">
        <v>63</v>
      </c>
      <c r="C35" s="3"/>
    </row>
    <row r="36" spans="1:3" x14ac:dyDescent="0.25">
      <c r="A36" s="2" t="s">
        <v>29</v>
      </c>
      <c r="B36" s="2" t="s">
        <v>64</v>
      </c>
      <c r="C36" s="3"/>
    </row>
    <row r="37" spans="1:3" x14ac:dyDescent="0.25">
      <c r="A37" s="2" t="s">
        <v>29</v>
      </c>
      <c r="B37" s="2" t="s">
        <v>65</v>
      </c>
      <c r="C37" s="3"/>
    </row>
    <row r="38" spans="1:3" x14ac:dyDescent="0.25">
      <c r="A38" s="2" t="s">
        <v>29</v>
      </c>
      <c r="B38" s="2" t="s">
        <v>66</v>
      </c>
      <c r="C38" s="3"/>
    </row>
    <row r="39" spans="1:3" x14ac:dyDescent="0.25">
      <c r="A39" s="2" t="s">
        <v>29</v>
      </c>
      <c r="B39" s="2" t="s">
        <v>67</v>
      </c>
      <c r="C39" s="3"/>
    </row>
    <row r="40" spans="1:3" x14ac:dyDescent="0.25">
      <c r="A40" s="2" t="s">
        <v>29</v>
      </c>
      <c r="B40" s="2" t="s">
        <v>68</v>
      </c>
      <c r="C40" s="3"/>
    </row>
    <row r="41" spans="1:3" x14ac:dyDescent="0.25">
      <c r="A41" s="2" t="s">
        <v>29</v>
      </c>
      <c r="B41" s="2" t="s">
        <v>69</v>
      </c>
      <c r="C41" s="3"/>
    </row>
    <row r="42" spans="1:3" x14ac:dyDescent="0.25">
      <c r="A42" s="2" t="s">
        <v>29</v>
      </c>
      <c r="B42" s="2" t="s">
        <v>70</v>
      </c>
      <c r="C42" s="3"/>
    </row>
    <row r="43" spans="1:3" x14ac:dyDescent="0.25">
      <c r="A43" s="2" t="s">
        <v>29</v>
      </c>
      <c r="B43" s="2" t="s">
        <v>71</v>
      </c>
      <c r="C43" s="3"/>
    </row>
    <row r="44" spans="1:3" x14ac:dyDescent="0.25">
      <c r="A44" s="2" t="s">
        <v>29</v>
      </c>
      <c r="B44" s="2" t="s">
        <v>72</v>
      </c>
      <c r="C44" s="3"/>
    </row>
    <row r="45" spans="1:3" x14ac:dyDescent="0.25">
      <c r="A45" s="2" t="s">
        <v>29</v>
      </c>
      <c r="B45" s="2" t="s">
        <v>73</v>
      </c>
      <c r="C45" s="3"/>
    </row>
    <row r="46" spans="1:3" x14ac:dyDescent="0.25">
      <c r="A46" s="2" t="s">
        <v>29</v>
      </c>
      <c r="B46" s="2" t="s">
        <v>74</v>
      </c>
      <c r="C46" s="3"/>
    </row>
    <row r="47" spans="1:3" x14ac:dyDescent="0.25">
      <c r="A47" s="2" t="s">
        <v>29</v>
      </c>
      <c r="B47" s="2" t="s">
        <v>75</v>
      </c>
      <c r="C47" s="3"/>
    </row>
    <row r="48" spans="1:3" x14ac:dyDescent="0.25">
      <c r="A48" s="2" t="s">
        <v>29</v>
      </c>
      <c r="B48" s="2" t="s">
        <v>76</v>
      </c>
      <c r="C48" s="3"/>
    </row>
    <row r="49" spans="1:3" x14ac:dyDescent="0.25">
      <c r="A49" s="2" t="s">
        <v>29</v>
      </c>
      <c r="B49" s="2" t="s">
        <v>77</v>
      </c>
      <c r="C49" s="3"/>
    </row>
    <row r="50" spans="1:3" x14ac:dyDescent="0.25">
      <c r="A50" s="2" t="s">
        <v>29</v>
      </c>
      <c r="B50" s="2" t="s">
        <v>78</v>
      </c>
      <c r="C50" s="3"/>
    </row>
    <row r="51" spans="1:3" x14ac:dyDescent="0.25">
      <c r="A51" s="2" t="s">
        <v>29</v>
      </c>
      <c r="B51" s="2" t="s">
        <v>79</v>
      </c>
      <c r="C51" s="3"/>
    </row>
    <row r="52" spans="1:3" x14ac:dyDescent="0.25">
      <c r="A52" s="2" t="s">
        <v>29</v>
      </c>
      <c r="B52" s="2" t="s">
        <v>80</v>
      </c>
      <c r="C52" s="3"/>
    </row>
  </sheetData>
  <autoFilter ref="A1:C52" xr:uid="{00000000-0009-0000-0000-00004D020000}"/>
  <dataValidations count="1">
    <dataValidation type="list" allowBlank="1" showErrorMessage="1" errorTitle="Invalid value" error="Choose a value from the Periods list." sqref="A2:A5000" xr:uid="{00000000-0002-0000-4D02-000000000000}">
      <formula1>"2026-07"</formula1>
    </dataValidation>
  </dataValidations>
  <pageMargins left="0.75" right="0.75" top="1" bottom="1" header="0.5" footer="0.5"/>
  <legacyDrawing r:id="rId1"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2-000000000000}">
  <sheetPr>
    <tabColor rgb="FFED7D31"/>
  </sheetPr>
  <dimension ref="A1:CH2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8" customWidth="1"/>
    <col min="3" max="86" width="16" customWidth="1"/>
  </cols>
  <sheetData>
    <row r="1" spans="1:86" ht="27.95" customHeight="1" x14ac:dyDescent="0.25">
      <c r="A1" s="1" t="s">
        <v>28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48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  <c r="AP1" s="1" t="s">
        <v>120</v>
      </c>
      <c r="AQ1" s="1" t="s">
        <v>121</v>
      </c>
      <c r="AR1" s="1" t="s">
        <v>122</v>
      </c>
      <c r="AS1" s="1" t="s">
        <v>123</v>
      </c>
      <c r="AT1" s="1" t="s">
        <v>124</v>
      </c>
      <c r="AU1" s="1" t="s">
        <v>125</v>
      </c>
      <c r="AV1" s="1" t="s">
        <v>126</v>
      </c>
      <c r="AW1" s="1" t="s">
        <v>127</v>
      </c>
      <c r="AX1" s="1" t="s">
        <v>128</v>
      </c>
      <c r="AY1" s="1" t="s">
        <v>129</v>
      </c>
      <c r="AZ1" s="1" t="s">
        <v>130</v>
      </c>
      <c r="BA1" s="1" t="s">
        <v>131</v>
      </c>
      <c r="BB1" s="1" t="s">
        <v>132</v>
      </c>
      <c r="BC1" s="1" t="s">
        <v>133</v>
      </c>
      <c r="BD1" s="1" t="s">
        <v>134</v>
      </c>
      <c r="BE1" s="1" t="s">
        <v>135</v>
      </c>
      <c r="BF1" s="1" t="s">
        <v>136</v>
      </c>
      <c r="BG1" s="1" t="s">
        <v>137</v>
      </c>
      <c r="BH1" s="1" t="s">
        <v>138</v>
      </c>
      <c r="BI1" s="1" t="s">
        <v>139</v>
      </c>
      <c r="BJ1" s="1" t="s">
        <v>140</v>
      </c>
      <c r="BK1" s="1" t="s">
        <v>141</v>
      </c>
      <c r="BL1" s="1" t="s">
        <v>142</v>
      </c>
      <c r="BM1" s="1" t="s">
        <v>143</v>
      </c>
      <c r="BN1" s="1" t="s">
        <v>144</v>
      </c>
      <c r="BO1" s="1" t="s">
        <v>145</v>
      </c>
      <c r="BP1" s="1" t="s">
        <v>146</v>
      </c>
      <c r="BQ1" s="1" t="s">
        <v>147</v>
      </c>
      <c r="BR1" s="1" t="s">
        <v>148</v>
      </c>
      <c r="BS1" s="1" t="s">
        <v>149</v>
      </c>
      <c r="BT1" s="1" t="s">
        <v>150</v>
      </c>
      <c r="BU1" s="1" t="s">
        <v>151</v>
      </c>
      <c r="BV1" s="1" t="s">
        <v>152</v>
      </c>
      <c r="BW1" s="1" t="s">
        <v>153</v>
      </c>
      <c r="BX1" s="1" t="s">
        <v>154</v>
      </c>
      <c r="BY1" s="1" t="s">
        <v>155</v>
      </c>
      <c r="BZ1" s="1" t="s">
        <v>156</v>
      </c>
      <c r="CA1" s="1" t="s">
        <v>157</v>
      </c>
      <c r="CB1" s="1" t="s">
        <v>158</v>
      </c>
      <c r="CC1" s="1" t="s">
        <v>159</v>
      </c>
      <c r="CD1" s="1" t="s">
        <v>160</v>
      </c>
      <c r="CE1" s="1" t="s">
        <v>161</v>
      </c>
      <c r="CF1" s="1" t="s">
        <v>162</v>
      </c>
      <c r="CG1" s="1" t="s">
        <v>163</v>
      </c>
      <c r="CH1" s="1" t="s">
        <v>164</v>
      </c>
    </row>
    <row r="2" spans="1:86" x14ac:dyDescent="0.25">
      <c r="A2" s="3" t="s">
        <v>29</v>
      </c>
      <c r="B2" s="3"/>
      <c r="C2" s="3"/>
      <c r="D2" s="4" t="str">
        <f>IFERROR(IF(AND($O2="EC",$H2&lt;&gt;""),_xll.BDP($H2&amp;" US Equity","LEGAL_ENTITY_IDENTIFIER"),IF(AND($O2="STIV",$H2&lt;&gt;""),_xll.BDP($H2&amp;" US Equity","LEGAL_ENTITY_IDENTIFIER"),IF(AND($O2="DBT",$P2="UST",$F2&lt;&gt;""),_xll.BDP($F2&amp;" Govt","LEGAL_ENTITY_IDENTIFIER"),IF(AND($O2="DBT",$P2&lt;&gt;"",$P2&lt;&gt;"UST",$F2&lt;&gt;""),_xll.BDP($F2&amp;" Corp","LEGAL_ENTITY_IDENTIFIER"),"")))),"")</f>
        <v/>
      </c>
      <c r="E2" s="3"/>
      <c r="F2" s="3"/>
      <c r="G2" s="4" t="str">
        <f>IFERROR(IF(AND($O2="EC",$H2&lt;&gt;""),_xll.BDP($H2&amp;" US Equity","ID_ISIN"),IF(AND($O2="STIV",$H2&lt;&gt;""),_xll.BDP($H2&amp;" US Equity","ID_ISIN"),IF(AND($O2="DBT",$P2="UST",$F2&lt;&gt;""),_xll.BDP($F2&amp;" Govt","ID_ISIN"),IF(AND($O2="DBT",$P2&lt;&gt;"",$P2&lt;&gt;"UST",$F2&lt;&gt;""),_xll.BDP($F2&amp;" Corp","ID_ISIN"),"")))),"")</f>
        <v/>
      </c>
      <c r="H2" s="3"/>
      <c r="I2" s="3"/>
      <c r="J2" s="3"/>
      <c r="K2" s="3"/>
      <c r="L2" s="3"/>
      <c r="M2" s="3"/>
      <c r="N2" s="3"/>
      <c r="O2" s="3"/>
      <c r="P2" s="3"/>
      <c r="Q2" s="4" t="str">
        <f>IFERROR(IF(AND($O2="EC",$H2&lt;&gt;""),_xll.BDP($H2&amp;" US Equity","CNTRY_OF_DOMICILE"),IF(AND($O2="STIV",$H2&lt;&gt;""),_xll.BDP($H2&amp;" US Equity","CNTRY_OF_DOMICILE"),IF(AND($O2="DBT",$P2="UST",$F2&lt;&gt;""),_xll.BDP($F2&amp;" Govt","CNTRY_OF_DOMICILE"),IF(AND($O2="DBT",$P2&lt;&gt;"",$P2&lt;&gt;"UST",$F2&lt;&gt;""),_xll.BDP($F2&amp;" Corp","CNTRY_OF_DOMICILE"),"")))),"")</f>
        <v/>
      </c>
      <c r="R2" s="3"/>
      <c r="S2" s="3"/>
      <c r="T2" s="3"/>
      <c r="U2" s="3"/>
      <c r="V2" s="3"/>
      <c r="W2" s="3"/>
      <c r="X2" s="3"/>
      <c r="Y2" s="3"/>
      <c r="Z2" s="3"/>
      <c r="AA2" s="3"/>
      <c r="AB2" s="4" t="str">
        <f>IFERROR(IF(AND($O2="DBT",$P2="UST",$F2&lt;&gt;""),TEXT(_xll.BDP($F2&amp;" Govt","MATURITY"),"yyyy-mm-dd"),IF(AND($O2="DBT",$P2&lt;&gt;"",$P2&lt;&gt;"UST",$F2&lt;&gt;""),TEXT(_xll.BDP($F2&amp;" Corp","MATURITY"),"yyyy-mm-dd"),"")),"")</f>
        <v/>
      </c>
      <c r="AC2" s="4" t="str">
        <f>IFERROR(IF(AND($O2="DBT",$P2="UST",$F2&lt;&gt;""),_xll.BDP($F2&amp;" Govt","CPN_TYP"),IF(AND($O2="DBT",$P2&lt;&gt;"",$P2&lt;&gt;"UST",$F2&lt;&gt;""),_xll.BDP($F2&amp;" Corp","CPN_TYP"),"")),"")</f>
        <v/>
      </c>
      <c r="AD2" s="4" t="str">
        <f>IFERROR(IF(AND($O2="DBT",$P2="UST",$F2&lt;&gt;""),_xll.BDP($F2&amp;" Govt","CPN"),IF(AND($O2="DBT",$P2&lt;&gt;"",$P2&lt;&gt;"UST",$F2&lt;&gt;""),_xll.BDP($F2&amp;" Corp","CPN"),"")),"")</f>
        <v/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4" t="str">
        <f>IFERROR(IF(AND($AH2="SWP",$AX2&lt;&gt;""),_xll.BDP($AX2&amp;" Equity","ISSUER"),""),"")</f>
        <v/>
      </c>
      <c r="AW2" s="4" t="str">
        <f>IFERROR(IF(AND($AH2="SWP",$AX2&lt;&gt;""),_xll.BDP($AX2&amp;" Equity","NAME"),""),"")</f>
        <v/>
      </c>
      <c r="AX2" s="3"/>
      <c r="AY2" s="4" t="str">
        <f>IFERROR(IF(AND($AH2="SWP",$AX2&lt;&gt;""),_xll.BDP($AX2&amp;" Equity","ID_ISIN"),""),"")</f>
        <v/>
      </c>
      <c r="AZ2" s="4" t="str">
        <f>IFERROR(IF(AND($AH2="SWP",$AX2&lt;&gt;""),_xll.BDP($AX2&amp;" Equity","TICKER"),""),"")</f>
        <v/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</row>
  </sheetData>
  <autoFilter ref="A1:CH2" xr:uid="{00000000-0009-0000-0000-00004E020000}"/>
  <dataValidations count="14">
    <dataValidation type="list" allowBlank="1" showErrorMessage="1" errorTitle="Invalid value" error="Choose a value from the Periods list." sqref="A2:A5000" xr:uid="{00000000-0002-0000-4E02-000000000000}">
      <formula1>"2026-07"</formula1>
    </dataValidation>
    <dataValidation type="list" allowBlank="1" showErrorMessage="1" errorTitle="Invalid value" error="Choose a value from the Units list." sqref="J2:J5000" xr:uid="{00000000-0002-0000-4E02-000001000000}">
      <formula1>"NS,PA,NC,OU"</formula1>
    </dataValidation>
    <dataValidation type="list" allowBlank="1" showErrorMessage="1" errorTitle="Invalid value" error="Choose a value from the PayoffProfiles list." sqref="N2:N5000" xr:uid="{00000000-0002-0000-4E02-000002000000}">
      <formula1>"Long,Short,N/A"</formula1>
    </dataValidation>
    <dataValidation type="list" allowBlank="1" showErrorMessage="1" errorTitle="Invalid value" error="Choose a value from the AssetCategories list." sqref="O2:O5000" xr:uid="{00000000-0002-0000-4E02-000003000000}">
      <formula1>"STIV,RA,EC,EP,DBT,DCO,DCR,DE,DFE,DIR,DO,SN,LON,ABS-MBS,ABS-APCP,ABS-CBDO,ABS-O,COMM,RE,OTHER"</formula1>
    </dataValidation>
    <dataValidation type="list" allowBlank="1" showErrorMessage="1" errorTitle="Invalid value" error="Choose a value from the IssuerCategories list." sqref="P2:P5000" xr:uid="{00000000-0002-0000-4E02-000004000000}">
      <formula1>"CORP,UST,USGA,USGSE,MUN,NUSS,PF,RF,OTHER"</formula1>
    </dataValidation>
    <dataValidation type="list" allowBlank="1" showErrorMessage="1" errorTitle="Invalid value" error="Choose a value from the FairValueLevels list." sqref="S2:S5000" xr:uid="{00000000-0002-0000-4E02-000005000000}">
      <formula1>"1,2,3,N/A"</formula1>
    </dataValidation>
    <dataValidation type="list" allowBlank="1" showErrorMessage="1" errorTitle="Invalid value" error="Choose a value from the DerivativeCategories list." sqref="AH2:AH5000" xr:uid="{00000000-0002-0000-4E02-000006000000}">
      <formula1>"FWD,FUT,SWP,OPT,SWO,WAR,OTH"</formula1>
    </dataValidation>
    <dataValidation type="list" allowBlank="1" showErrorMessage="1" errorTitle="Invalid value" error="Choose a value from the CouponKinds list." sqref="AC2:AC5000" xr:uid="{00000000-0002-0000-4E02-000007000000}">
      <formula1>"Fixed,Floating,Variable,None"</formula1>
    </dataValidation>
    <dataValidation type="list" allowBlank="1" showErrorMessage="1" errorTitle="Invalid value" error="Choose a value from the PutCall list." sqref="AL2:AL5000" xr:uid="{00000000-0002-0000-4E02-000008000000}">
      <formula1>"Put,Call"</formula1>
    </dataValidation>
    <dataValidation type="list" allowBlank="1" showErrorMessage="1" errorTitle="Invalid value" error="Choose a value from the WrittenPurchased list." sqref="AM2:AM5000" xr:uid="{00000000-0002-0000-4E02-000009000000}">
      <formula1>"Written,Purchased"</formula1>
    </dataValidation>
    <dataValidation type="list" allowBlank="1" showErrorMessage="1" errorTitle="Invalid value" error="Choose a value from the FixedFloating list." sqref="BI2:BI5000 BT2:BT5000" xr:uid="{00000000-0002-0000-4E02-00000A000000}">
      <formula1>"Fixed,Floating,Other"</formula1>
    </dataValidation>
    <dataValidation type="list" allowBlank="1" showErrorMessage="1" errorTitle="Invalid value" error="Choose a value from the ReferenceTypes list." sqref="AS2:AS5000" xr:uid="{00000000-0002-0000-4E02-00000C000000}">
      <formula1>"indexBasket,otherRefInst"</formula1>
    </dataValidation>
    <dataValidation type="list" allowBlank="1" showErrorMessage="1" errorTitle="Invalid value" error="Choose a value from the TenorUnits list." sqref="BO2:BO5000 CB2:CB5000 BZ2:BZ5000 BQ2:BQ5000" xr:uid="{00000000-0002-0000-4E02-00000D000000}">
      <formula1>"Day,Month,Year"</formula1>
    </dataValidation>
    <dataValidation type="list" allowBlank="1" showErrorMessage="1" errorTitle="Invalid value" error="Choose a value from the YN list." sqref="R2:R5000 BA2:BA5000 AE2:AG5000 T2:V5000" xr:uid="{00000000-0002-0000-4E02-000011000000}">
      <formula1>"Y,N"</formula1>
    </dataValidation>
  </dataValidations>
  <pageMargins left="0.75" right="0.75" top="1" bottom="1" header="0.5" footer="0.5"/>
  <legacyDrawing r:id="rId1"/>
</worksheet>
</file>

<file path=xl/worksheets/sheet5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2-000000000000}">
  <sheetPr>
    <tabColor rgb="FFA5A5A5"/>
  </sheetPr>
  <dimension ref="A1:G19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8" customWidth="1"/>
    <col min="3" max="6" width="14" customWidth="1"/>
    <col min="7" max="7" width="18" customWidth="1"/>
  </cols>
  <sheetData>
    <row r="1" spans="1:7" ht="27.95" customHeight="1" x14ac:dyDescent="0.25">
      <c r="A1" s="1" t="s">
        <v>242</v>
      </c>
      <c r="B1" s="1" t="s">
        <v>28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</row>
    <row r="2" spans="1:7" x14ac:dyDescent="0.25">
      <c r="A2" s="3" t="s">
        <v>248</v>
      </c>
      <c r="B2" s="3" t="s">
        <v>29</v>
      </c>
      <c r="C2" s="3" t="s">
        <v>248</v>
      </c>
      <c r="D2" s="3"/>
      <c r="E2" s="3"/>
      <c r="F2" s="3"/>
      <c r="G2" s="3"/>
    </row>
    <row r="3" spans="1:7" x14ac:dyDescent="0.25">
      <c r="A3" s="3" t="s">
        <v>249</v>
      </c>
      <c r="B3" s="3" t="s">
        <v>29</v>
      </c>
      <c r="C3" s="3" t="s">
        <v>249</v>
      </c>
      <c r="D3" s="3"/>
      <c r="E3" s="3"/>
      <c r="F3" s="3"/>
      <c r="G3" s="3"/>
    </row>
    <row r="4" spans="1:7" x14ac:dyDescent="0.25">
      <c r="A4" s="3" t="s">
        <v>250</v>
      </c>
      <c r="B4" s="3" t="s">
        <v>29</v>
      </c>
      <c r="C4" s="3" t="s">
        <v>250</v>
      </c>
      <c r="D4" s="3"/>
      <c r="E4" s="3"/>
      <c r="F4" s="3"/>
      <c r="G4" s="3"/>
    </row>
    <row r="5" spans="1:7" x14ac:dyDescent="0.25">
      <c r="A5" s="3" t="s">
        <v>251</v>
      </c>
      <c r="B5" s="3" t="s">
        <v>29</v>
      </c>
      <c r="C5" s="3" t="s">
        <v>251</v>
      </c>
      <c r="D5" s="3"/>
      <c r="E5" s="3"/>
      <c r="F5" s="3"/>
      <c r="G5" s="3"/>
    </row>
    <row r="6" spans="1:7" x14ac:dyDescent="0.25">
      <c r="A6" s="3" t="s">
        <v>252</v>
      </c>
      <c r="B6" s="3" t="s">
        <v>29</v>
      </c>
      <c r="C6" s="3" t="s">
        <v>252</v>
      </c>
      <c r="D6" s="3"/>
      <c r="E6" s="3"/>
      <c r="F6" s="3"/>
      <c r="G6" s="3"/>
    </row>
    <row r="7" spans="1:7" x14ac:dyDescent="0.25">
      <c r="A7" s="3" t="s">
        <v>253</v>
      </c>
      <c r="B7" s="3" t="s">
        <v>29</v>
      </c>
      <c r="C7" s="3" t="s">
        <v>253</v>
      </c>
      <c r="D7" s="3"/>
      <c r="E7" s="3"/>
      <c r="F7" s="3"/>
      <c r="G7" s="3"/>
    </row>
    <row r="8" spans="1:7" x14ac:dyDescent="0.25">
      <c r="A8" s="3" t="s">
        <v>254</v>
      </c>
      <c r="B8" s="3" t="s">
        <v>29</v>
      </c>
      <c r="C8" s="3" t="s">
        <v>254</v>
      </c>
      <c r="D8" s="3"/>
      <c r="E8" s="3"/>
      <c r="F8" s="3"/>
      <c r="G8" s="3"/>
    </row>
    <row r="9" spans="1:7" x14ac:dyDescent="0.25">
      <c r="A9" s="3" t="s">
        <v>255</v>
      </c>
      <c r="B9" s="3" t="s">
        <v>29</v>
      </c>
      <c r="C9" s="3" t="s">
        <v>255</v>
      </c>
      <c r="D9" s="3"/>
      <c r="E9" s="3"/>
      <c r="F9" s="3"/>
      <c r="G9" s="3"/>
    </row>
    <row r="10" spans="1:7" x14ac:dyDescent="0.25">
      <c r="A10" s="3" t="s">
        <v>256</v>
      </c>
      <c r="B10" s="3" t="s">
        <v>29</v>
      </c>
      <c r="C10" s="3" t="s">
        <v>256</v>
      </c>
      <c r="D10" s="3"/>
      <c r="E10" s="3"/>
      <c r="F10" s="3"/>
      <c r="G10" s="3"/>
    </row>
    <row r="11" spans="1:7" x14ac:dyDescent="0.25">
      <c r="A11" s="3" t="s">
        <v>257</v>
      </c>
      <c r="B11" s="3" t="s">
        <v>29</v>
      </c>
      <c r="C11" s="3" t="s">
        <v>257</v>
      </c>
      <c r="D11" s="3"/>
      <c r="E11" s="3"/>
      <c r="F11" s="3"/>
      <c r="G11" s="3"/>
    </row>
    <row r="12" spans="1:7" x14ac:dyDescent="0.25">
      <c r="A12" s="3" t="s">
        <v>258</v>
      </c>
      <c r="B12" s="3" t="s">
        <v>29</v>
      </c>
      <c r="C12" s="3" t="s">
        <v>258</v>
      </c>
      <c r="D12" s="3"/>
      <c r="E12" s="3"/>
      <c r="F12" s="3"/>
      <c r="G12" s="3"/>
    </row>
    <row r="13" spans="1:7" x14ac:dyDescent="0.25">
      <c r="A13" s="3" t="s">
        <v>259</v>
      </c>
      <c r="B13" s="3" t="s">
        <v>29</v>
      </c>
      <c r="C13" s="3" t="s">
        <v>259</v>
      </c>
      <c r="D13" s="3"/>
      <c r="E13" s="3"/>
      <c r="F13" s="3"/>
      <c r="G13" s="3"/>
    </row>
    <row r="14" spans="1:7" x14ac:dyDescent="0.25">
      <c r="A14" s="3" t="s">
        <v>260</v>
      </c>
      <c r="B14" s="3" t="s">
        <v>29</v>
      </c>
      <c r="C14" s="3" t="s">
        <v>260</v>
      </c>
      <c r="D14" s="3"/>
      <c r="E14" s="3"/>
      <c r="F14" s="3"/>
      <c r="G14" s="3"/>
    </row>
    <row r="15" spans="1:7" x14ac:dyDescent="0.25">
      <c r="A15" s="3" t="s">
        <v>261</v>
      </c>
      <c r="B15" s="3" t="s">
        <v>29</v>
      </c>
      <c r="C15" s="3" t="s">
        <v>261</v>
      </c>
      <c r="D15" s="3"/>
      <c r="E15" s="3"/>
      <c r="F15" s="3"/>
      <c r="G15" s="3"/>
    </row>
    <row r="16" spans="1:7" x14ac:dyDescent="0.25">
      <c r="A16" s="3" t="s">
        <v>262</v>
      </c>
      <c r="B16" s="3" t="s">
        <v>29</v>
      </c>
      <c r="C16" s="3" t="s">
        <v>262</v>
      </c>
      <c r="D16" s="3"/>
      <c r="E16" s="3"/>
      <c r="F16" s="3"/>
      <c r="G16" s="3"/>
    </row>
    <row r="17" spans="1:7" x14ac:dyDescent="0.25">
      <c r="A17" s="3" t="s">
        <v>263</v>
      </c>
      <c r="B17" s="3" t="s">
        <v>29</v>
      </c>
      <c r="C17" s="3" t="s">
        <v>263</v>
      </c>
      <c r="D17" s="3"/>
      <c r="E17" s="3"/>
      <c r="F17" s="3"/>
      <c r="G17" s="3"/>
    </row>
    <row r="18" spans="1:7" x14ac:dyDescent="0.25">
      <c r="A18" s="3" t="s">
        <v>264</v>
      </c>
      <c r="B18" s="3" t="s">
        <v>29</v>
      </c>
      <c r="C18" s="3" t="s">
        <v>264</v>
      </c>
      <c r="D18" s="3"/>
      <c r="E18" s="3"/>
      <c r="F18" s="3"/>
      <c r="G18" s="3"/>
    </row>
    <row r="19" spans="1:7" x14ac:dyDescent="0.25">
      <c r="A19" s="3" t="s">
        <v>265</v>
      </c>
      <c r="B19" s="3" t="s">
        <v>29</v>
      </c>
      <c r="C19" s="3" t="s">
        <v>265</v>
      </c>
      <c r="D19" s="3"/>
      <c r="E19" s="3"/>
      <c r="F19" s="3"/>
      <c r="G19" s="3"/>
    </row>
    <row r="20" spans="1:7" x14ac:dyDescent="0.25">
      <c r="A20" s="3" t="s">
        <v>266</v>
      </c>
      <c r="B20" s="3" t="s">
        <v>29</v>
      </c>
      <c r="C20" s="3" t="s">
        <v>266</v>
      </c>
      <c r="D20" s="3"/>
      <c r="E20" s="3"/>
      <c r="F20" s="3"/>
      <c r="G20" s="3"/>
    </row>
    <row r="21" spans="1:7" x14ac:dyDescent="0.25">
      <c r="A21" s="3" t="s">
        <v>267</v>
      </c>
      <c r="B21" s="3" t="s">
        <v>29</v>
      </c>
      <c r="C21" s="3" t="s">
        <v>267</v>
      </c>
      <c r="D21" s="3"/>
      <c r="E21" s="3"/>
      <c r="F21" s="3"/>
      <c r="G21" s="3"/>
    </row>
    <row r="22" spans="1:7" x14ac:dyDescent="0.25">
      <c r="A22" s="3" t="s">
        <v>268</v>
      </c>
      <c r="B22" s="3" t="s">
        <v>29</v>
      </c>
      <c r="C22" s="3" t="s">
        <v>268</v>
      </c>
      <c r="D22" s="3"/>
      <c r="E22" s="3"/>
      <c r="F22" s="3"/>
      <c r="G22" s="3"/>
    </row>
    <row r="23" spans="1:7" x14ac:dyDescent="0.25">
      <c r="A23" s="3" t="s">
        <v>269</v>
      </c>
      <c r="B23" s="3" t="s">
        <v>29</v>
      </c>
      <c r="C23" s="3" t="s">
        <v>269</v>
      </c>
      <c r="D23" s="3"/>
      <c r="E23" s="3"/>
      <c r="F23" s="3"/>
      <c r="G23" s="3"/>
    </row>
    <row r="24" spans="1:7" x14ac:dyDescent="0.25">
      <c r="A24" s="3" t="s">
        <v>270</v>
      </c>
      <c r="B24" s="3" t="s">
        <v>29</v>
      </c>
      <c r="C24" s="3" t="s">
        <v>270</v>
      </c>
      <c r="D24" s="3"/>
      <c r="E24" s="3"/>
      <c r="F24" s="3"/>
      <c r="G24" s="3"/>
    </row>
    <row r="25" spans="1:7" x14ac:dyDescent="0.25">
      <c r="A25" s="3" t="s">
        <v>271</v>
      </c>
      <c r="B25" s="3" t="s">
        <v>29</v>
      </c>
      <c r="C25" s="3" t="s">
        <v>271</v>
      </c>
      <c r="D25" s="3"/>
      <c r="E25" s="3"/>
      <c r="F25" s="3"/>
      <c r="G25" s="3"/>
    </row>
    <row r="26" spans="1:7" x14ac:dyDescent="0.25">
      <c r="A26" s="3" t="s">
        <v>272</v>
      </c>
      <c r="B26" s="3" t="s">
        <v>29</v>
      </c>
      <c r="C26" s="3" t="s">
        <v>272</v>
      </c>
      <c r="D26" s="3"/>
      <c r="E26" s="3"/>
      <c r="F26" s="3"/>
      <c r="G26" s="3"/>
    </row>
    <row r="27" spans="1:7" x14ac:dyDescent="0.25">
      <c r="A27" s="3" t="s">
        <v>273</v>
      </c>
      <c r="B27" s="3" t="s">
        <v>29</v>
      </c>
      <c r="C27" s="3" t="s">
        <v>273</v>
      </c>
      <c r="D27" s="3"/>
      <c r="E27" s="3"/>
      <c r="F27" s="3"/>
      <c r="G27" s="3"/>
    </row>
    <row r="28" spans="1:7" x14ac:dyDescent="0.25">
      <c r="A28" s="3" t="s">
        <v>274</v>
      </c>
      <c r="B28" s="3" t="s">
        <v>29</v>
      </c>
      <c r="C28" s="3" t="s">
        <v>274</v>
      </c>
      <c r="D28" s="3"/>
      <c r="E28" s="3"/>
      <c r="F28" s="3"/>
      <c r="G28" s="3"/>
    </row>
    <row r="29" spans="1:7" x14ac:dyDescent="0.25">
      <c r="A29" s="3" t="s">
        <v>275</v>
      </c>
      <c r="B29" s="3" t="s">
        <v>29</v>
      </c>
      <c r="C29" s="3" t="s">
        <v>275</v>
      </c>
      <c r="D29" s="3"/>
      <c r="E29" s="3"/>
      <c r="F29" s="3"/>
      <c r="G29" s="3"/>
    </row>
    <row r="30" spans="1:7" x14ac:dyDescent="0.25">
      <c r="A30" s="3" t="s">
        <v>276</v>
      </c>
      <c r="B30" s="3" t="s">
        <v>29</v>
      </c>
      <c r="C30" s="3" t="s">
        <v>276</v>
      </c>
      <c r="D30" s="3"/>
      <c r="E30" s="3"/>
      <c r="F30" s="3"/>
      <c r="G30" s="3"/>
    </row>
    <row r="31" spans="1:7" x14ac:dyDescent="0.25">
      <c r="A31" s="3" t="s">
        <v>277</v>
      </c>
      <c r="B31" s="3" t="s">
        <v>29</v>
      </c>
      <c r="C31" s="3" t="s">
        <v>277</v>
      </c>
      <c r="D31" s="3"/>
      <c r="E31" s="3"/>
      <c r="F31" s="3"/>
      <c r="G31" s="3"/>
    </row>
    <row r="32" spans="1:7" x14ac:dyDescent="0.25">
      <c r="A32" s="3" t="s">
        <v>278</v>
      </c>
      <c r="B32" s="3" t="s">
        <v>29</v>
      </c>
      <c r="C32" s="3" t="s">
        <v>278</v>
      </c>
      <c r="D32" s="3"/>
      <c r="E32" s="3"/>
      <c r="F32" s="3"/>
      <c r="G32" s="3"/>
    </row>
    <row r="33" spans="1:7" x14ac:dyDescent="0.25">
      <c r="A33" s="3" t="s">
        <v>279</v>
      </c>
      <c r="B33" s="3" t="s">
        <v>29</v>
      </c>
      <c r="C33" s="3" t="s">
        <v>279</v>
      </c>
      <c r="D33" s="3"/>
      <c r="E33" s="3"/>
      <c r="F33" s="3"/>
      <c r="G33" s="3"/>
    </row>
    <row r="34" spans="1:7" x14ac:dyDescent="0.25">
      <c r="A34" s="3" t="s">
        <v>280</v>
      </c>
      <c r="B34" s="3" t="s">
        <v>29</v>
      </c>
      <c r="C34" s="3" t="s">
        <v>280</v>
      </c>
      <c r="D34" s="3"/>
      <c r="E34" s="3"/>
      <c r="F34" s="3"/>
      <c r="G34" s="3"/>
    </row>
    <row r="35" spans="1:7" x14ac:dyDescent="0.25">
      <c r="A35" s="3" t="s">
        <v>281</v>
      </c>
      <c r="B35" s="3" t="s">
        <v>29</v>
      </c>
      <c r="C35" s="3" t="s">
        <v>281</v>
      </c>
      <c r="D35" s="3"/>
      <c r="E35" s="3"/>
      <c r="F35" s="3"/>
      <c r="G35" s="3"/>
    </row>
    <row r="36" spans="1:7" x14ac:dyDescent="0.25">
      <c r="A36" s="3" t="s">
        <v>282</v>
      </c>
      <c r="B36" s="3" t="s">
        <v>29</v>
      </c>
      <c r="C36" s="3" t="s">
        <v>282</v>
      </c>
      <c r="D36" s="3"/>
      <c r="E36" s="3"/>
      <c r="F36" s="3"/>
      <c r="G36" s="3"/>
    </row>
    <row r="37" spans="1:7" x14ac:dyDescent="0.25">
      <c r="A37" s="3" t="s">
        <v>283</v>
      </c>
      <c r="B37" s="3" t="s">
        <v>29</v>
      </c>
      <c r="C37" s="3" t="s">
        <v>283</v>
      </c>
      <c r="D37" s="3"/>
      <c r="E37" s="3"/>
      <c r="F37" s="3"/>
      <c r="G37" s="3"/>
    </row>
    <row r="38" spans="1:7" x14ac:dyDescent="0.25">
      <c r="A38" s="3" t="s">
        <v>284</v>
      </c>
      <c r="B38" s="3" t="s">
        <v>29</v>
      </c>
      <c r="C38" s="3" t="s">
        <v>284</v>
      </c>
      <c r="D38" s="3"/>
      <c r="E38" s="3"/>
      <c r="F38" s="3"/>
      <c r="G38" s="3"/>
    </row>
    <row r="39" spans="1:7" x14ac:dyDescent="0.25">
      <c r="A39" s="3" t="s">
        <v>285</v>
      </c>
      <c r="B39" s="3" t="s">
        <v>29</v>
      </c>
      <c r="C39" s="3" t="s">
        <v>285</v>
      </c>
      <c r="D39" s="3"/>
      <c r="E39" s="3"/>
      <c r="F39" s="3"/>
      <c r="G39" s="3"/>
    </row>
    <row r="40" spans="1:7" x14ac:dyDescent="0.25">
      <c r="A40" s="3" t="s">
        <v>286</v>
      </c>
      <c r="B40" s="3" t="s">
        <v>29</v>
      </c>
      <c r="C40" s="3" t="s">
        <v>286</v>
      </c>
      <c r="D40" s="3"/>
      <c r="E40" s="3"/>
      <c r="F40" s="3"/>
      <c r="G40" s="3"/>
    </row>
    <row r="41" spans="1:7" x14ac:dyDescent="0.25">
      <c r="A41" s="3" t="s">
        <v>287</v>
      </c>
      <c r="B41" s="3" t="s">
        <v>29</v>
      </c>
      <c r="C41" s="3" t="s">
        <v>287</v>
      </c>
      <c r="D41" s="3"/>
      <c r="E41" s="3"/>
      <c r="F41" s="3"/>
      <c r="G41" s="3"/>
    </row>
    <row r="42" spans="1:7" x14ac:dyDescent="0.25">
      <c r="A42" s="3" t="s">
        <v>288</v>
      </c>
      <c r="B42" s="3" t="s">
        <v>29</v>
      </c>
      <c r="C42" s="3" t="s">
        <v>288</v>
      </c>
      <c r="D42" s="3"/>
      <c r="E42" s="3"/>
      <c r="F42" s="3"/>
      <c r="G42" s="3"/>
    </row>
    <row r="43" spans="1:7" x14ac:dyDescent="0.25">
      <c r="A43" s="3" t="s">
        <v>289</v>
      </c>
      <c r="B43" s="3" t="s">
        <v>29</v>
      </c>
      <c r="C43" s="3" t="s">
        <v>289</v>
      </c>
      <c r="D43" s="3"/>
      <c r="E43" s="3"/>
      <c r="F43" s="3"/>
      <c r="G43" s="3"/>
    </row>
    <row r="44" spans="1:7" x14ac:dyDescent="0.25">
      <c r="A44" s="3" t="s">
        <v>290</v>
      </c>
      <c r="B44" s="3" t="s">
        <v>29</v>
      </c>
      <c r="C44" s="3" t="s">
        <v>290</v>
      </c>
      <c r="D44" s="3"/>
      <c r="E44" s="3"/>
      <c r="F44" s="3"/>
      <c r="G44" s="3"/>
    </row>
    <row r="45" spans="1:7" x14ac:dyDescent="0.25">
      <c r="A45" s="3" t="s">
        <v>291</v>
      </c>
      <c r="B45" s="3" t="s">
        <v>29</v>
      </c>
      <c r="C45" s="3" t="s">
        <v>291</v>
      </c>
      <c r="D45" s="3"/>
      <c r="E45" s="3"/>
      <c r="F45" s="3"/>
      <c r="G45" s="3"/>
    </row>
    <row r="46" spans="1:7" x14ac:dyDescent="0.25">
      <c r="A46" s="3" t="s">
        <v>292</v>
      </c>
      <c r="B46" s="3" t="s">
        <v>29</v>
      </c>
      <c r="C46" s="3" t="s">
        <v>292</v>
      </c>
      <c r="D46" s="3"/>
      <c r="E46" s="3"/>
      <c r="F46" s="3"/>
      <c r="G46" s="3"/>
    </row>
    <row r="47" spans="1:7" x14ac:dyDescent="0.25">
      <c r="A47" s="3" t="s">
        <v>293</v>
      </c>
      <c r="B47" s="3" t="s">
        <v>29</v>
      </c>
      <c r="C47" s="3" t="s">
        <v>293</v>
      </c>
      <c r="D47" s="3"/>
      <c r="E47" s="3"/>
      <c r="F47" s="3"/>
      <c r="G47" s="3"/>
    </row>
    <row r="48" spans="1:7" x14ac:dyDescent="0.25">
      <c r="A48" s="3" t="s">
        <v>294</v>
      </c>
      <c r="B48" s="3" t="s">
        <v>29</v>
      </c>
      <c r="C48" s="3" t="s">
        <v>294</v>
      </c>
      <c r="D48" s="3"/>
      <c r="E48" s="3"/>
      <c r="F48" s="3"/>
      <c r="G48" s="3"/>
    </row>
    <row r="49" spans="1:7" x14ac:dyDescent="0.25">
      <c r="A49" s="3" t="s">
        <v>295</v>
      </c>
      <c r="B49" s="3" t="s">
        <v>29</v>
      </c>
      <c r="C49" s="3" t="s">
        <v>295</v>
      </c>
      <c r="D49" s="3"/>
      <c r="E49" s="3"/>
      <c r="F49" s="3"/>
      <c r="G49" s="3"/>
    </row>
    <row r="50" spans="1:7" x14ac:dyDescent="0.25">
      <c r="A50" s="3" t="s">
        <v>296</v>
      </c>
      <c r="B50" s="3" t="s">
        <v>29</v>
      </c>
      <c r="C50" s="3" t="s">
        <v>296</v>
      </c>
      <c r="D50" s="3"/>
      <c r="E50" s="3"/>
      <c r="F50" s="3"/>
      <c r="G50" s="3"/>
    </row>
    <row r="51" spans="1:7" x14ac:dyDescent="0.25">
      <c r="A51" s="3" t="s">
        <v>297</v>
      </c>
      <c r="B51" s="3" t="s">
        <v>29</v>
      </c>
      <c r="C51" s="3" t="s">
        <v>297</v>
      </c>
      <c r="D51" s="3"/>
      <c r="E51" s="3"/>
      <c r="F51" s="3"/>
      <c r="G51" s="3"/>
    </row>
    <row r="52" spans="1:7" x14ac:dyDescent="0.25">
      <c r="A52" s="3" t="s">
        <v>298</v>
      </c>
      <c r="B52" s="3" t="s">
        <v>29</v>
      </c>
      <c r="C52" s="3" t="s">
        <v>298</v>
      </c>
      <c r="D52" s="3"/>
      <c r="E52" s="3"/>
      <c r="F52" s="3"/>
      <c r="G52" s="3"/>
    </row>
    <row r="53" spans="1:7" x14ac:dyDescent="0.25">
      <c r="A53" s="3" t="s">
        <v>299</v>
      </c>
      <c r="B53" s="3" t="s">
        <v>29</v>
      </c>
      <c r="C53" s="3" t="s">
        <v>299</v>
      </c>
      <c r="D53" s="3"/>
      <c r="E53" s="3"/>
      <c r="F53" s="3"/>
      <c r="G53" s="3"/>
    </row>
    <row r="54" spans="1:7" x14ac:dyDescent="0.25">
      <c r="A54" s="3" t="s">
        <v>300</v>
      </c>
      <c r="B54" s="3" t="s">
        <v>29</v>
      </c>
      <c r="C54" s="3" t="s">
        <v>300</v>
      </c>
      <c r="D54" s="3"/>
      <c r="E54" s="3"/>
      <c r="F54" s="3"/>
      <c r="G54" s="3"/>
    </row>
    <row r="55" spans="1:7" x14ac:dyDescent="0.25">
      <c r="A55" s="3" t="s">
        <v>301</v>
      </c>
      <c r="B55" s="3" t="s">
        <v>29</v>
      </c>
      <c r="C55" s="3" t="s">
        <v>301</v>
      </c>
      <c r="D55" s="3"/>
      <c r="E55" s="3"/>
      <c r="F55" s="3"/>
      <c r="G55" s="3"/>
    </row>
    <row r="56" spans="1:7" x14ac:dyDescent="0.25">
      <c r="A56" s="3" t="s">
        <v>302</v>
      </c>
      <c r="B56" s="3" t="s">
        <v>29</v>
      </c>
      <c r="C56" s="3" t="s">
        <v>302</v>
      </c>
      <c r="D56" s="3"/>
      <c r="E56" s="3"/>
      <c r="F56" s="3"/>
      <c r="G56" s="3"/>
    </row>
    <row r="57" spans="1:7" x14ac:dyDescent="0.25">
      <c r="A57" s="3" t="s">
        <v>303</v>
      </c>
      <c r="B57" s="3" t="s">
        <v>29</v>
      </c>
      <c r="C57" s="3" t="s">
        <v>303</v>
      </c>
      <c r="D57" s="3"/>
      <c r="E57" s="3"/>
      <c r="F57" s="3"/>
      <c r="G57" s="3"/>
    </row>
    <row r="58" spans="1:7" x14ac:dyDescent="0.25">
      <c r="A58" s="3" t="s">
        <v>304</v>
      </c>
      <c r="B58" s="3" t="s">
        <v>29</v>
      </c>
      <c r="C58" s="3" t="s">
        <v>304</v>
      </c>
      <c r="D58" s="3"/>
      <c r="E58" s="3"/>
      <c r="F58" s="3"/>
      <c r="G58" s="3"/>
    </row>
    <row r="59" spans="1:7" x14ac:dyDescent="0.25">
      <c r="A59" s="3" t="s">
        <v>305</v>
      </c>
      <c r="B59" s="3" t="s">
        <v>29</v>
      </c>
      <c r="C59" s="3" t="s">
        <v>305</v>
      </c>
      <c r="D59" s="3"/>
      <c r="E59" s="3"/>
      <c r="F59" s="3"/>
      <c r="G59" s="3"/>
    </row>
    <row r="60" spans="1:7" x14ac:dyDescent="0.25">
      <c r="A60" s="3" t="s">
        <v>306</v>
      </c>
      <c r="B60" s="3" t="s">
        <v>29</v>
      </c>
      <c r="C60" s="3" t="s">
        <v>306</v>
      </c>
      <c r="D60" s="3"/>
      <c r="E60" s="3"/>
      <c r="F60" s="3"/>
      <c r="G60" s="3"/>
    </row>
    <row r="61" spans="1:7" x14ac:dyDescent="0.25">
      <c r="A61" s="3" t="s">
        <v>307</v>
      </c>
      <c r="B61" s="3" t="s">
        <v>29</v>
      </c>
      <c r="C61" s="3" t="s">
        <v>307</v>
      </c>
      <c r="D61" s="3"/>
      <c r="E61" s="3"/>
      <c r="F61" s="3"/>
      <c r="G61" s="3"/>
    </row>
    <row r="62" spans="1:7" x14ac:dyDescent="0.25">
      <c r="A62" s="3" t="s">
        <v>308</v>
      </c>
      <c r="B62" s="3" t="s">
        <v>29</v>
      </c>
      <c r="C62" s="3" t="s">
        <v>308</v>
      </c>
      <c r="D62" s="3"/>
      <c r="E62" s="3"/>
      <c r="F62" s="3"/>
      <c r="G62" s="3"/>
    </row>
    <row r="63" spans="1:7" x14ac:dyDescent="0.25">
      <c r="A63" s="3" t="s">
        <v>309</v>
      </c>
      <c r="B63" s="3" t="s">
        <v>29</v>
      </c>
      <c r="C63" s="3" t="s">
        <v>309</v>
      </c>
      <c r="D63" s="3"/>
      <c r="E63" s="3"/>
      <c r="F63" s="3"/>
      <c r="G63" s="3"/>
    </row>
    <row r="64" spans="1:7" x14ac:dyDescent="0.25">
      <c r="A64" s="3" t="s">
        <v>310</v>
      </c>
      <c r="B64" s="3" t="s">
        <v>29</v>
      </c>
      <c r="C64" s="3" t="s">
        <v>310</v>
      </c>
      <c r="D64" s="3"/>
      <c r="E64" s="3"/>
      <c r="F64" s="3"/>
      <c r="G64" s="3"/>
    </row>
    <row r="65" spans="1:7" x14ac:dyDescent="0.25">
      <c r="A65" s="3" t="s">
        <v>311</v>
      </c>
      <c r="B65" s="3" t="s">
        <v>29</v>
      </c>
      <c r="C65" s="3" t="s">
        <v>311</v>
      </c>
      <c r="D65" s="3"/>
      <c r="E65" s="3"/>
      <c r="F65" s="3"/>
      <c r="G65" s="3"/>
    </row>
    <row r="66" spans="1:7" x14ac:dyDescent="0.25">
      <c r="A66" s="3" t="s">
        <v>312</v>
      </c>
      <c r="B66" s="3" t="s">
        <v>29</v>
      </c>
      <c r="C66" s="3" t="s">
        <v>312</v>
      </c>
      <c r="D66" s="3"/>
      <c r="E66" s="3"/>
      <c r="F66" s="3"/>
      <c r="G66" s="3"/>
    </row>
    <row r="67" spans="1:7" x14ac:dyDescent="0.25">
      <c r="A67" s="3" t="s">
        <v>313</v>
      </c>
      <c r="B67" s="3" t="s">
        <v>29</v>
      </c>
      <c r="C67" s="3" t="s">
        <v>313</v>
      </c>
      <c r="D67" s="3"/>
      <c r="E67" s="3"/>
      <c r="F67" s="3"/>
      <c r="G67" s="3"/>
    </row>
    <row r="68" spans="1:7" x14ac:dyDescent="0.25">
      <c r="A68" s="3" t="s">
        <v>314</v>
      </c>
      <c r="B68" s="3" t="s">
        <v>29</v>
      </c>
      <c r="C68" s="3" t="s">
        <v>314</v>
      </c>
      <c r="D68" s="3"/>
      <c r="E68" s="3"/>
      <c r="F68" s="3"/>
      <c r="G68" s="3"/>
    </row>
    <row r="69" spans="1:7" x14ac:dyDescent="0.25">
      <c r="A69" s="3" t="s">
        <v>315</v>
      </c>
      <c r="B69" s="3" t="s">
        <v>29</v>
      </c>
      <c r="C69" s="3" t="s">
        <v>315</v>
      </c>
      <c r="D69" s="3"/>
      <c r="E69" s="3"/>
      <c r="F69" s="3"/>
      <c r="G69" s="3"/>
    </row>
    <row r="70" spans="1:7" x14ac:dyDescent="0.25">
      <c r="A70" s="3" t="s">
        <v>316</v>
      </c>
      <c r="B70" s="3" t="s">
        <v>29</v>
      </c>
      <c r="C70" s="3" t="s">
        <v>316</v>
      </c>
      <c r="D70" s="3"/>
      <c r="E70" s="3"/>
      <c r="F70" s="3"/>
      <c r="G70" s="3"/>
    </row>
    <row r="71" spans="1:7" x14ac:dyDescent="0.25">
      <c r="A71" s="3" t="s">
        <v>317</v>
      </c>
      <c r="B71" s="3" t="s">
        <v>29</v>
      </c>
      <c r="C71" s="3" t="s">
        <v>317</v>
      </c>
      <c r="D71" s="3"/>
      <c r="E71" s="3"/>
      <c r="F71" s="3"/>
      <c r="G71" s="3"/>
    </row>
    <row r="72" spans="1:7" x14ac:dyDescent="0.25">
      <c r="A72" s="3" t="s">
        <v>318</v>
      </c>
      <c r="B72" s="3" t="s">
        <v>29</v>
      </c>
      <c r="C72" s="3" t="s">
        <v>318</v>
      </c>
      <c r="D72" s="3"/>
      <c r="E72" s="3"/>
      <c r="F72" s="3"/>
      <c r="G72" s="3"/>
    </row>
    <row r="73" spans="1:7" x14ac:dyDescent="0.25">
      <c r="A73" s="3" t="s">
        <v>319</v>
      </c>
      <c r="B73" s="3" t="s">
        <v>29</v>
      </c>
      <c r="C73" s="3" t="s">
        <v>319</v>
      </c>
      <c r="D73" s="3"/>
      <c r="E73" s="3"/>
      <c r="F73" s="3"/>
      <c r="G73" s="3"/>
    </row>
    <row r="74" spans="1:7" x14ac:dyDescent="0.25">
      <c r="A74" s="3" t="s">
        <v>320</v>
      </c>
      <c r="B74" s="3" t="s">
        <v>29</v>
      </c>
      <c r="C74" s="3" t="s">
        <v>320</v>
      </c>
      <c r="D74" s="3"/>
      <c r="E74" s="3"/>
      <c r="F74" s="3"/>
      <c r="G74" s="3"/>
    </row>
    <row r="75" spans="1:7" x14ac:dyDescent="0.25">
      <c r="A75" s="3" t="s">
        <v>321</v>
      </c>
      <c r="B75" s="3" t="s">
        <v>29</v>
      </c>
      <c r="C75" s="3" t="s">
        <v>321</v>
      </c>
      <c r="D75" s="3"/>
      <c r="E75" s="3"/>
      <c r="F75" s="3"/>
      <c r="G75" s="3"/>
    </row>
    <row r="76" spans="1:7" x14ac:dyDescent="0.25">
      <c r="A76" s="3" t="s">
        <v>322</v>
      </c>
      <c r="B76" s="3" t="s">
        <v>29</v>
      </c>
      <c r="C76" s="3" t="s">
        <v>322</v>
      </c>
      <c r="D76" s="3"/>
      <c r="E76" s="3"/>
      <c r="F76" s="3"/>
      <c r="G76" s="3"/>
    </row>
    <row r="77" spans="1:7" x14ac:dyDescent="0.25">
      <c r="A77" s="3" t="s">
        <v>323</v>
      </c>
      <c r="B77" s="3" t="s">
        <v>29</v>
      </c>
      <c r="C77" s="3" t="s">
        <v>323</v>
      </c>
      <c r="D77" s="3"/>
      <c r="E77" s="3"/>
      <c r="F77" s="3"/>
      <c r="G77" s="3"/>
    </row>
    <row r="78" spans="1:7" x14ac:dyDescent="0.25">
      <c r="A78" s="3" t="s">
        <v>324</v>
      </c>
      <c r="B78" s="3" t="s">
        <v>29</v>
      </c>
      <c r="C78" s="3" t="s">
        <v>324</v>
      </c>
      <c r="D78" s="3"/>
      <c r="E78" s="3"/>
      <c r="F78" s="3"/>
      <c r="G78" s="3"/>
    </row>
    <row r="79" spans="1:7" x14ac:dyDescent="0.25">
      <c r="A79" s="3" t="s">
        <v>325</v>
      </c>
      <c r="B79" s="3" t="s">
        <v>29</v>
      </c>
      <c r="C79" s="3" t="s">
        <v>325</v>
      </c>
      <c r="D79" s="3"/>
      <c r="E79" s="3"/>
      <c r="F79" s="3"/>
      <c r="G79" s="3"/>
    </row>
    <row r="80" spans="1:7" x14ac:dyDescent="0.25">
      <c r="A80" s="3" t="s">
        <v>326</v>
      </c>
      <c r="B80" s="3" t="s">
        <v>29</v>
      </c>
      <c r="C80" s="3" t="s">
        <v>326</v>
      </c>
      <c r="D80" s="3"/>
      <c r="E80" s="3"/>
      <c r="F80" s="3"/>
      <c r="G80" s="3"/>
    </row>
    <row r="81" spans="1:7" x14ac:dyDescent="0.25">
      <c r="A81" s="3" t="s">
        <v>327</v>
      </c>
      <c r="B81" s="3" t="s">
        <v>29</v>
      </c>
      <c r="C81" s="3" t="s">
        <v>327</v>
      </c>
      <c r="D81" s="3"/>
      <c r="E81" s="3"/>
      <c r="F81" s="3"/>
      <c r="G81" s="3"/>
    </row>
    <row r="82" spans="1:7" x14ac:dyDescent="0.25">
      <c r="A82" s="3" t="s">
        <v>328</v>
      </c>
      <c r="B82" s="3" t="s">
        <v>29</v>
      </c>
      <c r="C82" s="3" t="s">
        <v>328</v>
      </c>
      <c r="D82" s="3"/>
      <c r="E82" s="3"/>
      <c r="F82" s="3"/>
      <c r="G82" s="3"/>
    </row>
    <row r="83" spans="1:7" x14ac:dyDescent="0.25">
      <c r="A83" s="3" t="s">
        <v>329</v>
      </c>
      <c r="B83" s="3" t="s">
        <v>29</v>
      </c>
      <c r="C83" s="3" t="s">
        <v>329</v>
      </c>
      <c r="D83" s="3"/>
      <c r="E83" s="3"/>
      <c r="F83" s="3"/>
      <c r="G83" s="3"/>
    </row>
    <row r="84" spans="1:7" x14ac:dyDescent="0.25">
      <c r="A84" s="3" t="s">
        <v>330</v>
      </c>
      <c r="B84" s="3" t="s">
        <v>29</v>
      </c>
      <c r="C84" s="3" t="s">
        <v>330</v>
      </c>
      <c r="D84" s="3"/>
      <c r="E84" s="3"/>
      <c r="F84" s="3"/>
      <c r="G84" s="3"/>
    </row>
    <row r="85" spans="1:7" x14ac:dyDescent="0.25">
      <c r="A85" s="3" t="s">
        <v>331</v>
      </c>
      <c r="B85" s="3" t="s">
        <v>29</v>
      </c>
      <c r="C85" s="3" t="s">
        <v>331</v>
      </c>
      <c r="D85" s="3"/>
      <c r="E85" s="3"/>
      <c r="F85" s="3"/>
      <c r="G85" s="3"/>
    </row>
    <row r="86" spans="1:7" x14ac:dyDescent="0.25">
      <c r="A86" s="3" t="s">
        <v>332</v>
      </c>
      <c r="B86" s="3" t="s">
        <v>29</v>
      </c>
      <c r="C86" s="3" t="s">
        <v>332</v>
      </c>
      <c r="D86" s="3"/>
      <c r="E86" s="3"/>
      <c r="F86" s="3"/>
      <c r="G86" s="3"/>
    </row>
    <row r="87" spans="1:7" x14ac:dyDescent="0.25">
      <c r="A87" s="3" t="s">
        <v>333</v>
      </c>
      <c r="B87" s="3" t="s">
        <v>29</v>
      </c>
      <c r="C87" s="3" t="s">
        <v>333</v>
      </c>
      <c r="D87" s="3"/>
      <c r="E87" s="3"/>
      <c r="F87" s="3"/>
      <c r="G87" s="3"/>
    </row>
    <row r="88" spans="1:7" x14ac:dyDescent="0.25">
      <c r="A88" s="3" t="s">
        <v>334</v>
      </c>
      <c r="B88" s="3" t="s">
        <v>29</v>
      </c>
      <c r="C88" s="3" t="s">
        <v>334</v>
      </c>
      <c r="D88" s="3"/>
      <c r="E88" s="3"/>
      <c r="F88" s="3"/>
      <c r="G88" s="3"/>
    </row>
    <row r="89" spans="1:7" x14ac:dyDescent="0.25">
      <c r="A89" s="3" t="s">
        <v>335</v>
      </c>
      <c r="B89" s="3" t="s">
        <v>29</v>
      </c>
      <c r="C89" s="3" t="s">
        <v>335</v>
      </c>
      <c r="D89" s="3"/>
      <c r="E89" s="3"/>
      <c r="F89" s="3"/>
      <c r="G89" s="3"/>
    </row>
    <row r="90" spans="1:7" x14ac:dyDescent="0.25">
      <c r="A90" s="3" t="s">
        <v>336</v>
      </c>
      <c r="B90" s="3" t="s">
        <v>29</v>
      </c>
      <c r="C90" s="3" t="s">
        <v>336</v>
      </c>
      <c r="D90" s="3"/>
      <c r="E90" s="3"/>
      <c r="F90" s="3"/>
      <c r="G90" s="3"/>
    </row>
    <row r="91" spans="1:7" x14ac:dyDescent="0.25">
      <c r="A91" s="3" t="s">
        <v>337</v>
      </c>
      <c r="B91" s="3" t="s">
        <v>29</v>
      </c>
      <c r="C91" s="3" t="s">
        <v>337</v>
      </c>
      <c r="D91" s="3"/>
      <c r="E91" s="3"/>
      <c r="F91" s="3"/>
      <c r="G91" s="3"/>
    </row>
    <row r="92" spans="1:7" x14ac:dyDescent="0.25">
      <c r="A92" s="3" t="s">
        <v>338</v>
      </c>
      <c r="B92" s="3" t="s">
        <v>29</v>
      </c>
      <c r="C92" s="3" t="s">
        <v>338</v>
      </c>
      <c r="D92" s="3"/>
      <c r="E92" s="3"/>
      <c r="F92" s="3"/>
      <c r="G92" s="3"/>
    </row>
    <row r="93" spans="1:7" x14ac:dyDescent="0.25">
      <c r="A93" s="3" t="s">
        <v>339</v>
      </c>
      <c r="B93" s="3" t="s">
        <v>29</v>
      </c>
      <c r="C93" s="3" t="s">
        <v>339</v>
      </c>
      <c r="D93" s="3"/>
      <c r="E93" s="3"/>
      <c r="F93" s="3"/>
      <c r="G93" s="3"/>
    </row>
    <row r="94" spans="1:7" x14ac:dyDescent="0.25">
      <c r="A94" s="3" t="s">
        <v>340</v>
      </c>
      <c r="B94" s="3" t="s">
        <v>29</v>
      </c>
      <c r="C94" s="3" t="s">
        <v>340</v>
      </c>
      <c r="D94" s="3"/>
      <c r="E94" s="3"/>
      <c r="F94" s="3"/>
      <c r="G94" s="3"/>
    </row>
    <row r="95" spans="1:7" x14ac:dyDescent="0.25">
      <c r="A95" s="3" t="s">
        <v>341</v>
      </c>
      <c r="B95" s="3" t="s">
        <v>29</v>
      </c>
      <c r="C95" s="3" t="s">
        <v>341</v>
      </c>
      <c r="D95" s="3"/>
      <c r="E95" s="3"/>
      <c r="F95" s="3"/>
      <c r="G95" s="3"/>
    </row>
    <row r="96" spans="1:7" x14ac:dyDescent="0.25">
      <c r="A96" s="3" t="s">
        <v>342</v>
      </c>
      <c r="B96" s="3" t="s">
        <v>29</v>
      </c>
      <c r="C96" s="3" t="s">
        <v>342</v>
      </c>
      <c r="D96" s="3"/>
      <c r="E96" s="3"/>
      <c r="F96" s="3"/>
      <c r="G96" s="3"/>
    </row>
    <row r="97" spans="1:7" x14ac:dyDescent="0.25">
      <c r="A97" s="3" t="s">
        <v>343</v>
      </c>
      <c r="B97" s="3" t="s">
        <v>29</v>
      </c>
      <c r="C97" s="3" t="s">
        <v>343</v>
      </c>
      <c r="D97" s="3"/>
      <c r="E97" s="3"/>
      <c r="F97" s="3"/>
      <c r="G97" s="3"/>
    </row>
    <row r="98" spans="1:7" x14ac:dyDescent="0.25">
      <c r="A98" s="3" t="s">
        <v>344</v>
      </c>
      <c r="B98" s="3" t="s">
        <v>29</v>
      </c>
      <c r="C98" s="3" t="s">
        <v>344</v>
      </c>
      <c r="D98" s="3"/>
      <c r="E98" s="3"/>
      <c r="F98" s="3"/>
      <c r="G98" s="3"/>
    </row>
    <row r="99" spans="1:7" x14ac:dyDescent="0.25">
      <c r="A99" s="3" t="s">
        <v>345</v>
      </c>
      <c r="B99" s="3" t="s">
        <v>29</v>
      </c>
      <c r="C99" s="3" t="s">
        <v>345</v>
      </c>
      <c r="D99" s="3"/>
      <c r="E99" s="3"/>
      <c r="F99" s="3"/>
      <c r="G99" s="3"/>
    </row>
    <row r="100" spans="1:7" x14ac:dyDescent="0.25">
      <c r="A100" s="3" t="s">
        <v>346</v>
      </c>
      <c r="B100" s="3" t="s">
        <v>29</v>
      </c>
      <c r="C100" s="3" t="s">
        <v>346</v>
      </c>
      <c r="D100" s="3"/>
      <c r="E100" s="3"/>
      <c r="F100" s="3"/>
      <c r="G100" s="3"/>
    </row>
    <row r="101" spans="1:7" x14ac:dyDescent="0.25">
      <c r="A101" s="3" t="s">
        <v>347</v>
      </c>
      <c r="B101" s="3" t="s">
        <v>29</v>
      </c>
      <c r="C101" s="3" t="s">
        <v>347</v>
      </c>
      <c r="D101" s="3"/>
      <c r="E101" s="3"/>
      <c r="F101" s="3"/>
      <c r="G101" s="3"/>
    </row>
    <row r="102" spans="1:7" x14ac:dyDescent="0.25">
      <c r="A102" s="3" t="s">
        <v>348</v>
      </c>
      <c r="B102" s="3" t="s">
        <v>29</v>
      </c>
      <c r="C102" s="3" t="s">
        <v>348</v>
      </c>
      <c r="D102" s="3"/>
      <c r="E102" s="3"/>
      <c r="F102" s="3"/>
      <c r="G102" s="3"/>
    </row>
    <row r="103" spans="1:7" x14ac:dyDescent="0.25">
      <c r="A103" s="3" t="s">
        <v>349</v>
      </c>
      <c r="B103" s="3" t="s">
        <v>29</v>
      </c>
      <c r="C103" s="3" t="s">
        <v>349</v>
      </c>
      <c r="D103" s="3"/>
      <c r="E103" s="3"/>
      <c r="F103" s="3"/>
      <c r="G103" s="3"/>
    </row>
    <row r="104" spans="1:7" x14ac:dyDescent="0.25">
      <c r="A104" s="3" t="s">
        <v>350</v>
      </c>
      <c r="B104" s="3" t="s">
        <v>29</v>
      </c>
      <c r="C104" s="3" t="s">
        <v>350</v>
      </c>
      <c r="D104" s="3"/>
      <c r="E104" s="3"/>
      <c r="F104" s="3"/>
      <c r="G104" s="3"/>
    </row>
    <row r="105" spans="1:7" x14ac:dyDescent="0.25">
      <c r="A105" s="3" t="s">
        <v>351</v>
      </c>
      <c r="B105" s="3" t="s">
        <v>29</v>
      </c>
      <c r="C105" s="3" t="s">
        <v>351</v>
      </c>
      <c r="D105" s="3"/>
      <c r="E105" s="3"/>
      <c r="F105" s="3"/>
      <c r="G105" s="3"/>
    </row>
    <row r="106" spans="1:7" x14ac:dyDescent="0.25">
      <c r="A106" s="3" t="s">
        <v>352</v>
      </c>
      <c r="B106" s="3" t="s">
        <v>29</v>
      </c>
      <c r="C106" s="3" t="s">
        <v>352</v>
      </c>
      <c r="D106" s="3"/>
      <c r="E106" s="3"/>
      <c r="F106" s="3"/>
      <c r="G106" s="3"/>
    </row>
    <row r="107" spans="1:7" x14ac:dyDescent="0.25">
      <c r="A107" s="3" t="s">
        <v>353</v>
      </c>
      <c r="B107" s="3" t="s">
        <v>29</v>
      </c>
      <c r="C107" s="3" t="s">
        <v>353</v>
      </c>
      <c r="D107" s="3"/>
      <c r="E107" s="3"/>
      <c r="F107" s="3"/>
      <c r="G107" s="3"/>
    </row>
    <row r="108" spans="1:7" x14ac:dyDescent="0.25">
      <c r="A108" s="3" t="s">
        <v>354</v>
      </c>
      <c r="B108" s="3" t="s">
        <v>29</v>
      </c>
      <c r="C108" s="3" t="s">
        <v>354</v>
      </c>
      <c r="D108" s="3"/>
      <c r="E108" s="3"/>
      <c r="F108" s="3"/>
      <c r="G108" s="3"/>
    </row>
    <row r="109" spans="1:7" x14ac:dyDescent="0.25">
      <c r="A109" s="3" t="s">
        <v>355</v>
      </c>
      <c r="B109" s="3" t="s">
        <v>29</v>
      </c>
      <c r="C109" s="3" t="s">
        <v>355</v>
      </c>
      <c r="D109" s="3"/>
      <c r="E109" s="3"/>
      <c r="F109" s="3"/>
      <c r="G109" s="3"/>
    </row>
    <row r="110" spans="1:7" x14ac:dyDescent="0.25">
      <c r="A110" s="3" t="s">
        <v>356</v>
      </c>
      <c r="B110" s="3" t="s">
        <v>29</v>
      </c>
      <c r="C110" s="3" t="s">
        <v>356</v>
      </c>
      <c r="D110" s="3"/>
      <c r="E110" s="3"/>
      <c r="F110" s="3"/>
      <c r="G110" s="3"/>
    </row>
    <row r="111" spans="1:7" x14ac:dyDescent="0.25">
      <c r="A111" s="3" t="s">
        <v>357</v>
      </c>
      <c r="B111" s="3" t="s">
        <v>29</v>
      </c>
      <c r="C111" s="3" t="s">
        <v>357</v>
      </c>
      <c r="D111" s="3"/>
      <c r="E111" s="3"/>
      <c r="F111" s="3"/>
      <c r="G111" s="3"/>
    </row>
    <row r="112" spans="1:7" x14ac:dyDescent="0.25">
      <c r="A112" s="3" t="s">
        <v>358</v>
      </c>
      <c r="B112" s="3" t="s">
        <v>29</v>
      </c>
      <c r="C112" s="3" t="s">
        <v>358</v>
      </c>
      <c r="D112" s="3"/>
      <c r="E112" s="3"/>
      <c r="F112" s="3"/>
      <c r="G112" s="3"/>
    </row>
    <row r="113" spans="1:7" x14ac:dyDescent="0.25">
      <c r="A113" s="3" t="s">
        <v>359</v>
      </c>
      <c r="B113" s="3" t="s">
        <v>29</v>
      </c>
      <c r="C113" s="3" t="s">
        <v>359</v>
      </c>
      <c r="D113" s="3"/>
      <c r="E113" s="3"/>
      <c r="F113" s="3"/>
      <c r="G113" s="3"/>
    </row>
    <row r="114" spans="1:7" x14ac:dyDescent="0.25">
      <c r="A114" s="3" t="s">
        <v>360</v>
      </c>
      <c r="B114" s="3" t="s">
        <v>29</v>
      </c>
      <c r="C114" s="3" t="s">
        <v>360</v>
      </c>
      <c r="D114" s="3"/>
      <c r="E114" s="3"/>
      <c r="F114" s="3"/>
      <c r="G114" s="3"/>
    </row>
    <row r="115" spans="1:7" x14ac:dyDescent="0.25">
      <c r="A115" s="3" t="s">
        <v>361</v>
      </c>
      <c r="B115" s="3" t="s">
        <v>29</v>
      </c>
      <c r="C115" s="3" t="s">
        <v>361</v>
      </c>
      <c r="D115" s="3"/>
      <c r="E115" s="3"/>
      <c r="F115" s="3"/>
      <c r="G115" s="3"/>
    </row>
    <row r="116" spans="1:7" x14ac:dyDescent="0.25">
      <c r="A116" s="3" t="s">
        <v>362</v>
      </c>
      <c r="B116" s="3" t="s">
        <v>29</v>
      </c>
      <c r="C116" s="3" t="s">
        <v>362</v>
      </c>
      <c r="D116" s="3"/>
      <c r="E116" s="3"/>
      <c r="F116" s="3"/>
      <c r="G116" s="3"/>
    </row>
    <row r="117" spans="1:7" x14ac:dyDescent="0.25">
      <c r="A117" s="3" t="s">
        <v>363</v>
      </c>
      <c r="B117" s="3" t="s">
        <v>29</v>
      </c>
      <c r="C117" s="3" t="s">
        <v>363</v>
      </c>
      <c r="D117" s="3"/>
      <c r="E117" s="3"/>
      <c r="F117" s="3"/>
      <c r="G117" s="3"/>
    </row>
    <row r="118" spans="1:7" x14ac:dyDescent="0.25">
      <c r="A118" s="3" t="s">
        <v>364</v>
      </c>
      <c r="B118" s="3" t="s">
        <v>29</v>
      </c>
      <c r="C118" s="3" t="s">
        <v>364</v>
      </c>
      <c r="D118" s="3"/>
      <c r="E118" s="3"/>
      <c r="F118" s="3"/>
      <c r="G118" s="3"/>
    </row>
    <row r="119" spans="1:7" x14ac:dyDescent="0.25">
      <c r="A119" s="3" t="s">
        <v>365</v>
      </c>
      <c r="B119" s="3" t="s">
        <v>29</v>
      </c>
      <c r="C119" s="3" t="s">
        <v>365</v>
      </c>
      <c r="D119" s="3"/>
      <c r="E119" s="3"/>
      <c r="F119" s="3"/>
      <c r="G119" s="3"/>
    </row>
    <row r="120" spans="1:7" x14ac:dyDescent="0.25">
      <c r="A120" s="3" t="s">
        <v>366</v>
      </c>
      <c r="B120" s="3" t="s">
        <v>29</v>
      </c>
      <c r="C120" s="3" t="s">
        <v>366</v>
      </c>
      <c r="D120" s="3"/>
      <c r="E120" s="3"/>
      <c r="F120" s="3"/>
      <c r="G120" s="3"/>
    </row>
    <row r="121" spans="1:7" x14ac:dyDescent="0.25">
      <c r="A121" s="3" t="s">
        <v>367</v>
      </c>
      <c r="B121" s="3" t="s">
        <v>29</v>
      </c>
      <c r="C121" s="3" t="s">
        <v>367</v>
      </c>
      <c r="D121" s="3"/>
      <c r="E121" s="3"/>
      <c r="F121" s="3"/>
      <c r="G121" s="3"/>
    </row>
    <row r="122" spans="1:7" x14ac:dyDescent="0.25">
      <c r="A122" s="3" t="s">
        <v>368</v>
      </c>
      <c r="B122" s="3" t="s">
        <v>29</v>
      </c>
      <c r="C122" s="3" t="s">
        <v>368</v>
      </c>
      <c r="D122" s="3"/>
      <c r="E122" s="3"/>
      <c r="F122" s="3"/>
      <c r="G122" s="3"/>
    </row>
    <row r="123" spans="1:7" x14ac:dyDescent="0.25">
      <c r="A123" s="3" t="s">
        <v>369</v>
      </c>
      <c r="B123" s="3" t="s">
        <v>29</v>
      </c>
      <c r="C123" s="3" t="s">
        <v>369</v>
      </c>
      <c r="D123" s="3"/>
      <c r="E123" s="3"/>
      <c r="F123" s="3"/>
      <c r="G123" s="3"/>
    </row>
    <row r="124" spans="1:7" x14ac:dyDescent="0.25">
      <c r="A124" s="3" t="s">
        <v>370</v>
      </c>
      <c r="B124" s="3" t="s">
        <v>29</v>
      </c>
      <c r="C124" s="3" t="s">
        <v>370</v>
      </c>
      <c r="D124" s="3"/>
      <c r="E124" s="3"/>
      <c r="F124" s="3"/>
      <c r="G124" s="3"/>
    </row>
    <row r="125" spans="1:7" x14ac:dyDescent="0.25">
      <c r="A125" s="3" t="s">
        <v>371</v>
      </c>
      <c r="B125" s="3" t="s">
        <v>29</v>
      </c>
      <c r="C125" s="3" t="s">
        <v>371</v>
      </c>
      <c r="D125" s="3"/>
      <c r="E125" s="3"/>
      <c r="F125" s="3"/>
      <c r="G125" s="3"/>
    </row>
    <row r="126" spans="1:7" x14ac:dyDescent="0.25">
      <c r="A126" s="3" t="s">
        <v>372</v>
      </c>
      <c r="B126" s="3" t="s">
        <v>29</v>
      </c>
      <c r="C126" s="3" t="s">
        <v>372</v>
      </c>
      <c r="D126" s="3"/>
      <c r="E126" s="3"/>
      <c r="F126" s="3"/>
      <c r="G126" s="3"/>
    </row>
    <row r="127" spans="1:7" x14ac:dyDescent="0.25">
      <c r="A127" s="3" t="s">
        <v>373</v>
      </c>
      <c r="B127" s="3" t="s">
        <v>29</v>
      </c>
      <c r="C127" s="3" t="s">
        <v>373</v>
      </c>
      <c r="D127" s="3"/>
      <c r="E127" s="3"/>
      <c r="F127" s="3"/>
      <c r="G127" s="3"/>
    </row>
    <row r="128" spans="1:7" x14ac:dyDescent="0.25">
      <c r="A128" s="3" t="s">
        <v>374</v>
      </c>
      <c r="B128" s="3" t="s">
        <v>29</v>
      </c>
      <c r="C128" s="3" t="s">
        <v>374</v>
      </c>
      <c r="D128" s="3"/>
      <c r="E128" s="3"/>
      <c r="F128" s="3"/>
      <c r="G128" s="3"/>
    </row>
    <row r="129" spans="1:7" x14ac:dyDescent="0.25">
      <c r="A129" s="3" t="s">
        <v>375</v>
      </c>
      <c r="B129" s="3" t="s">
        <v>29</v>
      </c>
      <c r="C129" s="3" t="s">
        <v>375</v>
      </c>
      <c r="D129" s="3"/>
      <c r="E129" s="3"/>
      <c r="F129" s="3"/>
      <c r="G129" s="3"/>
    </row>
    <row r="130" spans="1:7" x14ac:dyDescent="0.25">
      <c r="A130" s="3" t="s">
        <v>376</v>
      </c>
      <c r="B130" s="3" t="s">
        <v>29</v>
      </c>
      <c r="C130" s="3" t="s">
        <v>376</v>
      </c>
      <c r="D130" s="3"/>
      <c r="E130" s="3"/>
      <c r="F130" s="3"/>
      <c r="G130" s="3"/>
    </row>
    <row r="131" spans="1:7" x14ac:dyDescent="0.25">
      <c r="A131" s="3" t="s">
        <v>377</v>
      </c>
      <c r="B131" s="3" t="s">
        <v>29</v>
      </c>
      <c r="C131" s="3" t="s">
        <v>377</v>
      </c>
      <c r="D131" s="3"/>
      <c r="E131" s="3"/>
      <c r="F131" s="3"/>
      <c r="G131" s="3"/>
    </row>
    <row r="132" spans="1:7" x14ac:dyDescent="0.25">
      <c r="A132" s="3" t="s">
        <v>378</v>
      </c>
      <c r="B132" s="3" t="s">
        <v>29</v>
      </c>
      <c r="C132" s="3" t="s">
        <v>378</v>
      </c>
      <c r="D132" s="3"/>
      <c r="E132" s="3"/>
      <c r="F132" s="3"/>
      <c r="G132" s="3"/>
    </row>
    <row r="133" spans="1:7" x14ac:dyDescent="0.25">
      <c r="A133" s="3" t="s">
        <v>379</v>
      </c>
      <c r="B133" s="3" t="s">
        <v>29</v>
      </c>
      <c r="C133" s="3" t="s">
        <v>379</v>
      </c>
      <c r="D133" s="3"/>
      <c r="E133" s="3"/>
      <c r="F133" s="3"/>
      <c r="G133" s="3"/>
    </row>
    <row r="134" spans="1:7" x14ac:dyDescent="0.25">
      <c r="A134" s="3" t="s">
        <v>380</v>
      </c>
      <c r="B134" s="3" t="s">
        <v>29</v>
      </c>
      <c r="C134" s="3" t="s">
        <v>380</v>
      </c>
      <c r="D134" s="3"/>
      <c r="E134" s="3"/>
      <c r="F134" s="3"/>
      <c r="G134" s="3"/>
    </row>
    <row r="135" spans="1:7" x14ac:dyDescent="0.25">
      <c r="A135" s="3" t="s">
        <v>381</v>
      </c>
      <c r="B135" s="3" t="s">
        <v>29</v>
      </c>
      <c r="C135" s="3" t="s">
        <v>381</v>
      </c>
      <c r="D135" s="3"/>
      <c r="E135" s="3"/>
      <c r="F135" s="3"/>
      <c r="G135" s="3"/>
    </row>
    <row r="136" spans="1:7" x14ac:dyDescent="0.25">
      <c r="A136" s="3" t="s">
        <v>382</v>
      </c>
      <c r="B136" s="3" t="s">
        <v>29</v>
      </c>
      <c r="C136" s="3" t="s">
        <v>382</v>
      </c>
      <c r="D136" s="3"/>
      <c r="E136" s="3"/>
      <c r="F136" s="3"/>
      <c r="G136" s="3"/>
    </row>
    <row r="137" spans="1:7" x14ac:dyDescent="0.25">
      <c r="A137" s="3" t="s">
        <v>383</v>
      </c>
      <c r="B137" s="3" t="s">
        <v>29</v>
      </c>
      <c r="C137" s="3" t="s">
        <v>383</v>
      </c>
      <c r="D137" s="3"/>
      <c r="E137" s="3"/>
      <c r="F137" s="3"/>
      <c r="G137" s="3"/>
    </row>
    <row r="138" spans="1:7" x14ac:dyDescent="0.25">
      <c r="A138" s="3" t="s">
        <v>384</v>
      </c>
      <c r="B138" s="3" t="s">
        <v>29</v>
      </c>
      <c r="C138" s="3" t="s">
        <v>384</v>
      </c>
      <c r="D138" s="3"/>
      <c r="E138" s="3"/>
      <c r="F138" s="3"/>
      <c r="G138" s="3"/>
    </row>
    <row r="139" spans="1:7" x14ac:dyDescent="0.25">
      <c r="A139" s="3" t="s">
        <v>385</v>
      </c>
      <c r="B139" s="3" t="s">
        <v>29</v>
      </c>
      <c r="C139" s="3" t="s">
        <v>385</v>
      </c>
      <c r="D139" s="3"/>
      <c r="E139" s="3"/>
      <c r="F139" s="3"/>
      <c r="G139" s="3"/>
    </row>
    <row r="140" spans="1:7" x14ac:dyDescent="0.25">
      <c r="A140" s="3" t="s">
        <v>386</v>
      </c>
      <c r="B140" s="3" t="s">
        <v>29</v>
      </c>
      <c r="C140" s="3" t="s">
        <v>386</v>
      </c>
      <c r="D140" s="3"/>
      <c r="E140" s="3"/>
      <c r="F140" s="3"/>
      <c r="G140" s="3"/>
    </row>
    <row r="141" spans="1:7" x14ac:dyDescent="0.25">
      <c r="A141" s="3" t="s">
        <v>387</v>
      </c>
      <c r="B141" s="3" t="s">
        <v>29</v>
      </c>
      <c r="C141" s="3" t="s">
        <v>387</v>
      </c>
      <c r="D141" s="3"/>
      <c r="E141" s="3"/>
      <c r="F141" s="3"/>
      <c r="G141" s="3"/>
    </row>
    <row r="142" spans="1:7" x14ac:dyDescent="0.25">
      <c r="A142" s="3" t="s">
        <v>388</v>
      </c>
      <c r="B142" s="3" t="s">
        <v>29</v>
      </c>
      <c r="C142" s="3" t="s">
        <v>388</v>
      </c>
      <c r="D142" s="3"/>
      <c r="E142" s="3"/>
      <c r="F142" s="3"/>
      <c r="G142" s="3"/>
    </row>
    <row r="143" spans="1:7" x14ac:dyDescent="0.25">
      <c r="A143" s="3" t="s">
        <v>389</v>
      </c>
      <c r="B143" s="3" t="s">
        <v>29</v>
      </c>
      <c r="C143" s="3" t="s">
        <v>389</v>
      </c>
      <c r="D143" s="3"/>
      <c r="E143" s="3"/>
      <c r="F143" s="3"/>
      <c r="G143" s="3"/>
    </row>
    <row r="144" spans="1:7" x14ac:dyDescent="0.25">
      <c r="A144" s="3" t="s">
        <v>390</v>
      </c>
      <c r="B144" s="3" t="s">
        <v>29</v>
      </c>
      <c r="C144" s="3" t="s">
        <v>390</v>
      </c>
      <c r="D144" s="3"/>
      <c r="E144" s="3"/>
      <c r="F144" s="3"/>
      <c r="G144" s="3"/>
    </row>
    <row r="145" spans="1:7" x14ac:dyDescent="0.25">
      <c r="A145" s="3" t="s">
        <v>391</v>
      </c>
      <c r="B145" s="3" t="s">
        <v>29</v>
      </c>
      <c r="C145" s="3" t="s">
        <v>391</v>
      </c>
      <c r="D145" s="3"/>
      <c r="E145" s="3"/>
      <c r="F145" s="3"/>
      <c r="G145" s="3"/>
    </row>
    <row r="146" spans="1:7" x14ac:dyDescent="0.25">
      <c r="A146" s="3" t="s">
        <v>392</v>
      </c>
      <c r="B146" s="3" t="s">
        <v>29</v>
      </c>
      <c r="C146" s="3" t="s">
        <v>392</v>
      </c>
      <c r="D146" s="3"/>
      <c r="E146" s="3"/>
      <c r="F146" s="3"/>
      <c r="G146" s="3"/>
    </row>
    <row r="147" spans="1:7" x14ac:dyDescent="0.25">
      <c r="A147" s="3" t="s">
        <v>393</v>
      </c>
      <c r="B147" s="3" t="s">
        <v>29</v>
      </c>
      <c r="C147" s="3" t="s">
        <v>393</v>
      </c>
      <c r="D147" s="3"/>
      <c r="E147" s="3"/>
      <c r="F147" s="3"/>
      <c r="G147" s="3"/>
    </row>
    <row r="148" spans="1:7" x14ac:dyDescent="0.25">
      <c r="A148" s="3" t="s">
        <v>394</v>
      </c>
      <c r="B148" s="3" t="s">
        <v>29</v>
      </c>
      <c r="C148" s="3" t="s">
        <v>394</v>
      </c>
      <c r="D148" s="3"/>
      <c r="E148" s="3"/>
      <c r="F148" s="3"/>
      <c r="G148" s="3"/>
    </row>
    <row r="149" spans="1:7" x14ac:dyDescent="0.25">
      <c r="A149" s="3" t="s">
        <v>395</v>
      </c>
      <c r="B149" s="3" t="s">
        <v>29</v>
      </c>
      <c r="C149" s="3" t="s">
        <v>395</v>
      </c>
      <c r="D149" s="3"/>
      <c r="E149" s="3"/>
      <c r="F149" s="3"/>
      <c r="G149" s="3"/>
    </row>
    <row r="150" spans="1:7" x14ac:dyDescent="0.25">
      <c r="A150" s="3" t="s">
        <v>396</v>
      </c>
      <c r="B150" s="3" t="s">
        <v>29</v>
      </c>
      <c r="C150" s="3" t="s">
        <v>396</v>
      </c>
      <c r="D150" s="3"/>
      <c r="E150" s="3"/>
      <c r="F150" s="3"/>
      <c r="G150" s="3"/>
    </row>
    <row r="151" spans="1:7" x14ac:dyDescent="0.25">
      <c r="A151" s="3" t="s">
        <v>397</v>
      </c>
      <c r="B151" s="3" t="s">
        <v>29</v>
      </c>
      <c r="C151" s="3" t="s">
        <v>397</v>
      </c>
      <c r="D151" s="3"/>
      <c r="E151" s="3"/>
      <c r="F151" s="3"/>
      <c r="G151" s="3"/>
    </row>
    <row r="152" spans="1:7" x14ac:dyDescent="0.25">
      <c r="A152" s="3" t="s">
        <v>398</v>
      </c>
      <c r="B152" s="3" t="s">
        <v>29</v>
      </c>
      <c r="C152" s="3" t="s">
        <v>398</v>
      </c>
      <c r="D152" s="3"/>
      <c r="E152" s="3"/>
      <c r="F152" s="3"/>
      <c r="G152" s="3"/>
    </row>
    <row r="153" spans="1:7" x14ac:dyDescent="0.25">
      <c r="A153" s="3" t="s">
        <v>399</v>
      </c>
      <c r="B153" s="3" t="s">
        <v>29</v>
      </c>
      <c r="C153" s="3" t="s">
        <v>399</v>
      </c>
      <c r="D153" s="3"/>
      <c r="E153" s="3"/>
      <c r="F153" s="3"/>
      <c r="G153" s="3"/>
    </row>
    <row r="154" spans="1:7" x14ac:dyDescent="0.25">
      <c r="A154" s="3" t="s">
        <v>400</v>
      </c>
      <c r="B154" s="3" t="s">
        <v>29</v>
      </c>
      <c r="C154" s="3" t="s">
        <v>400</v>
      </c>
      <c r="D154" s="3"/>
      <c r="E154" s="3"/>
      <c r="F154" s="3"/>
      <c r="G154" s="3"/>
    </row>
    <row r="155" spans="1:7" x14ac:dyDescent="0.25">
      <c r="A155" s="3" t="s">
        <v>401</v>
      </c>
      <c r="B155" s="3" t="s">
        <v>29</v>
      </c>
      <c r="C155" s="3" t="s">
        <v>401</v>
      </c>
      <c r="D155" s="3"/>
      <c r="E155" s="3"/>
      <c r="F155" s="3"/>
      <c r="G155" s="3"/>
    </row>
    <row r="156" spans="1:7" x14ac:dyDescent="0.25">
      <c r="A156" s="3" t="s">
        <v>402</v>
      </c>
      <c r="B156" s="3" t="s">
        <v>29</v>
      </c>
      <c r="C156" s="3" t="s">
        <v>402</v>
      </c>
      <c r="D156" s="3"/>
      <c r="E156" s="3"/>
      <c r="F156" s="3"/>
      <c r="G156" s="3"/>
    </row>
    <row r="157" spans="1:7" x14ac:dyDescent="0.25">
      <c r="A157" s="3" t="s">
        <v>403</v>
      </c>
      <c r="B157" s="3" t="s">
        <v>29</v>
      </c>
      <c r="C157" s="3" t="s">
        <v>403</v>
      </c>
      <c r="D157" s="3"/>
      <c r="E157" s="3"/>
      <c r="F157" s="3"/>
      <c r="G157" s="3"/>
    </row>
    <row r="158" spans="1:7" x14ac:dyDescent="0.25">
      <c r="A158" s="3" t="s">
        <v>404</v>
      </c>
      <c r="B158" s="3" t="s">
        <v>29</v>
      </c>
      <c r="C158" s="3" t="s">
        <v>404</v>
      </c>
      <c r="D158" s="3"/>
      <c r="E158" s="3"/>
      <c r="F158" s="3"/>
      <c r="G158" s="3"/>
    </row>
    <row r="159" spans="1:7" x14ac:dyDescent="0.25">
      <c r="A159" s="3" t="s">
        <v>405</v>
      </c>
      <c r="B159" s="3" t="s">
        <v>29</v>
      </c>
      <c r="C159" s="3" t="s">
        <v>405</v>
      </c>
      <c r="D159" s="3"/>
      <c r="E159" s="3"/>
      <c r="F159" s="3"/>
      <c r="G159" s="3"/>
    </row>
    <row r="160" spans="1:7" x14ac:dyDescent="0.25">
      <c r="A160" s="3" t="s">
        <v>406</v>
      </c>
      <c r="B160" s="3" t="s">
        <v>29</v>
      </c>
      <c r="C160" s="3" t="s">
        <v>406</v>
      </c>
      <c r="D160" s="3"/>
      <c r="E160" s="3"/>
      <c r="F160" s="3"/>
      <c r="G160" s="3"/>
    </row>
    <row r="161" spans="1:7" x14ac:dyDescent="0.25">
      <c r="A161" s="3" t="s">
        <v>407</v>
      </c>
      <c r="B161" s="3" t="s">
        <v>29</v>
      </c>
      <c r="C161" s="3" t="s">
        <v>407</v>
      </c>
      <c r="D161" s="3"/>
      <c r="E161" s="3"/>
      <c r="F161" s="3"/>
      <c r="G161" s="3"/>
    </row>
    <row r="162" spans="1:7" x14ac:dyDescent="0.25">
      <c r="A162" s="3" t="s">
        <v>408</v>
      </c>
      <c r="B162" s="3" t="s">
        <v>29</v>
      </c>
      <c r="C162" s="3" t="s">
        <v>408</v>
      </c>
      <c r="D162" s="3"/>
      <c r="E162" s="3"/>
      <c r="F162" s="3"/>
      <c r="G162" s="3"/>
    </row>
    <row r="163" spans="1:7" x14ac:dyDescent="0.25">
      <c r="A163" s="3" t="s">
        <v>409</v>
      </c>
      <c r="B163" s="3" t="s">
        <v>29</v>
      </c>
      <c r="C163" s="3" t="s">
        <v>409</v>
      </c>
      <c r="D163" s="3"/>
      <c r="E163" s="3"/>
      <c r="F163" s="3"/>
      <c r="G163" s="3"/>
    </row>
    <row r="164" spans="1:7" x14ac:dyDescent="0.25">
      <c r="A164" s="3" t="s">
        <v>410</v>
      </c>
      <c r="B164" s="3" t="s">
        <v>29</v>
      </c>
      <c r="C164" s="3" t="s">
        <v>410</v>
      </c>
      <c r="D164" s="3"/>
      <c r="E164" s="3"/>
      <c r="F164" s="3"/>
      <c r="G164" s="3"/>
    </row>
    <row r="165" spans="1:7" x14ac:dyDescent="0.25">
      <c r="A165" s="3" t="s">
        <v>411</v>
      </c>
      <c r="B165" s="3" t="s">
        <v>29</v>
      </c>
      <c r="C165" s="3" t="s">
        <v>411</v>
      </c>
      <c r="D165" s="3"/>
      <c r="E165" s="3"/>
      <c r="F165" s="3"/>
      <c r="G165" s="3"/>
    </row>
    <row r="166" spans="1:7" x14ac:dyDescent="0.25">
      <c r="A166" s="3" t="s">
        <v>412</v>
      </c>
      <c r="B166" s="3" t="s">
        <v>29</v>
      </c>
      <c r="C166" s="3" t="s">
        <v>412</v>
      </c>
      <c r="D166" s="3"/>
      <c r="E166" s="3"/>
      <c r="F166" s="3"/>
      <c r="G166" s="3"/>
    </row>
    <row r="167" spans="1:7" x14ac:dyDescent="0.25">
      <c r="A167" s="3" t="s">
        <v>413</v>
      </c>
      <c r="B167" s="3" t="s">
        <v>29</v>
      </c>
      <c r="C167" s="3" t="s">
        <v>413</v>
      </c>
      <c r="D167" s="3"/>
      <c r="E167" s="3"/>
      <c r="F167" s="3"/>
      <c r="G167" s="3"/>
    </row>
    <row r="168" spans="1:7" x14ac:dyDescent="0.25">
      <c r="A168" s="3" t="s">
        <v>414</v>
      </c>
      <c r="B168" s="3" t="s">
        <v>29</v>
      </c>
      <c r="C168" s="3" t="s">
        <v>414</v>
      </c>
      <c r="D168" s="3"/>
      <c r="E168" s="3"/>
      <c r="F168" s="3"/>
      <c r="G168" s="3"/>
    </row>
    <row r="169" spans="1:7" x14ac:dyDescent="0.25">
      <c r="A169" s="3" t="s">
        <v>415</v>
      </c>
      <c r="B169" s="3" t="s">
        <v>29</v>
      </c>
      <c r="C169" s="3" t="s">
        <v>415</v>
      </c>
      <c r="D169" s="3"/>
      <c r="E169" s="3"/>
      <c r="F169" s="3"/>
      <c r="G169" s="3"/>
    </row>
    <row r="170" spans="1:7" x14ac:dyDescent="0.25">
      <c r="A170" s="3" t="s">
        <v>416</v>
      </c>
      <c r="B170" s="3" t="s">
        <v>29</v>
      </c>
      <c r="C170" s="3" t="s">
        <v>416</v>
      </c>
      <c r="D170" s="3"/>
      <c r="E170" s="3"/>
      <c r="F170" s="3"/>
      <c r="G170" s="3"/>
    </row>
    <row r="171" spans="1:7" x14ac:dyDescent="0.25">
      <c r="A171" s="3" t="s">
        <v>417</v>
      </c>
      <c r="B171" s="3" t="s">
        <v>29</v>
      </c>
      <c r="C171" s="3" t="s">
        <v>417</v>
      </c>
      <c r="D171" s="3"/>
      <c r="E171" s="3"/>
      <c r="F171" s="3"/>
      <c r="G171" s="3"/>
    </row>
    <row r="172" spans="1:7" x14ac:dyDescent="0.25">
      <c r="A172" s="3" t="s">
        <v>418</v>
      </c>
      <c r="B172" s="3" t="s">
        <v>29</v>
      </c>
      <c r="C172" s="3" t="s">
        <v>418</v>
      </c>
      <c r="D172" s="3"/>
      <c r="E172" s="3"/>
      <c r="F172" s="3"/>
      <c r="G172" s="3"/>
    </row>
    <row r="173" spans="1:7" x14ac:dyDescent="0.25">
      <c r="A173" s="3" t="s">
        <v>419</v>
      </c>
      <c r="B173" s="3" t="s">
        <v>29</v>
      </c>
      <c r="C173" s="3" t="s">
        <v>419</v>
      </c>
      <c r="D173" s="3"/>
      <c r="E173" s="3"/>
      <c r="F173" s="3"/>
      <c r="G173" s="3"/>
    </row>
    <row r="174" spans="1:7" x14ac:dyDescent="0.25">
      <c r="A174" s="3" t="s">
        <v>420</v>
      </c>
      <c r="B174" s="3" t="s">
        <v>29</v>
      </c>
      <c r="C174" s="3" t="s">
        <v>420</v>
      </c>
      <c r="D174" s="3"/>
      <c r="E174" s="3"/>
      <c r="F174" s="3"/>
      <c r="G174" s="3"/>
    </row>
    <row r="175" spans="1:7" x14ac:dyDescent="0.25">
      <c r="A175" s="3" t="s">
        <v>421</v>
      </c>
      <c r="B175" s="3" t="s">
        <v>29</v>
      </c>
      <c r="C175" s="3" t="s">
        <v>421</v>
      </c>
      <c r="D175" s="3"/>
      <c r="E175" s="3"/>
      <c r="F175" s="3"/>
      <c r="G175" s="3"/>
    </row>
    <row r="176" spans="1:7" x14ac:dyDescent="0.25">
      <c r="A176" s="3" t="s">
        <v>422</v>
      </c>
      <c r="B176" s="3" t="s">
        <v>29</v>
      </c>
      <c r="C176" s="3" t="s">
        <v>422</v>
      </c>
      <c r="D176" s="3"/>
      <c r="E176" s="3"/>
      <c r="F176" s="3"/>
      <c r="G176" s="3"/>
    </row>
    <row r="177" spans="1:7" x14ac:dyDescent="0.25">
      <c r="A177" s="3" t="s">
        <v>423</v>
      </c>
      <c r="B177" s="3" t="s">
        <v>29</v>
      </c>
      <c r="C177" s="3" t="s">
        <v>423</v>
      </c>
      <c r="D177" s="3"/>
      <c r="E177" s="3"/>
      <c r="F177" s="3"/>
      <c r="G177" s="3"/>
    </row>
    <row r="178" spans="1:7" x14ac:dyDescent="0.25">
      <c r="A178" s="3" t="s">
        <v>424</v>
      </c>
      <c r="B178" s="3" t="s">
        <v>29</v>
      </c>
      <c r="C178" s="3" t="s">
        <v>424</v>
      </c>
      <c r="D178" s="3"/>
      <c r="E178" s="3"/>
      <c r="F178" s="3"/>
      <c r="G178" s="3"/>
    </row>
    <row r="179" spans="1:7" x14ac:dyDescent="0.25">
      <c r="A179" s="3" t="s">
        <v>425</v>
      </c>
      <c r="B179" s="3" t="s">
        <v>29</v>
      </c>
      <c r="C179" s="3" t="s">
        <v>425</v>
      </c>
      <c r="D179" s="3"/>
      <c r="E179" s="3"/>
      <c r="F179" s="3"/>
      <c r="G179" s="3"/>
    </row>
    <row r="180" spans="1:7" x14ac:dyDescent="0.25">
      <c r="A180" s="3" t="s">
        <v>426</v>
      </c>
      <c r="B180" s="3" t="s">
        <v>29</v>
      </c>
      <c r="C180" s="3" t="s">
        <v>426</v>
      </c>
      <c r="D180" s="3"/>
      <c r="E180" s="3"/>
      <c r="F180" s="3"/>
      <c r="G180" s="3"/>
    </row>
    <row r="181" spans="1:7" x14ac:dyDescent="0.25">
      <c r="A181" s="3" t="s">
        <v>427</v>
      </c>
      <c r="B181" s="3" t="s">
        <v>29</v>
      </c>
      <c r="C181" s="3" t="s">
        <v>427</v>
      </c>
      <c r="D181" s="3"/>
      <c r="E181" s="3"/>
      <c r="F181" s="3"/>
      <c r="G181" s="3"/>
    </row>
    <row r="182" spans="1:7" x14ac:dyDescent="0.25">
      <c r="A182" s="3" t="s">
        <v>428</v>
      </c>
      <c r="B182" s="3" t="s">
        <v>29</v>
      </c>
      <c r="C182" s="3" t="s">
        <v>428</v>
      </c>
      <c r="D182" s="3"/>
      <c r="E182" s="3"/>
      <c r="F182" s="3"/>
      <c r="G182" s="3"/>
    </row>
    <row r="183" spans="1:7" x14ac:dyDescent="0.25">
      <c r="A183" s="3" t="s">
        <v>429</v>
      </c>
      <c r="B183" s="3" t="s">
        <v>29</v>
      </c>
      <c r="C183" s="3" t="s">
        <v>429</v>
      </c>
      <c r="D183" s="3"/>
      <c r="E183" s="3"/>
      <c r="F183" s="3"/>
      <c r="G183" s="3"/>
    </row>
    <row r="184" spans="1:7" x14ac:dyDescent="0.25">
      <c r="A184" s="3" t="s">
        <v>430</v>
      </c>
      <c r="B184" s="3" t="s">
        <v>29</v>
      </c>
      <c r="C184" s="3" t="s">
        <v>430</v>
      </c>
      <c r="D184" s="3"/>
      <c r="E184" s="3"/>
      <c r="F184" s="3"/>
      <c r="G184" s="3"/>
    </row>
    <row r="185" spans="1:7" x14ac:dyDescent="0.25">
      <c r="A185" s="3" t="s">
        <v>431</v>
      </c>
      <c r="B185" s="3" t="s">
        <v>29</v>
      </c>
      <c r="C185" s="3" t="s">
        <v>431</v>
      </c>
      <c r="D185" s="3"/>
      <c r="E185" s="3"/>
      <c r="F185" s="3"/>
      <c r="G185" s="3"/>
    </row>
    <row r="186" spans="1:7" x14ac:dyDescent="0.25">
      <c r="A186" s="3" t="s">
        <v>432</v>
      </c>
      <c r="B186" s="3" t="s">
        <v>29</v>
      </c>
      <c r="C186" s="3" t="s">
        <v>432</v>
      </c>
      <c r="D186" s="3"/>
      <c r="E186" s="3"/>
      <c r="F186" s="3"/>
      <c r="G186" s="3"/>
    </row>
    <row r="187" spans="1:7" x14ac:dyDescent="0.25">
      <c r="A187" s="3" t="s">
        <v>433</v>
      </c>
      <c r="B187" s="3" t="s">
        <v>29</v>
      </c>
      <c r="C187" s="3" t="s">
        <v>433</v>
      </c>
      <c r="D187" s="3"/>
      <c r="E187" s="3"/>
      <c r="F187" s="3"/>
      <c r="G187" s="3"/>
    </row>
    <row r="188" spans="1:7" x14ac:dyDescent="0.25">
      <c r="A188" s="3" t="s">
        <v>434</v>
      </c>
      <c r="B188" s="3" t="s">
        <v>29</v>
      </c>
      <c r="C188" s="3" t="s">
        <v>434</v>
      </c>
      <c r="D188" s="3"/>
      <c r="E188" s="3"/>
      <c r="F188" s="3"/>
      <c r="G188" s="3"/>
    </row>
    <row r="189" spans="1:7" x14ac:dyDescent="0.25">
      <c r="A189" s="3" t="s">
        <v>435</v>
      </c>
      <c r="B189" s="3" t="s">
        <v>29</v>
      </c>
      <c r="C189" s="3" t="s">
        <v>435</v>
      </c>
      <c r="D189" s="3"/>
      <c r="E189" s="3"/>
      <c r="F189" s="3"/>
      <c r="G189" s="3"/>
    </row>
    <row r="190" spans="1:7" x14ac:dyDescent="0.25">
      <c r="A190" s="3" t="s">
        <v>436</v>
      </c>
      <c r="B190" s="3" t="s">
        <v>29</v>
      </c>
      <c r="C190" s="3" t="s">
        <v>436</v>
      </c>
      <c r="D190" s="3"/>
      <c r="E190" s="3"/>
      <c r="F190" s="3"/>
      <c r="G190" s="3"/>
    </row>
    <row r="191" spans="1:7" x14ac:dyDescent="0.25">
      <c r="A191" s="3" t="s">
        <v>437</v>
      </c>
      <c r="B191" s="3" t="s">
        <v>29</v>
      </c>
      <c r="C191" s="3" t="s">
        <v>437</v>
      </c>
      <c r="D191" s="3"/>
      <c r="E191" s="3"/>
      <c r="F191" s="3"/>
      <c r="G191" s="3"/>
    </row>
    <row r="192" spans="1:7" x14ac:dyDescent="0.25">
      <c r="A192" s="3" t="s">
        <v>438</v>
      </c>
      <c r="B192" s="3" t="s">
        <v>29</v>
      </c>
      <c r="C192" s="3" t="s">
        <v>438</v>
      </c>
      <c r="D192" s="3"/>
      <c r="E192" s="3"/>
      <c r="F192" s="3"/>
      <c r="G192" s="3"/>
    </row>
    <row r="193" spans="1:7" x14ac:dyDescent="0.25">
      <c r="A193" s="3" t="s">
        <v>439</v>
      </c>
      <c r="B193" s="3" t="s">
        <v>29</v>
      </c>
      <c r="C193" s="3" t="s">
        <v>439</v>
      </c>
      <c r="D193" s="3"/>
      <c r="E193" s="3"/>
      <c r="F193" s="3"/>
      <c r="G193" s="3"/>
    </row>
    <row r="194" spans="1:7" x14ac:dyDescent="0.25">
      <c r="A194" s="3" t="s">
        <v>440</v>
      </c>
      <c r="B194" s="3" t="s">
        <v>29</v>
      </c>
      <c r="C194" s="3" t="s">
        <v>440</v>
      </c>
      <c r="D194" s="3"/>
      <c r="E194" s="3"/>
      <c r="F194" s="3"/>
      <c r="G194" s="3"/>
    </row>
    <row r="195" spans="1:7" x14ac:dyDescent="0.25">
      <c r="A195" s="3" t="s">
        <v>441</v>
      </c>
      <c r="B195" s="3" t="s">
        <v>29</v>
      </c>
      <c r="C195" s="3" t="s">
        <v>441</v>
      </c>
      <c r="D195" s="3"/>
      <c r="E195" s="3"/>
      <c r="F195" s="3"/>
      <c r="G195" s="3"/>
    </row>
    <row r="196" spans="1:7" x14ac:dyDescent="0.25">
      <c r="A196" s="3" t="s">
        <v>442</v>
      </c>
      <c r="B196" s="3" t="s">
        <v>29</v>
      </c>
      <c r="C196" s="3" t="s">
        <v>442</v>
      </c>
      <c r="D196" s="3"/>
      <c r="E196" s="3"/>
      <c r="F196" s="3"/>
      <c r="G196" s="3"/>
    </row>
    <row r="197" spans="1:7" x14ac:dyDescent="0.25">
      <c r="A197" s="3" t="s">
        <v>443</v>
      </c>
      <c r="B197" s="3" t="s">
        <v>29</v>
      </c>
      <c r="C197" s="3" t="s">
        <v>443</v>
      </c>
      <c r="D197" s="3"/>
      <c r="E197" s="3"/>
      <c r="F197" s="3"/>
      <c r="G197" s="3"/>
    </row>
    <row r="198" spans="1:7" x14ac:dyDescent="0.25">
      <c r="A198" s="3" t="s">
        <v>444</v>
      </c>
      <c r="B198" s="3" t="s">
        <v>29</v>
      </c>
      <c r="C198" s="3" t="s">
        <v>444</v>
      </c>
      <c r="D198" s="3"/>
      <c r="E198" s="3"/>
      <c r="F198" s="3"/>
      <c r="G198" s="3"/>
    </row>
  </sheetData>
  <autoFilter ref="A1:G198" xr:uid="{00000000-0009-0000-0000-00004F020000}"/>
  <dataValidations count="3">
    <dataValidation type="list" allowBlank="1" showErrorMessage="1" errorTitle="Invalid value" error="Choose a value from the Periods list." sqref="B2:B5000" xr:uid="{00000000-0002-0000-4F02-000000000000}">
      <formula1>"2026-07"</formula1>
    </dataValidation>
    <dataValidation type="list" allowBlank="1" showErrorMessage="1" errorTitle="Invalid value" error="Choose a value from the OrderSides list." sqref="D2:D5000" xr:uid="{00000000-0002-0000-4F02-000001000000}">
      <formula1>"CREATE,REDEEM"</formula1>
    </dataValidation>
    <dataValidation type="list" allowBlank="1" showErrorMessage="1" errorTitle="Invalid value" error="Choose a value from the OrderStatuses list." sqref="G2:G5000" xr:uid="{00000000-0002-0000-4F02-000002000000}">
      <formula1>"ACCEPTED,CANCELLED"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592</vt:i4>
      </vt:variant>
    </vt:vector>
  </HeadingPairs>
  <TitlesOfParts>
    <vt:vector size="592" baseType="lpstr">
      <vt:lpstr>AV_Config</vt:lpstr>
      <vt:lpstr>AV_FundData</vt:lpstr>
      <vt:lpstr>AV_Positions</vt:lpstr>
      <vt:lpstr>BAY_Config</vt:lpstr>
      <vt:lpstr>BAY_FundData</vt:lpstr>
      <vt:lpstr>BAY_Positions</vt:lpstr>
      <vt:lpstr>BLCK_Config</vt:lpstr>
      <vt:lpstr>BLCK_FundData</vt:lpstr>
      <vt:lpstr>BLCK_Positions</vt:lpstr>
      <vt:lpstr>BREW_Config</vt:lpstr>
      <vt:lpstr>BREW_FundData</vt:lpstr>
      <vt:lpstr>BREW_Positions</vt:lpstr>
      <vt:lpstr>BZZ_Config</vt:lpstr>
      <vt:lpstr>BZZ_FundData</vt:lpstr>
      <vt:lpstr>BZZ_Positions</vt:lpstr>
      <vt:lpstr>CBOT_Config</vt:lpstr>
      <vt:lpstr>CBOT_FundData</vt:lpstr>
      <vt:lpstr>CBOT_Positions</vt:lpstr>
      <vt:lpstr>CMAG_Config</vt:lpstr>
      <vt:lpstr>CMAG_FundData</vt:lpstr>
      <vt:lpstr>CMAG_Positions</vt:lpstr>
      <vt:lpstr>CQTM_Config</vt:lpstr>
      <vt:lpstr>CQTM_FundData</vt:lpstr>
      <vt:lpstr>CQTM_Positions</vt:lpstr>
      <vt:lpstr>DIPR_Config</vt:lpstr>
      <vt:lpstr>DIPR_FundData</vt:lpstr>
      <vt:lpstr>DIPR_Positions</vt:lpstr>
      <vt:lpstr>DOCK_Config</vt:lpstr>
      <vt:lpstr>DOCK_FundData</vt:lpstr>
      <vt:lpstr>DOCK_Positions</vt:lpstr>
      <vt:lpstr>EUV_Config</vt:lpstr>
      <vt:lpstr>EUV_FundData</vt:lpstr>
      <vt:lpstr>EUV_Positions</vt:lpstr>
      <vt:lpstr>EYES_Config</vt:lpstr>
      <vt:lpstr>EYES_FundData</vt:lpstr>
      <vt:lpstr>EYES_Positions</vt:lpstr>
      <vt:lpstr>FDRS_Config</vt:lpstr>
      <vt:lpstr>FDRS_FundData</vt:lpstr>
      <vt:lpstr>FDRS_Positions</vt:lpstr>
      <vt:lpstr>GASZ_Config</vt:lpstr>
      <vt:lpstr>GASZ_FundData</vt:lpstr>
      <vt:lpstr>GASZ_Positions</vt:lpstr>
      <vt:lpstr>GLAM_Config</vt:lpstr>
      <vt:lpstr>GLAM_FundData</vt:lpstr>
      <vt:lpstr>GLAM_Positions</vt:lpstr>
      <vt:lpstr>GNMX_Config</vt:lpstr>
      <vt:lpstr>GNMX_FundData</vt:lpstr>
      <vt:lpstr>GNMX_Positions</vt:lpstr>
      <vt:lpstr>HULL_Config</vt:lpstr>
      <vt:lpstr>HULL_FundData</vt:lpstr>
      <vt:lpstr>HULL_Positions</vt:lpstr>
      <vt:lpstr>JOUL_Config</vt:lpstr>
      <vt:lpstr>JOUL_FundData</vt:lpstr>
      <vt:lpstr>JOUL_Positions</vt:lpstr>
      <vt:lpstr>KYC_Config</vt:lpstr>
      <vt:lpstr>KYC_FundData</vt:lpstr>
      <vt:lpstr>KYC_Positions</vt:lpstr>
      <vt:lpstr>LATR_Config</vt:lpstr>
      <vt:lpstr>LATR_FundData</vt:lpstr>
      <vt:lpstr>LATR_Positions</vt:lpstr>
      <vt:lpstr>NYNY_Config</vt:lpstr>
      <vt:lpstr>NYNY_FundData</vt:lpstr>
      <vt:lpstr>NYNY_Positions</vt:lpstr>
      <vt:lpstr>ODDZ_Config</vt:lpstr>
      <vt:lpstr>ODDZ_FundData</vt:lpstr>
      <vt:lpstr>ODDZ_Positions</vt:lpstr>
      <vt:lpstr>OWN_Config</vt:lpstr>
      <vt:lpstr>OWN_FundData</vt:lpstr>
      <vt:lpstr>OWN_Positions</vt:lpstr>
      <vt:lpstr>PTNT_Config</vt:lpstr>
      <vt:lpstr>PTNT_FundData</vt:lpstr>
      <vt:lpstr>PTNT_Positions</vt:lpstr>
      <vt:lpstr>STYL_Config</vt:lpstr>
      <vt:lpstr>STYL_FundData</vt:lpstr>
      <vt:lpstr>STYL_Positions</vt:lpstr>
      <vt:lpstr>WATS_Config</vt:lpstr>
      <vt:lpstr>WATS_FundData</vt:lpstr>
      <vt:lpstr>WATS_Positions</vt:lpstr>
      <vt:lpstr>WNDR_Config</vt:lpstr>
      <vt:lpstr>WNDR_FundData</vt:lpstr>
      <vt:lpstr>WNDR_Positions</vt:lpstr>
      <vt:lpstr>WR_Config</vt:lpstr>
      <vt:lpstr>WR_FundData</vt:lpstr>
      <vt:lpstr>WR_Positions</vt:lpstr>
      <vt:lpstr>XA_Config</vt:lpstr>
      <vt:lpstr>XA_FundData</vt:lpstr>
      <vt:lpstr>XA_Positions</vt:lpstr>
      <vt:lpstr>YUNG_Config</vt:lpstr>
      <vt:lpstr>YUNG_FundData</vt:lpstr>
      <vt:lpstr>YUNG_Positions</vt:lpstr>
      <vt:lpstr>SK_Config</vt:lpstr>
      <vt:lpstr>SK_FundData</vt:lpstr>
      <vt:lpstr>SK_Positions</vt:lpstr>
      <vt:lpstr>SNDC_Config</vt:lpstr>
      <vt:lpstr>SNDC_FundData</vt:lpstr>
      <vt:lpstr>SNDC_Positions</vt:lpstr>
      <vt:lpstr>FDRX_Config</vt:lpstr>
      <vt:lpstr>FDRX_FundData</vt:lpstr>
      <vt:lpstr>FDRX_Positions</vt:lpstr>
      <vt:lpstr>EUVX_Config</vt:lpstr>
      <vt:lpstr>EUVX_FundData</vt:lpstr>
      <vt:lpstr>EUVX_Positions</vt:lpstr>
      <vt:lpstr>MSFC_Config</vt:lpstr>
      <vt:lpstr>MSFC_FundData</vt:lpstr>
      <vt:lpstr>MSFC_Positions</vt:lpstr>
      <vt:lpstr>GOGL_Config</vt:lpstr>
      <vt:lpstr>GOGL_FundData</vt:lpstr>
      <vt:lpstr>GOGL_Positions</vt:lpstr>
      <vt:lpstr>USLX_Config</vt:lpstr>
      <vt:lpstr>USLX_FundData</vt:lpstr>
      <vt:lpstr>USLX_Positions</vt:lpstr>
      <vt:lpstr>WDCC_Config</vt:lpstr>
      <vt:lpstr>WDCC_FundData</vt:lpstr>
      <vt:lpstr>WDCC_Positions</vt:lpstr>
      <vt:lpstr>MRVX_Config</vt:lpstr>
      <vt:lpstr>MRVX_FundData</vt:lpstr>
      <vt:lpstr>MRVX_Positions</vt:lpstr>
      <vt:lpstr>INT_Config</vt:lpstr>
      <vt:lpstr>INT_FundData</vt:lpstr>
      <vt:lpstr>INT_Positions</vt:lpstr>
      <vt:lpstr>MIC_Config</vt:lpstr>
      <vt:lpstr>MIC_FundData</vt:lpstr>
      <vt:lpstr>MIC_Positions</vt:lpstr>
      <vt:lpstr>MSTC_Config</vt:lpstr>
      <vt:lpstr>MSTC_FundData</vt:lpstr>
      <vt:lpstr>MSTC_Positions</vt:lpstr>
      <vt:lpstr>CRWX_Config</vt:lpstr>
      <vt:lpstr>CRWX_FundData</vt:lpstr>
      <vt:lpstr>CRWX_Positions</vt:lpstr>
      <vt:lpstr>SIMX_Config</vt:lpstr>
      <vt:lpstr>SIMX_FundData</vt:lpstr>
      <vt:lpstr>SIMX_Positions</vt:lpstr>
      <vt:lpstr>CIR_Config</vt:lpstr>
      <vt:lpstr>CIR_FundData</vt:lpstr>
      <vt:lpstr>CIR_Positions</vt:lpstr>
      <vt:lpstr>XTAI_Config</vt:lpstr>
      <vt:lpstr>XTAI_FundData</vt:lpstr>
      <vt:lpstr>XTAI_Positions</vt:lpstr>
      <vt:lpstr>PLTL_Config</vt:lpstr>
      <vt:lpstr>PLTL_FundData</vt:lpstr>
      <vt:lpstr>PLTL_Positions</vt:lpstr>
      <vt:lpstr>XLEX_Config</vt:lpstr>
      <vt:lpstr>XLEX_FundData</vt:lpstr>
      <vt:lpstr>XLEX_Positions</vt:lpstr>
      <vt:lpstr>KRWX_Config</vt:lpstr>
      <vt:lpstr>KRWX_FundData</vt:lpstr>
      <vt:lpstr>KRWX_Positions</vt:lpstr>
      <vt:lpstr>ONTX_Config</vt:lpstr>
      <vt:lpstr>ONTX_FundData</vt:lpstr>
      <vt:lpstr>ONTX_Positions</vt:lpstr>
      <vt:lpstr>AMDC_Config</vt:lpstr>
      <vt:lpstr>AMDC_FundData</vt:lpstr>
      <vt:lpstr>AMDC_Positions</vt:lpstr>
      <vt:lpstr>NOWX_Config</vt:lpstr>
      <vt:lpstr>NOWX_FundData</vt:lpstr>
      <vt:lpstr>NOWX_Positions</vt:lpstr>
      <vt:lpstr>XSEM_Config</vt:lpstr>
      <vt:lpstr>XSEM_FundData</vt:lpstr>
      <vt:lpstr>XSEM_Positions</vt:lpstr>
      <vt:lpstr>NBIC_Config</vt:lpstr>
      <vt:lpstr>NBIC_FundData</vt:lpstr>
      <vt:lpstr>NBIC_Positions</vt:lpstr>
      <vt:lpstr>AMAA_Config</vt:lpstr>
      <vt:lpstr>AMAA_FundData</vt:lpstr>
      <vt:lpstr>AMAA_Positions</vt:lpstr>
      <vt:lpstr>ORAC_Config</vt:lpstr>
      <vt:lpstr>ORAC_FundData</vt:lpstr>
      <vt:lpstr>ORAC_Positions</vt:lpstr>
      <vt:lpstr>CRWC_Config</vt:lpstr>
      <vt:lpstr>CRWC_FundData</vt:lpstr>
      <vt:lpstr>CRWC_Positions</vt:lpstr>
      <vt:lpstr>BNMC_Config</vt:lpstr>
      <vt:lpstr>BNMC_FundData</vt:lpstr>
      <vt:lpstr>BNMC_Positions</vt:lpstr>
      <vt:lpstr>XLVX_Config</vt:lpstr>
      <vt:lpstr>XLVX_FundData</vt:lpstr>
      <vt:lpstr>XLVX_Positions</vt:lpstr>
      <vt:lpstr>XLFX_Config</vt:lpstr>
      <vt:lpstr>XLFX_FundData</vt:lpstr>
      <vt:lpstr>XLFX_Positions</vt:lpstr>
      <vt:lpstr>BEC_Config</vt:lpstr>
      <vt:lpstr>BEC_FundData</vt:lpstr>
      <vt:lpstr>BEC_Positions</vt:lpstr>
      <vt:lpstr>COIX_Config</vt:lpstr>
      <vt:lpstr>COIX_FundData</vt:lpstr>
      <vt:lpstr>COIX_Positions</vt:lpstr>
      <vt:lpstr>XBIX_Config</vt:lpstr>
      <vt:lpstr>XBIX_FundData</vt:lpstr>
      <vt:lpstr>XBIX_Positions</vt:lpstr>
      <vt:lpstr>LASC_Config</vt:lpstr>
      <vt:lpstr>LASC_FundData</vt:lpstr>
      <vt:lpstr>LASC_Positions</vt:lpstr>
      <vt:lpstr>OKLC_Config</vt:lpstr>
      <vt:lpstr>OKLC_FundData</vt:lpstr>
      <vt:lpstr>OKLC_Positions</vt:lpstr>
      <vt:lpstr>NFX_Config</vt:lpstr>
      <vt:lpstr>NFX_FundData</vt:lpstr>
      <vt:lpstr>NFX_Positions</vt:lpstr>
      <vt:lpstr>SMCC_Config</vt:lpstr>
      <vt:lpstr>SMCC_FundData</vt:lpstr>
      <vt:lpstr>SMCC_Positions</vt:lpstr>
      <vt:lpstr>APMI_Config</vt:lpstr>
      <vt:lpstr>APMI_FundData</vt:lpstr>
      <vt:lpstr>APMI_Positions</vt:lpstr>
      <vt:lpstr>UCTX_Config</vt:lpstr>
      <vt:lpstr>UCTX_FundData</vt:lpstr>
      <vt:lpstr>UCTX_Positions</vt:lpstr>
      <vt:lpstr>MSIX_Config</vt:lpstr>
      <vt:lpstr>MSIX_FundData</vt:lpstr>
      <vt:lpstr>MSIX_Positions</vt:lpstr>
      <vt:lpstr>USMX_Config</vt:lpstr>
      <vt:lpstr>USMX_FundData</vt:lpstr>
      <vt:lpstr>USMX_Positions</vt:lpstr>
      <vt:lpstr>UMCX_Config</vt:lpstr>
      <vt:lpstr>UMCX_FundData</vt:lpstr>
      <vt:lpstr>UMCX_Positions</vt:lpstr>
      <vt:lpstr>UUUC_Config</vt:lpstr>
      <vt:lpstr>UUUC_FundData</vt:lpstr>
      <vt:lpstr>UUUC_Positions</vt:lpstr>
      <vt:lpstr>USX_Config</vt:lpstr>
      <vt:lpstr>USX_FundData</vt:lpstr>
      <vt:lpstr>USX_Positions</vt:lpstr>
      <vt:lpstr>USSX_Config</vt:lpstr>
      <vt:lpstr>USSX_FundData</vt:lpstr>
      <vt:lpstr>USSX_Positions</vt:lpstr>
      <vt:lpstr>IOSX_Config</vt:lpstr>
      <vt:lpstr>IOSX_FundData</vt:lpstr>
      <vt:lpstr>IOSX_Positions</vt:lpstr>
      <vt:lpstr>XLIX_Config</vt:lpstr>
      <vt:lpstr>XLIX_FundData</vt:lpstr>
      <vt:lpstr>XLIX_Positions</vt:lpstr>
      <vt:lpstr>NVC_Config</vt:lpstr>
      <vt:lpstr>NVC_FundData</vt:lpstr>
      <vt:lpstr>NVC_Positions</vt:lpstr>
      <vt:lpstr>ACHX_Config</vt:lpstr>
      <vt:lpstr>ACHX_FundData</vt:lpstr>
      <vt:lpstr>ACHX_Positions</vt:lpstr>
      <vt:lpstr>LRCC_Config</vt:lpstr>
      <vt:lpstr>LRCC_FundData</vt:lpstr>
      <vt:lpstr>LRCC_Positions</vt:lpstr>
      <vt:lpstr>MEGX_Config</vt:lpstr>
      <vt:lpstr>MEGX_FundData</vt:lpstr>
      <vt:lpstr>MEGX_Positions</vt:lpstr>
      <vt:lpstr>TPLX_Config</vt:lpstr>
      <vt:lpstr>TPLX_FundData</vt:lpstr>
      <vt:lpstr>TPLX_Positions</vt:lpstr>
      <vt:lpstr>CARX_Config</vt:lpstr>
      <vt:lpstr>CARX_FundData</vt:lpstr>
      <vt:lpstr>CARX_Positions</vt:lpstr>
      <vt:lpstr>FBX_Config</vt:lpstr>
      <vt:lpstr>FBX_FundData</vt:lpstr>
      <vt:lpstr>FBX_Positions</vt:lpstr>
      <vt:lpstr>COHC_Config</vt:lpstr>
      <vt:lpstr>COHC_FundData</vt:lpstr>
      <vt:lpstr>COHC_Positions</vt:lpstr>
      <vt:lpstr>VRC_Config</vt:lpstr>
      <vt:lpstr>VRC_FundData</vt:lpstr>
      <vt:lpstr>VRC_Positions</vt:lpstr>
      <vt:lpstr>IREC_Config</vt:lpstr>
      <vt:lpstr>IREC_FundData</vt:lpstr>
      <vt:lpstr>IREC_Positions</vt:lpstr>
      <vt:lpstr>CRD_Config</vt:lpstr>
      <vt:lpstr>CRD_FundData</vt:lpstr>
      <vt:lpstr>CRD_Positions</vt:lpstr>
      <vt:lpstr>XKRE_Config</vt:lpstr>
      <vt:lpstr>XKRE_FundData</vt:lpstr>
      <vt:lpstr>XKRE_Positions</vt:lpstr>
      <vt:lpstr>AXTC_Config</vt:lpstr>
      <vt:lpstr>AXTC_FundData</vt:lpstr>
      <vt:lpstr>AXTC_Positions</vt:lpstr>
      <vt:lpstr>BRZX_Config</vt:lpstr>
      <vt:lpstr>BRZX_FundData</vt:lpstr>
      <vt:lpstr>BRZX_Positions</vt:lpstr>
      <vt:lpstr>XCOM_Config</vt:lpstr>
      <vt:lpstr>XCOM_FundData</vt:lpstr>
      <vt:lpstr>XCOM_Positions</vt:lpstr>
      <vt:lpstr>XLPX_Config</vt:lpstr>
      <vt:lpstr>XLPX_FundData</vt:lpstr>
      <vt:lpstr>XLPX_Positions</vt:lpstr>
      <vt:lpstr>XEUR_Config</vt:lpstr>
      <vt:lpstr>XEUR_FundData</vt:lpstr>
      <vt:lpstr>XEUR_Positions</vt:lpstr>
      <vt:lpstr>XAGI_Config</vt:lpstr>
      <vt:lpstr>XAGI_FundData</vt:lpstr>
      <vt:lpstr>XAGI_Positions</vt:lpstr>
      <vt:lpstr>HOOC_Config</vt:lpstr>
      <vt:lpstr>HOOC_FundData</vt:lpstr>
      <vt:lpstr>HOOC_Positions</vt:lpstr>
      <vt:lpstr>TAJX_Config</vt:lpstr>
      <vt:lpstr>TAJX_FundData</vt:lpstr>
      <vt:lpstr>TAJX_Positions</vt:lpstr>
      <vt:lpstr>SMRX_Config</vt:lpstr>
      <vt:lpstr>SMRX_FundData</vt:lpstr>
      <vt:lpstr>SMRX_Positions</vt:lpstr>
      <vt:lpstr>MPWC_Config</vt:lpstr>
      <vt:lpstr>MPWC_FundData</vt:lpstr>
      <vt:lpstr>MPWC_Positions</vt:lpstr>
      <vt:lpstr>XLBX_Config</vt:lpstr>
      <vt:lpstr>XLBX_FundData</vt:lpstr>
      <vt:lpstr>XLBX_Positions</vt:lpstr>
      <vt:lpstr>WX_Config</vt:lpstr>
      <vt:lpstr>WX_FundData</vt:lpstr>
      <vt:lpstr>WX_Positions</vt:lpstr>
      <vt:lpstr>XIWC_Config</vt:lpstr>
      <vt:lpstr>XIWC_FundData</vt:lpstr>
      <vt:lpstr>XIWC_Positions</vt:lpstr>
      <vt:lpstr>XW_Config</vt:lpstr>
      <vt:lpstr>XW_FundData</vt:lpstr>
      <vt:lpstr>XW_Positions</vt:lpstr>
      <vt:lpstr>RKX_Config</vt:lpstr>
      <vt:lpstr>RKX_FundData</vt:lpstr>
      <vt:lpstr>RKX_Positions</vt:lpstr>
      <vt:lpstr>BRKL_Config</vt:lpstr>
      <vt:lpstr>BRKL_FundData</vt:lpstr>
      <vt:lpstr>BRKL_Positions</vt:lpstr>
      <vt:lpstr>BABC_Config</vt:lpstr>
      <vt:lpstr>BABC_FundData</vt:lpstr>
      <vt:lpstr>BABC_Positions</vt:lpstr>
      <vt:lpstr>LITC_Config</vt:lpstr>
      <vt:lpstr>LITC_FundData</vt:lpstr>
      <vt:lpstr>LITC_Positions</vt:lpstr>
      <vt:lpstr>EMXX_Config</vt:lpstr>
      <vt:lpstr>EMXX_FundData</vt:lpstr>
      <vt:lpstr>EMXX_Positions</vt:lpstr>
      <vt:lpstr>ASMZ_Config</vt:lpstr>
      <vt:lpstr>ASMZ_FundData</vt:lpstr>
      <vt:lpstr>ASMZ_Positions</vt:lpstr>
      <vt:lpstr>XLYX_Config</vt:lpstr>
      <vt:lpstr>XLYX_FundData</vt:lpstr>
      <vt:lpstr>XLYX_Positions</vt:lpstr>
      <vt:lpstr>TEMC_Config</vt:lpstr>
      <vt:lpstr>TEMC_FundData</vt:lpstr>
      <vt:lpstr>TEMC_Positions</vt:lpstr>
      <vt:lpstr>XLUX_Config</vt:lpstr>
      <vt:lpstr>XLUX_FundData</vt:lpstr>
      <vt:lpstr>XLUX_Positions</vt:lpstr>
      <vt:lpstr>USGX_Config</vt:lpstr>
      <vt:lpstr>USGX_FundData</vt:lpstr>
      <vt:lpstr>USGX_Positions</vt:lpstr>
      <vt:lpstr>TERC_Config</vt:lpstr>
      <vt:lpstr>TERC_FundData</vt:lpstr>
      <vt:lpstr>TERC_Positions</vt:lpstr>
      <vt:lpstr>GLX_Config</vt:lpstr>
      <vt:lpstr>GLX_FundData</vt:lpstr>
      <vt:lpstr>GLX_Positions</vt:lpstr>
      <vt:lpstr>CCPX_Config</vt:lpstr>
      <vt:lpstr>CCPX_FundData</vt:lpstr>
      <vt:lpstr>CCPX_Positions</vt:lpstr>
      <vt:lpstr>SOFC_Config</vt:lpstr>
      <vt:lpstr>SOFC_FundData</vt:lpstr>
      <vt:lpstr>SOFC_Positions</vt:lpstr>
      <vt:lpstr>TESC_Config</vt:lpstr>
      <vt:lpstr>TESC_FundData</vt:lpstr>
      <vt:lpstr>TESC_Positions</vt:lpstr>
      <vt:lpstr>NVOC_Config</vt:lpstr>
      <vt:lpstr>NVOC_FundData</vt:lpstr>
      <vt:lpstr>NVOC_Positions</vt:lpstr>
      <vt:lpstr>JOBC_Config</vt:lpstr>
      <vt:lpstr>JOBC_FundData</vt:lpstr>
      <vt:lpstr>JOBC_Positions</vt:lpstr>
      <vt:lpstr>ACMM_Config</vt:lpstr>
      <vt:lpstr>ACMM_FundData</vt:lpstr>
      <vt:lpstr>ACMM_Positions</vt:lpstr>
      <vt:lpstr>UN_Config</vt:lpstr>
      <vt:lpstr>UN_FundData</vt:lpstr>
      <vt:lpstr>UN_Positions</vt:lpstr>
      <vt:lpstr>RMBC_Config</vt:lpstr>
      <vt:lpstr>RMBC_FundData</vt:lpstr>
      <vt:lpstr>RMBC_Positions</vt:lpstr>
      <vt:lpstr>AVGC_Config</vt:lpstr>
      <vt:lpstr>AVGC_FundData</vt:lpstr>
      <vt:lpstr>AVGC_Positions</vt:lpstr>
      <vt:lpstr>TWSC_Config</vt:lpstr>
      <vt:lpstr>TWSC_FundData</vt:lpstr>
      <vt:lpstr>TWSC_Positions</vt:lpstr>
      <vt:lpstr>RDDC_Config</vt:lpstr>
      <vt:lpstr>RDDC_FundData</vt:lpstr>
      <vt:lpstr>RDDC_Positions</vt:lpstr>
      <vt:lpstr>MNSX_Config</vt:lpstr>
      <vt:lpstr>MNSX_FundData</vt:lpstr>
      <vt:lpstr>MNSX_Positions</vt:lpstr>
      <vt:lpstr>XQTM_Config</vt:lpstr>
      <vt:lpstr>XQTM_FundData</vt:lpstr>
      <vt:lpstr>XQTM_Positions</vt:lpstr>
      <vt:lpstr>XLKX_Config</vt:lpstr>
      <vt:lpstr>XLKX_FundData</vt:lpstr>
      <vt:lpstr>XLKX_Positions</vt:lpstr>
      <vt:lpstr>RIVC_Config</vt:lpstr>
      <vt:lpstr>RIVC_FundData</vt:lpstr>
      <vt:lpstr>RIVC_Positions</vt:lpstr>
      <vt:lpstr>ONDC_Config</vt:lpstr>
      <vt:lpstr>ONDC_FundData</vt:lpstr>
      <vt:lpstr>ONDC_Positions</vt:lpstr>
      <vt:lpstr>KEYX_Config</vt:lpstr>
      <vt:lpstr>KEYX_FundData</vt:lpstr>
      <vt:lpstr>KEYX_Positions</vt:lpstr>
      <vt:lpstr>WEBX_Config</vt:lpstr>
      <vt:lpstr>WEBX_FundData</vt:lpstr>
      <vt:lpstr>WEBX_Positions</vt:lpstr>
      <vt:lpstr>MHX_Config</vt:lpstr>
      <vt:lpstr>MHX_FundData</vt:lpstr>
      <vt:lpstr>MHX_Positions</vt:lpstr>
      <vt:lpstr>NVTC_Config</vt:lpstr>
      <vt:lpstr>NVTC_FundData</vt:lpstr>
      <vt:lpstr>NVTC_Positions</vt:lpstr>
      <vt:lpstr>GMEC_Config</vt:lpstr>
      <vt:lpstr>GMEC_FundData</vt:lpstr>
      <vt:lpstr>GMEC_Positions</vt:lpstr>
      <vt:lpstr>GEVC_Config</vt:lpstr>
      <vt:lpstr>GEVC_FundData</vt:lpstr>
      <vt:lpstr>GEVC_Positions</vt:lpstr>
      <vt:lpstr>APPC_Config</vt:lpstr>
      <vt:lpstr>APPC_FundData</vt:lpstr>
      <vt:lpstr>APPC_Positions</vt:lpstr>
      <vt:lpstr>UPSC_Config</vt:lpstr>
      <vt:lpstr>UPSC_FundData</vt:lpstr>
      <vt:lpstr>UPSC_Positions</vt:lpstr>
      <vt:lpstr>XHOA_Config</vt:lpstr>
      <vt:lpstr>XHOA_FundData</vt:lpstr>
      <vt:lpstr>XHOA_Positions</vt:lpstr>
      <vt:lpstr>LRNX_Config</vt:lpstr>
      <vt:lpstr>LRNX_FundData</vt:lpstr>
      <vt:lpstr>LRNX_Positions</vt:lpstr>
      <vt:lpstr>ALA_Config</vt:lpstr>
      <vt:lpstr>ALA_FundData</vt:lpstr>
      <vt:lpstr>ALA_Positions</vt:lpstr>
      <vt:lpstr>XPAV_Config</vt:lpstr>
      <vt:lpstr>XPAV_FundData</vt:lpstr>
      <vt:lpstr>XPAV_Positions</vt:lpstr>
      <vt:lpstr>CAMC_Config</vt:lpstr>
      <vt:lpstr>CAMC_FundData</vt:lpstr>
      <vt:lpstr>CAMC_Positions</vt:lpstr>
      <vt:lpstr>ARMA_Config</vt:lpstr>
      <vt:lpstr>ARMA_FundData</vt:lpstr>
      <vt:lpstr>ARMA_Positions</vt:lpstr>
      <vt:lpstr>RGTC_Config</vt:lpstr>
      <vt:lpstr>RGTC_FundData</vt:lpstr>
      <vt:lpstr>RGTC_Positions</vt:lpstr>
      <vt:lpstr>HIMC_Config</vt:lpstr>
      <vt:lpstr>HIMC_FundData</vt:lpstr>
      <vt:lpstr>HIMC_Positions</vt:lpstr>
      <vt:lpstr>QUA_Config</vt:lpstr>
      <vt:lpstr>QUA_FundData</vt:lpstr>
      <vt:lpstr>QUA_Positions</vt:lpstr>
      <vt:lpstr>CRUC_Config</vt:lpstr>
      <vt:lpstr>CRUC_FundData</vt:lpstr>
      <vt:lpstr>CRUC_Positions</vt:lpstr>
      <vt:lpstr>ASTT_Config</vt:lpstr>
      <vt:lpstr>ASTT_FundData</vt:lpstr>
      <vt:lpstr>ASTT_Positions</vt:lpstr>
      <vt:lpstr>AMKX_Config</vt:lpstr>
      <vt:lpstr>AMKX_FundData</vt:lpstr>
      <vt:lpstr>AMKX_Positions</vt:lpstr>
      <vt:lpstr>ACLZ_Config</vt:lpstr>
      <vt:lpstr>ACLZ_FundData</vt:lpstr>
      <vt:lpstr>ACLZ_Positions</vt:lpstr>
      <vt:lpstr>IONC_Config</vt:lpstr>
      <vt:lpstr>IONC_FundData</vt:lpstr>
      <vt:lpstr>IONC_Positions</vt:lpstr>
      <vt:lpstr>CIFC_Config</vt:lpstr>
      <vt:lpstr>CIFC_FundData</vt:lpstr>
      <vt:lpstr>CIFC_Positions</vt:lpstr>
      <vt:lpstr>EO_Config</vt:lpstr>
      <vt:lpstr>EO_FundData</vt:lpstr>
      <vt:lpstr>EO_Positions</vt:lpstr>
      <vt:lpstr>HAUG_Config</vt:lpstr>
      <vt:lpstr>HAUG_FundData</vt:lpstr>
      <vt:lpstr>HAUG_Positions</vt:lpstr>
      <vt:lpstr>QQMY_Config</vt:lpstr>
      <vt:lpstr>QQMY_FundData</vt:lpstr>
      <vt:lpstr>QQMY_Positions</vt:lpstr>
      <vt:lpstr>MAYC_Config</vt:lpstr>
      <vt:lpstr>MAYC_FundData</vt:lpstr>
      <vt:lpstr>MAYC_Positions</vt:lpstr>
      <vt:lpstr>CMAY_Config</vt:lpstr>
      <vt:lpstr>CMAY_FundData</vt:lpstr>
      <vt:lpstr>CMAY_Positions</vt:lpstr>
      <vt:lpstr>SCMY_Config</vt:lpstr>
      <vt:lpstr>SCMY_FundData</vt:lpstr>
      <vt:lpstr>SCMY_Positions</vt:lpstr>
      <vt:lpstr>HMAY_Config</vt:lpstr>
      <vt:lpstr>HMAY_FundData</vt:lpstr>
      <vt:lpstr>HMAY_Positions</vt:lpstr>
      <vt:lpstr>QMY_Config</vt:lpstr>
      <vt:lpstr>QMY_FundData</vt:lpstr>
      <vt:lpstr>QMY_Positions</vt:lpstr>
      <vt:lpstr>CTMA_Config</vt:lpstr>
      <vt:lpstr>CTMA_FundData</vt:lpstr>
      <vt:lpstr>CTMA_Positions</vt:lpstr>
      <vt:lpstr>IDMY_Config</vt:lpstr>
      <vt:lpstr>IDMY_FundData</vt:lpstr>
      <vt:lpstr>IDMY_Positions</vt:lpstr>
      <vt:lpstr>EMMY_Config</vt:lpstr>
      <vt:lpstr>EMMY_FundData</vt:lpstr>
      <vt:lpstr>EMMY_Positions</vt:lpstr>
      <vt:lpstr>HJUN_Config</vt:lpstr>
      <vt:lpstr>HJUN_FundData</vt:lpstr>
      <vt:lpstr>HJUN_Positions</vt:lpstr>
      <vt:lpstr>JULC_Config</vt:lpstr>
      <vt:lpstr>JULC_FundData</vt:lpstr>
      <vt:lpstr>JULC_Positions</vt:lpstr>
      <vt:lpstr>IDJN_Config</vt:lpstr>
      <vt:lpstr>IDJN_FundData</vt:lpstr>
      <vt:lpstr>IDJN_Positions</vt:lpstr>
      <vt:lpstr>CTJN_Config</vt:lpstr>
      <vt:lpstr>CTJN_FundData</vt:lpstr>
      <vt:lpstr>CTJN_Positions</vt:lpstr>
      <vt:lpstr>SCJL_Config</vt:lpstr>
      <vt:lpstr>SCJL_FundData</vt:lpstr>
      <vt:lpstr>SCJL_Positions</vt:lpstr>
      <vt:lpstr>CJUN_Config</vt:lpstr>
      <vt:lpstr>CJUN_FundData</vt:lpstr>
      <vt:lpstr>CJUN_Positions</vt:lpstr>
      <vt:lpstr>HJLY_Config</vt:lpstr>
      <vt:lpstr>HJLY_FundData</vt:lpstr>
      <vt:lpstr>HJLY_Positions</vt:lpstr>
      <vt:lpstr>QQJL_Config</vt:lpstr>
      <vt:lpstr>QQJL_FundData</vt:lpstr>
      <vt:lpstr>QQJL_Positions</vt:lpstr>
      <vt:lpstr>QJL_Config</vt:lpstr>
      <vt:lpstr>QJL_FundData</vt:lpstr>
      <vt:lpstr>QJL_Positions</vt:lpstr>
      <vt:lpstr>EMJL_Config</vt:lpstr>
      <vt:lpstr>EMJL_FundData</vt:lpstr>
      <vt:lpstr>EMJL_Positions</vt:lpstr>
      <vt:lpstr>CJUL_Config</vt:lpstr>
      <vt:lpstr>CJUL_FundData</vt:lpstr>
      <vt:lpstr>CJUL_Positions</vt:lpstr>
      <vt:lpstr>CTJL_Config</vt:lpstr>
      <vt:lpstr>CTJL_FundData</vt:lpstr>
      <vt:lpstr>CTJL_Positions</vt:lpstr>
      <vt:lpstr>IDJL_Config</vt:lpstr>
      <vt:lpstr>IDJL_FundData</vt:lpstr>
      <vt:lpstr>IDJL_Positions</vt:lpstr>
      <vt:lpstr>JUNC_Config</vt:lpstr>
      <vt:lpstr>JUNC_FundData</vt:lpstr>
      <vt:lpstr>JUNC_Positions</vt:lpstr>
      <vt:lpstr>SCAU_Config</vt:lpstr>
      <vt:lpstr>SCAU_FundData</vt:lpstr>
      <vt:lpstr>SCAU_Positions</vt:lpstr>
      <vt:lpstr>IDAU_Config</vt:lpstr>
      <vt:lpstr>IDAU_FundData</vt:lpstr>
      <vt:lpstr>IDAU_Positions</vt:lpstr>
      <vt:lpstr>QQJN_Config</vt:lpstr>
      <vt:lpstr>QQJN_FundData</vt:lpstr>
      <vt:lpstr>QQJN_Positions</vt:lpstr>
      <vt:lpstr>EMJN_Config</vt:lpstr>
      <vt:lpstr>EMJN_FundData</vt:lpstr>
      <vt:lpstr>EMJN_Positions</vt:lpstr>
      <vt:lpstr>SCJN_Config</vt:lpstr>
      <vt:lpstr>SCJN_FundData</vt:lpstr>
      <vt:lpstr>SCJN_Positions</vt:lpstr>
      <vt:lpstr>QQAU_Config</vt:lpstr>
      <vt:lpstr>QQAU_FundData</vt:lpstr>
      <vt:lpstr>QQAU_Positions</vt:lpstr>
      <vt:lpstr>AUGC_Config</vt:lpstr>
      <vt:lpstr>AUGC_FundData</vt:lpstr>
      <vt:lpstr>AUGC_Positions</vt:lpstr>
      <vt:lpstr>EMAU_Config</vt:lpstr>
      <vt:lpstr>EMAU_FundData</vt:lpstr>
      <vt:lpstr>EMAU_Positions</vt:lpstr>
      <vt:lpstr>QAU_Config</vt:lpstr>
      <vt:lpstr>QAU_FundData</vt:lpstr>
      <vt:lpstr>QAU_Positions</vt:lpstr>
      <vt:lpstr>CAUG_Config</vt:lpstr>
      <vt:lpstr>CAUG_FundData</vt:lpstr>
      <vt:lpstr>CAUG_Positions</vt:lpstr>
      <vt:lpstr>CTAU_Config</vt:lpstr>
      <vt:lpstr>CTAU_FundData</vt:lpstr>
      <vt:lpstr>CTAU_Positions</vt:lpstr>
      <vt:lpstr>QJN_Config</vt:lpstr>
      <vt:lpstr>QJN_FundData</vt:lpstr>
      <vt:lpstr>QJN_Positions</vt:lpstr>
      <vt:lpstr>CBIL_Config</vt:lpstr>
      <vt:lpstr>CBIL_FundData</vt:lpstr>
      <vt:lpstr>CBIL_Positions</vt:lpstr>
      <vt:lpstr>CGOV_Config</vt:lpstr>
      <vt:lpstr>CGOV_FundData</vt:lpstr>
      <vt:lpstr>CGOV_Positions</vt:lpstr>
      <vt:lpstr>CUST_Config</vt:lpstr>
      <vt:lpstr>CUST_FundData</vt:lpstr>
      <vt:lpstr>CUST_Positions</vt:lpstr>
      <vt:lpstr>CIEI_Config</vt:lpstr>
      <vt:lpstr>CIEI_FundData</vt:lpstr>
      <vt:lpstr>CIEI_Positions</vt:lpstr>
      <vt:lpstr>CIVG_Config</vt:lpstr>
      <vt:lpstr>CIVG_FundData</vt:lpstr>
      <vt:lpstr>CIVG_Positions</vt:lpstr>
      <vt:lpstr>CHYG_Config</vt:lpstr>
      <vt:lpstr>CHYG_FundData</vt:lpstr>
      <vt:lpstr>CHYG_Positions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Damien Wiese</cp:lastModifiedBy>
  <dcterms:created xsi:type="dcterms:W3CDTF">2026-09-04T22:04:04Z</dcterms:created>
  <dcterms:modified xsi:type="dcterms:W3CDTF">2026-09-04T22:08:41Z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ortFormatVersion">
    <vt:lpwstr>4</vt:lpwstr>
  </property>
  <property fmtid="{D5CDD505-2E9C-101B-9397-08002B2CF9AE}" pid="3" name="nportSchemaVersion">
    <vt:lpwstr>1.13</vt:lpwstr>
  </property>
  <property fmtid="{D5CDD505-2E9C-101B-9397-08002B2CF9AE}" pid="4" name="nportPeriods">
    <vt:lpwstr>2026-07</vt:lpwstr>
  </property>
  <property fmtid="{D5CDD505-2E9C-101B-9397-08002B2CF9AE}" pid="5" name="nportFunds">
    <vt:lpwstr>AV;BAY;BLCK;BREW;BZZ;CBOT;CMAG;CQTM;DIPR;DOCK;EUV;EYES;FDRS;GASZ;GLAM;GNMX;HULL;JOUL;KYC;LATR;NYNY;ODDZ;OWN;PTNT;STYL;WATS;WNDR;WR;XA;YUNG;SK;SNDC;FDRX;EUVX;MSFC;GOGL;USLX;WDCC;MRVX;INT;MIC;MSTC;CRWX;SIMX;CIR;XTAI;PLTL;XLEX;KRWX;ONTX;AMDC;NOWX;XSEM;NBIC;AMAA;ORAC;CRWC;BNMC;XLVX;XLFX;BEC;COIX;XBIX;LASC;OKLC;NFX;SMCC;APMI;UCTX;MSIX;USMX;UMCX;UUUC;USX;USSX;IOSX;XLIX;NVC;ACHX;LRCC;MEGX;TPLX;CARX;FBX;COHC;VRC;IREC;CRD;XKRE;AXTC;BRZX;XCOM;XLPX;XEUR;XAGI;HOOC;TAJX;SMRX;MPWC;XLBX;WX;XIWC;XW;RKX;BRKL;BABC;LITC;EMXX;ASMZ;XLYX;TEMC;XLUX;USGX;TERC;GLX;CCPX;SOFC;TESC;NVOC;JOBC;ACMM;UN;RMBC;AVGC;TWSC;RDDC;MNSX;XQTM;XLKX;RIVC;ONDC;KEYX;WEBX;MHX;NVTC;GMEC;GEVC;APPC;UPSC;XHOA;LRNX;ALA;XPAV;CAMC;ARMA;RGTC;HIMC;QUA;CRUC;ASTT;AMKX;ACLZ;IONC;CIFC;EO;HAUG;QQMY;MAYC;CMAY;SCMY;HMAY;QMY;CTMA;IDMY;EMMY;HJUN;JULC;IDJN;CTJN;SCJL;CJUN;HJLY;QQJL;QJL;EMJL;CJUL;CTJL;IDJL;JUNC;SCAU;IDAU;QQJN;EMJN;SCJN;QQAU;AUGC;EMAU;QAU;CAUG;CTAU;QJN;CBIL;CGOV;CUST;CIEI;CIVG;CHYG</vt:lpwstr>
  </property>
  <property fmtid="{D5CDD505-2E9C-101B-9397-08002B2CF9AE}" pid="6" name="nportFundCategoryCounts">
    <vt:lpwstr>Thematic=30;2x Leveraged=125;Structured Buffer=36;Fixed Income=6</vt:lpwstr>
  </property>
</Properties>
</file>