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29.xml" ContentType="application/vnd.openxmlformats-officedocument.drawingml.chart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5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6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3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____Raytheon\_______ENX\_____RMD Metrics\BEI CEI\"/>
    </mc:Choice>
  </mc:AlternateContent>
  <xr:revisionPtr revIDLastSave="0" documentId="13_ncr:1_{1CFF8A90-C8D1-4777-B084-096BC04960F5}" xr6:coauthVersionLast="47" xr6:coauthVersionMax="47" xr10:uidLastSave="{00000000-0000-0000-0000-000000000000}"/>
  <bookViews>
    <workbookView xWindow="29130" yWindow="1020" windowWidth="28410" windowHeight="21240" activeTab="1" xr2:uid="{00000000-000D-0000-FFFF-FFFF00000000}"/>
  </bookViews>
  <sheets>
    <sheet name="Engineering BEI" sheetId="26" r:id="rId1"/>
    <sheet name="RMD CT - BEI CEI" sheetId="2" r:id="rId2"/>
    <sheet name="SPI vs. BEI" sheetId="22" r:id="rId3"/>
    <sheet name="References" sheetId="27" r:id="rId4"/>
    <sheet name="Test" sheetId="25" r:id="rId5"/>
    <sheet name="EAC List " sheetId="29" r:id="rId6"/>
    <sheet name="Sheet2" sheetId="23" state="hidden" r:id="rId7"/>
    <sheet name="Sheet10" sheetId="19" state="hidden" r:id="rId8"/>
    <sheet name="Sheet9" sheetId="17" state="hidden" r:id="rId9"/>
    <sheet name="Sheet8" sheetId="15" state="hidden" r:id="rId10"/>
    <sheet name="Sheet7" sheetId="13" state="hidden" r:id="rId11"/>
    <sheet name="Sheet6" sheetId="11" state="hidden" r:id="rId12"/>
    <sheet name="Sheet5" sheetId="7" state="hidden" r:id="rId13"/>
  </sheets>
  <externalReferences>
    <externalReference r:id="rId1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crd1" hidden="1">{"Comments",#N/A,TRUE,"Tactical"}</definedName>
    <definedName name="_xlnm._FilterDatabase" localSheetId="1" hidden="1">'RMD CT - BEI CEI'!$A$2:$DG$86</definedName>
    <definedName name="_xlnm._FilterDatabase" localSheetId="4" hidden="1">Test!$A$2:$CA$51</definedName>
    <definedName name="_MK57" hidden="1">{"matrix",#N/A,FALSE,"Tactical";"Comments",#N/A,FALSE,"Tactical"}</definedName>
    <definedName name="_new1" hidden="1">{"matrix",#N/A,FALSE,"Tactical";"Comments",#N/A,FALSE,"Tactical"}</definedName>
    <definedName name="_new2" hidden="1">{"Comments",#N/A,TRUE,"Tactical"}</definedName>
    <definedName name="_xlchart.v1.0" hidden="1">'RMD CT - BEI CEI'!$BI$3:$BI$80</definedName>
    <definedName name="_xlchart.v1.1" hidden="1">'RMD CT - BEI CEI'!$AH$3:$AH$80</definedName>
    <definedName name="_xlchart.v1.2" hidden="1">'RMD CT - BEI CEI'!$BN$3:$BN$62</definedName>
    <definedName name="_xlchart.v1.3" hidden="1">'RMD CT - BEI CEI'!$AH$3:$AH$62</definedName>
    <definedName name="_xlchart.v1.4" hidden="1">Test!$U$3:$U$47</definedName>
    <definedName name="_xlchart.v1.5" hidden="1">Test!$AN$3:$AN$47</definedName>
    <definedName name="aa" hidden="1">{"matrix",#N/A,FALSE,"Tactical";"Comments",#N/A,FALSE,"Tactical"}</definedName>
    <definedName name="aaa" hidden="1">{"matrix",#N/A,FALSE,"Tactical";"Comments",#N/A,FALSE,"Tactical"}</definedName>
    <definedName name="bbb" hidden="1">{"matrix",#N/A,FALSE,"Tactical";"Comments",#N/A,FALSE,"Tactical"}</definedName>
    <definedName name="bob" hidden="1">{#N/A,#N/A,FALSE,"Tactical"}</definedName>
    <definedName name="bobby" hidden="1">{#N/A,#N/A,FALSE,"Tactical"}</definedName>
    <definedName name="crd" hidden="1">{"Comments",#N/A,TRUE,"Tactical"}</definedName>
    <definedName name="csci_name">"METRIC"</definedName>
    <definedName name="dan" hidden="1">{#N/A,#N/A,FALSE,"Tactical"}</definedName>
    <definedName name="FISCAL_MONTH">'[1]Classification &amp; Copyright'!$B$19</definedName>
    <definedName name="Height">5</definedName>
    <definedName name="hj" hidden="1">{"matrix",#N/A,FALSE,"Tactical";"Comments",#N/A,FALSE,"Tactical"}</definedName>
    <definedName name="HTML_CodePage" hidden="1">1252</definedName>
    <definedName name="HTML_Control" hidden="1">{"'Presentation Cover'!$E$12:$M$32"}</definedName>
    <definedName name="HTML_Description" hidden="1">""</definedName>
    <definedName name="HTML_Email" hidden="1">""</definedName>
    <definedName name="HTML_Header" hidden="1">"IPDS STATUS"</definedName>
    <definedName name="HTML_LastUpdate" hidden="1">"4/18/00"</definedName>
    <definedName name="HTML_LineAfter" hidden="1">FALSE</definedName>
    <definedName name="HTML_LineBefore" hidden="1">FALSE</definedName>
    <definedName name="HTML_Name" hidden="1">"lawrene"</definedName>
    <definedName name="HTML_OBDlg2" hidden="1">TRUE</definedName>
    <definedName name="HTML_OBDlg4" hidden="1">TRUE</definedName>
    <definedName name="HTML_OS" hidden="1">0</definedName>
    <definedName name="HTML_PathFile" hidden="1">"D:\WEB\HQE WEB PAGE\HQE2\IPDS4-00.htm"</definedName>
    <definedName name="HTML_Title" hidden="1">"WS-SR Stoplight Charts 04_00"</definedName>
    <definedName name="HTML1_1" hidden="1">"[ESMEWA97.XLS]Master!$A$1:$D$205"</definedName>
    <definedName name="HTML1_10" hidden="1">"Phillip_A_Cole@res.raytheon.com"</definedName>
    <definedName name="HTML1_11" hidden="1">1</definedName>
    <definedName name="HTML1_12" hidden="1">"C:\temp\ewaa.htm"</definedName>
    <definedName name="HTML1_2" hidden="1">1</definedName>
    <definedName name="HTML1_3" hidden="1">"ESM 1997 EWAA (FU SW) DSOs"</definedName>
    <definedName name="HTML1_4" hidden="1">"ESM 1997 EWAA (FU SW) DSOs"</definedName>
    <definedName name="HTML1_5" hidden="1">""</definedName>
    <definedName name="HTML1_6" hidden="1">1</definedName>
    <definedName name="HTML1_7" hidden="1">1</definedName>
    <definedName name="HTML1_8" hidden="1">"10/21/97"</definedName>
    <definedName name="HTML1_9" hidden="1">"Philip A. Cole"</definedName>
    <definedName name="HTML1_Control" hidden="1">{"'Presentation Cover'!$E$12:$M$32"}</definedName>
    <definedName name="HTML10_1" hidden="1">"[ESMEWA97.XLS]Master!$A$873:$D$916"</definedName>
    <definedName name="HTML10_10" hidden="1">"Phillip_A_Cole@res.raytheon.com"</definedName>
    <definedName name="HTML10_11" hidden="1">1</definedName>
    <definedName name="HTML10_12" hidden="1">"C:\temp\ewaf.htm"</definedName>
    <definedName name="HTML10_2" hidden="1">1</definedName>
    <definedName name="HTML10_3" hidden="1">"ESM 1997 EWAF (Data Reduction SW) DSOs"</definedName>
    <definedName name="HTML10_4" hidden="1">"ESM 1997 EWAF (DATA Reduction SW) DSOs"</definedName>
    <definedName name="HTML10_5" hidden="1">""</definedName>
    <definedName name="HTML10_6" hidden="1">1</definedName>
    <definedName name="HTML10_7" hidden="1">1</definedName>
    <definedName name="HTML10_8" hidden="1">"10/21/97"</definedName>
    <definedName name="HTML10_9" hidden="1">"Philip A. Cole"</definedName>
    <definedName name="HTML11_1" hidden="1">"[ESMEWA97.XLS]Master!$A$933:$D$943"</definedName>
    <definedName name="HTML11_10" hidden="1">"Phillip_A_Cole@res.raytheon.com"</definedName>
    <definedName name="HTML11_11" hidden="1">1</definedName>
    <definedName name="HTML11_12" hidden="1">"C:\temp\ewag.htm"</definedName>
    <definedName name="HTML11_2" hidden="1">1</definedName>
    <definedName name="HTML11_3" hidden="1">"ESM 1997 EWAG (DTU SW) DSOs"</definedName>
    <definedName name="HTML11_4" hidden="1">"ESM 1997 EWAG (DTU SW) DSOs"</definedName>
    <definedName name="HTML11_5" hidden="1">""</definedName>
    <definedName name="HTML11_6" hidden="1">1</definedName>
    <definedName name="HTML11_7" hidden="1">1</definedName>
    <definedName name="HTML11_8" hidden="1">"10/21/97"</definedName>
    <definedName name="HTML11_9" hidden="1">"Philip A. Cole"</definedName>
    <definedName name="HTML12_1" hidden="1">"[ESMEWA97.XLS]Master!$A$953:$D$996"</definedName>
    <definedName name="HTML12_10" hidden="1">"Phillip_A_Cole@res.raytheon.com"</definedName>
    <definedName name="HTML12_11" hidden="1">1</definedName>
    <definedName name="HTML12_12" hidden="1">"C:\temp\ewah.htm"</definedName>
    <definedName name="HTML12_2" hidden="1">1</definedName>
    <definedName name="HTML12_3" hidden="1">"ESM 1997 EWAH (FMS SW) DSOs"</definedName>
    <definedName name="HTML12_4" hidden="1">"ESM 1997 EWAH (FMS SW) DSOs"</definedName>
    <definedName name="HTML12_5" hidden="1">""</definedName>
    <definedName name="HTML12_6" hidden="1">1</definedName>
    <definedName name="HTML12_7" hidden="1">1</definedName>
    <definedName name="HTML12_8" hidden="1">"10/21/97"</definedName>
    <definedName name="HTML12_9" hidden="1">"Philip A. Cole"</definedName>
    <definedName name="HTML13_1" hidden="1">"[ESMEWA97.XLS]Master!$A$1013:$D$1082"</definedName>
    <definedName name="HTML13_10" hidden="1">"Phillip_A_Cole@res.raytheon.com"</definedName>
    <definedName name="HTML13_11" hidden="1">1</definedName>
    <definedName name="HTML13_12" hidden="1">"C:\temp\ewaij.htm"</definedName>
    <definedName name="HTML13_2" hidden="1">1</definedName>
    <definedName name="HTML13_3" hidden="1">"ESM 1997 EWAI/J (Support &amp; Management) DSOs"</definedName>
    <definedName name="HTML13_4" hidden="1">"ESM 1997 EWAI/J (Support &amp; Management) DSOs"</definedName>
    <definedName name="HTML13_5" hidden="1">""</definedName>
    <definedName name="HTML13_6" hidden="1">1</definedName>
    <definedName name="HTML13_7" hidden="1">1</definedName>
    <definedName name="HTML13_8" hidden="1">"10/21/97"</definedName>
    <definedName name="HTML13_9" hidden="1">"Philip A. Cole"</definedName>
    <definedName name="HTML14_1" hidden="1">"[ESMEWA97.XLS]Master!$A$1092:$D$1448"</definedName>
    <definedName name="HTML14_10" hidden="1">"Phillip_A_Cole@res.raytheon.com"</definedName>
    <definedName name="HTML14_11" hidden="1">1</definedName>
    <definedName name="HTML14_12" hidden="1">"C:\temp\ewak.htm"</definedName>
    <definedName name="HTML14_2" hidden="1">1</definedName>
    <definedName name="HTML14_3" hidden="1">"ESM 1997 EWAK (Embedded Trainers SW) DSOs"</definedName>
    <definedName name="HTML14_4" hidden="1">"ESM 1997 EWAK (Embedded Trainers SW) DSOs"</definedName>
    <definedName name="HTML14_5" hidden="1">""</definedName>
    <definedName name="HTML14_6" hidden="1">1</definedName>
    <definedName name="HTML14_7" hidden="1">1</definedName>
    <definedName name="HTML14_8" hidden="1">"10/21/97"</definedName>
    <definedName name="HTML14_9" hidden="1">"Philip A. Cole"</definedName>
    <definedName name="HTML15_1" hidden="1">"[ESMEWA97.XLS]Master!$A$1465:$D$1557"</definedName>
    <definedName name="HTML15_10" hidden="1">"Phillip_A_Cole@res.raytheon.com"</definedName>
    <definedName name="HTML15_11" hidden="1">1</definedName>
    <definedName name="HTML15_12" hidden="1">"C:\temp\ewal.htm"</definedName>
    <definedName name="HTML15_2" hidden="1">1</definedName>
    <definedName name="HTML15_3" hidden="1">"ESM 1997 EWAL (PCOFT SW) DSOs"</definedName>
    <definedName name="HTML15_4" hidden="1">"ESM 1997 EWAL (PCOFT SW) DSOs"</definedName>
    <definedName name="HTML15_5" hidden="1">""</definedName>
    <definedName name="HTML15_6" hidden="1">1</definedName>
    <definedName name="HTML15_7" hidden="1">1</definedName>
    <definedName name="HTML15_8" hidden="1">"10/21/97"</definedName>
    <definedName name="HTML15_9" hidden="1">"Philip A. Cole"</definedName>
    <definedName name="HTML16_1" hidden="1">"[ESMEWA97.XLS]Master!$A$1:$D$196"</definedName>
    <definedName name="HTML16_10" hidden="1">"pac@swl.msd.ray.com"</definedName>
    <definedName name="HTML16_11" hidden="1">1</definedName>
    <definedName name="HTML16_12" hidden="1">"C:\temp\ewaadso.htm"</definedName>
    <definedName name="HTML16_2" hidden="1">1</definedName>
    <definedName name="HTML16_3" hidden="1">"ESM 97 EWAA DSOs"</definedName>
    <definedName name="HTML16_4" hidden="1">"ESM 97 EWAA DSOs"</definedName>
    <definedName name="HTML16_5" hidden="1">""</definedName>
    <definedName name="HTML16_6" hidden="1">1</definedName>
    <definedName name="HTML16_7" hidden="1">1</definedName>
    <definedName name="HTML16_8" hidden="1">"11/17/97"</definedName>
    <definedName name="HTML16_9" hidden="1">"Philip A. Cole"</definedName>
    <definedName name="HTML17_1" hidden="1">"[ESMEWA97.XLS]Master!$A$214:$D$357"</definedName>
    <definedName name="HTML17_10" hidden="1">""</definedName>
    <definedName name="HTML17_11" hidden="1">1</definedName>
    <definedName name="HTML17_12" hidden="1">"C:\temp\ewabdso.htm"</definedName>
    <definedName name="HTML17_2" hidden="1">1</definedName>
    <definedName name="HTML17_3" hidden="1">"ESM 97 EWAB DSOs"</definedName>
    <definedName name="HTML17_4" hidden="1">"ESM 97 EWAB DSOs"</definedName>
    <definedName name="HTML17_5" hidden="1">""</definedName>
    <definedName name="HTML17_6" hidden="1">1</definedName>
    <definedName name="HTML17_7" hidden="1">1</definedName>
    <definedName name="HTML17_8" hidden="1">"11/17/97"</definedName>
    <definedName name="HTML17_9" hidden="1">"Philip A. Cole"</definedName>
    <definedName name="HTML18_1" hidden="1">"[ESMEWA97.XLS]Master!$A$1004:$D$1035"</definedName>
    <definedName name="HTML18_10" hidden="1">""</definedName>
    <definedName name="HTML18_11" hidden="1">1</definedName>
    <definedName name="HTML18_12" hidden="1">"C:\temp\ewaidsos.htm"</definedName>
    <definedName name="HTML18_2" hidden="1">1</definedName>
    <definedName name="HTML18_3" hidden="1">"ESM 97 EWAI (Build Support) DSOs"</definedName>
    <definedName name="HTML18_4" hidden="1">"ESM 97 EWAI (Build Support) DSOs"</definedName>
    <definedName name="HTML18_5" hidden="1">""</definedName>
    <definedName name="HTML18_6" hidden="1">1</definedName>
    <definedName name="HTML18_7" hidden="1">1</definedName>
    <definedName name="HTML18_8" hidden="1">"11/17/97"</definedName>
    <definedName name="HTML18_9" hidden="1">"Philip A. Cole"</definedName>
    <definedName name="HTML19_1" hidden="1">"[ESMEWA97.XLS]Master!$A$1045:$D$1073"</definedName>
    <definedName name="HTML19_10" hidden="1">""</definedName>
    <definedName name="HTML19_11" hidden="1">1</definedName>
    <definedName name="HTML19_12" hidden="1">"C:\temp\ewajdsos.htm"</definedName>
    <definedName name="HTML19_2" hidden="1">1</definedName>
    <definedName name="HTML19_3" hidden="1">"ESM 97 EWAJ (Management) DSOs"</definedName>
    <definedName name="HTML19_4" hidden="1">"ESM 97 EWAJ (Management) DSOs"</definedName>
    <definedName name="HTML19_5" hidden="1">""</definedName>
    <definedName name="HTML19_6" hidden="1">1</definedName>
    <definedName name="HTML19_7" hidden="1">1</definedName>
    <definedName name="HTML19_8" hidden="1">"11/17/97"</definedName>
    <definedName name="HTML19_9" hidden="1">"Philip A. Cole"</definedName>
    <definedName name="HTML2_1" hidden="1">"[ESMEWA97.XLS]Master!$A$1:$D$1578"</definedName>
    <definedName name="HTML2_10" hidden="1">"Phillip_A_Cole@res.raytheon.com"</definedName>
    <definedName name="HTML2_11" hidden="1">1</definedName>
    <definedName name="HTML2_12" hidden="1">"C:\temp\MyHTML.htm"</definedName>
    <definedName name="HTML2_2" hidden="1">1</definedName>
    <definedName name="HTML2_3" hidden="1">"ESM EWA 97 DSOs"</definedName>
    <definedName name="HTML2_4" hidden="1">"ESM EWA 97 DSOs"</definedName>
    <definedName name="HTML2_5" hidden="1">""</definedName>
    <definedName name="HTML2_6" hidden="1">1</definedName>
    <definedName name="HTML2_7" hidden="1">1</definedName>
    <definedName name="HTML2_8" hidden="1">"10/21/97"</definedName>
    <definedName name="HTML2_9" hidden="1">"Philip A. Cole"</definedName>
    <definedName name="HTML20_1" hidden="1">"[ESMEWA97.XLS]Master!$A$1083:$D$1439"</definedName>
    <definedName name="HTML20_10" hidden="1">""</definedName>
    <definedName name="HTML20_11" hidden="1">1</definedName>
    <definedName name="HTML20_12" hidden="1">"C:\temp\ewakdsos.htm"</definedName>
    <definedName name="HTML20_2" hidden="1">1</definedName>
    <definedName name="HTML20_3" hidden="1">"ESM 97 EWAK (Trainers SW) DSOs"</definedName>
    <definedName name="HTML20_4" hidden="1">"ESM 97 EWAK (Trainers SW) DSOs"</definedName>
    <definedName name="HTML20_5" hidden="1">""</definedName>
    <definedName name="HTML20_6" hidden="1">1</definedName>
    <definedName name="HTML20_7" hidden="1">1</definedName>
    <definedName name="HTML20_8" hidden="1">"11/17/97"</definedName>
    <definedName name="HTML20_9" hidden="1">"Philip A. Cole"</definedName>
    <definedName name="HTML21_1" hidden="1">"[ESMEWA97.XLS]Master!$A$1456:$D$1548"</definedName>
    <definedName name="HTML21_10" hidden="1">""</definedName>
    <definedName name="HTML21_11" hidden="1">1</definedName>
    <definedName name="HTML21_12" hidden="1">"C:\temp\ewaldsos.htm"</definedName>
    <definedName name="HTML21_2" hidden="1">1</definedName>
    <definedName name="HTML21_3" hidden="1">"ESM 97 EWAL (PCOFT SW) DSOs"</definedName>
    <definedName name="HTML21_4" hidden="1">"ESM 97 EWAL (PCOFT SW) DSOs"</definedName>
    <definedName name="HTML21_5" hidden="1">""</definedName>
    <definedName name="HTML21_6" hidden="1">1</definedName>
    <definedName name="HTML21_7" hidden="1">1</definedName>
    <definedName name="HTML21_8" hidden="1">"11/17/97"</definedName>
    <definedName name="HTML21_9" hidden="1">"Philip A. Cole"</definedName>
    <definedName name="HTML3_1" hidden="1">"[ESMEWA97.XLS]Master!$A$1:$E$205"</definedName>
    <definedName name="HTML3_10" hidden="1">""</definedName>
    <definedName name="HTML3_11" hidden="1">1</definedName>
    <definedName name="HTML3_12" hidden="1">"C:\temp\MyHTML.htm"</definedName>
    <definedName name="HTML3_2" hidden="1">1</definedName>
    <definedName name="HTML3_3" hidden="1">"ESMEWA97"</definedName>
    <definedName name="HTML3_4" hidden="1">"Master"</definedName>
    <definedName name="HTML3_5" hidden="1">""</definedName>
    <definedName name="HTML3_6" hidden="1">-4146</definedName>
    <definedName name="HTML3_7" hidden="1">-4146</definedName>
    <definedName name="HTML3_8" hidden="1">"10/21/97"</definedName>
    <definedName name="HTML3_9" hidden="1">"Unknown User"</definedName>
    <definedName name="HTML4_1" hidden="1">"[ESMEWA97.XLS]Master!$A$1:$D$206"</definedName>
    <definedName name="HTML4_10" hidden="1">""</definedName>
    <definedName name="HTML4_11" hidden="1">1</definedName>
    <definedName name="HTML4_12" hidden="1">"C:\temp\MyHTML.htm"</definedName>
    <definedName name="HTML4_2" hidden="1">1</definedName>
    <definedName name="HTML4_3" hidden="1">"ESMEWA97"</definedName>
    <definedName name="HTML4_4" hidden="1">"Master"</definedName>
    <definedName name="HTML4_5" hidden="1">""</definedName>
    <definedName name="HTML4_6" hidden="1">-4146</definedName>
    <definedName name="HTML4_7" hidden="1">-4146</definedName>
    <definedName name="HTML4_8" hidden="1">"10/21/97"</definedName>
    <definedName name="HTML4_9" hidden="1">"Unknown User"</definedName>
    <definedName name="HTML5_1" hidden="1">"[ESMEWA97.XLS]Master!$A$382:$D$529"</definedName>
    <definedName name="HTML5_10" hidden="1">"Phillip_A_Cole@res.raytheon.com"</definedName>
    <definedName name="HTML5_11" hidden="1">1</definedName>
    <definedName name="HTML5_12" hidden="1">"C:\temp\ewac.htm"</definedName>
    <definedName name="HTML5_2" hidden="1">1</definedName>
    <definedName name="HTML5_3" hidden="1">"ESM 1997 EWAC (Validation) DSOs"</definedName>
    <definedName name="HTML5_4" hidden="1">"ESM 1997 EWAC(Validation) DSOs"</definedName>
    <definedName name="HTML5_5" hidden="1">""</definedName>
    <definedName name="HTML5_6" hidden="1">1</definedName>
    <definedName name="HTML5_7" hidden="1">1</definedName>
    <definedName name="HTML5_8" hidden="1">"10/21/97"</definedName>
    <definedName name="HTML5_9" hidden="1">"Philip A. Cole"</definedName>
    <definedName name="HTML6_1" hidden="1">"[ESMEWA97.XLS]Master!$A$223:$D$366"</definedName>
    <definedName name="HTML6_10" hidden="1">"Phillip_A_Cole@res.raytheon.com"</definedName>
    <definedName name="HTML6_11" hidden="1">1</definedName>
    <definedName name="HTML6_12" hidden="1">"C:\temp\ewab.htm"</definedName>
    <definedName name="HTML6_2" hidden="1">1</definedName>
    <definedName name="HTML6_3" hidden="1">"ESM 1997 EWAB (ICC SW) DSOs"</definedName>
    <definedName name="HTML6_4" hidden="1">"ESM 1997 EWAB (ICC SW) DSOs"</definedName>
    <definedName name="HTML6_5" hidden="1">""</definedName>
    <definedName name="HTML6_6" hidden="1">1</definedName>
    <definedName name="HTML6_7" hidden="1">1</definedName>
    <definedName name="HTML6_8" hidden="1">"10/21/97"</definedName>
    <definedName name="HTML6_9" hidden="1">"Philip A. Cole"</definedName>
    <definedName name="HTML7_1" hidden="1">"[ESMEWA97.XLS]Master!$A$383:$D$531"</definedName>
    <definedName name="HTML7_10" hidden="1">"Phillip_A_Cole@res.raytheon.com"</definedName>
    <definedName name="HTML7_11" hidden="1">1</definedName>
    <definedName name="HTML7_12" hidden="1">"C:\temp\ewac.htm"</definedName>
    <definedName name="HTML7_2" hidden="1">1</definedName>
    <definedName name="HTML7_3" hidden="1">"ESM 1997 EWAC (Validation) DSOs"</definedName>
    <definedName name="HTML7_4" hidden="1">"ESM 1997 EWAC (Validation) DSOs"</definedName>
    <definedName name="HTML7_5" hidden="1">""</definedName>
    <definedName name="HTML7_6" hidden="1">1</definedName>
    <definedName name="HTML7_7" hidden="1">1</definedName>
    <definedName name="HTML7_8" hidden="1">"10/21/97"</definedName>
    <definedName name="HTML7_9" hidden="1">"Philip A. Cole"</definedName>
    <definedName name="HTML8_1" hidden="1">"[ESMEWA97.XLS]Master!$A$548:$D$707"</definedName>
    <definedName name="HTML8_10" hidden="1">"Phillip_A_Cole@res.raytheon.com"</definedName>
    <definedName name="HTML8_11" hidden="1">1</definedName>
    <definedName name="HTML8_12" hidden="1">"C:\temp\ewad.htm"</definedName>
    <definedName name="HTML8_2" hidden="1">1</definedName>
    <definedName name="HTML8_3" hidden="1">"ESM EWAD (RRSW) DSOs"</definedName>
    <definedName name="HTML8_4" hidden="1">"ESM EWAD (RRSW) DSOs"</definedName>
    <definedName name="HTML8_5" hidden="1">"r"</definedName>
    <definedName name="HTML8_6" hidden="1">1</definedName>
    <definedName name="HTML8_7" hidden="1">1</definedName>
    <definedName name="HTML8_8" hidden="1">"10/21/97"</definedName>
    <definedName name="HTML8_9" hidden="1">"Philip A. Cole"</definedName>
    <definedName name="HTML9_1" hidden="1">"[ESMEWA97.XLS]Master!$A$724:$D$856"</definedName>
    <definedName name="HTML9_10" hidden="1">"Phillip_A_Cole@res.raytheon.com"</definedName>
    <definedName name="HTML9_11" hidden="1">1</definedName>
    <definedName name="HTML9_12" hidden="1">"C:\temp\ewae.htm"</definedName>
    <definedName name="HTML9_2" hidden="1">1</definedName>
    <definedName name="HTML9_3" hidden="1">"ESM EWAE (S3 SW) DSOs"</definedName>
    <definedName name="HTML9_4" hidden="1">"ESm EWAE (S3 SW) DSOs"</definedName>
    <definedName name="HTML9_5" hidden="1">""</definedName>
    <definedName name="HTML9_6" hidden="1">1</definedName>
    <definedName name="HTML9_7" hidden="1">1</definedName>
    <definedName name="HTML9_8" hidden="1">"10/21/97"</definedName>
    <definedName name="HTML9_9" hidden="1">"Philip A. Cole"</definedName>
    <definedName name="HTMLCount" hidden="1">21</definedName>
    <definedName name="Kathy" hidden="1">{#N/A,#N/A,FALSE,"Tactical"}</definedName>
    <definedName name="Linda" hidden="1">{"matrix",#N/A,FALSE,"Tactical";"Comments",#N/A,FALSE,"Tactical"}</definedName>
    <definedName name="MK57.2" hidden="1">{"Comments",#N/A,TRUE,"Tactical"}</definedName>
    <definedName name="new" hidden="1">{"Comments",#N/A,TRUE,"Tactical"}</definedName>
    <definedName name="pete" hidden="1">{#N/A,#N/A,FALSE,"Tactical"}</definedName>
    <definedName name="pete2" hidden="1">{#N/A,#N/A,FALSE,"Tactical"}</definedName>
    <definedName name="ralph" hidden="1">{"matrix",#N/A,FALSE,"Tactical";"Comments",#N/A,FALSE,"Tactical"}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PBEXrevision" hidden="1">1</definedName>
    <definedName name="SAPBEXsysID" hidden="1">"BAP"</definedName>
    <definedName name="SAPBEXwbID" hidden="1">"3P1FHGJK3KE3RQNM2N6V7UATU"</definedName>
    <definedName name="SumBaseCell" localSheetId="4">#REF!</definedName>
    <definedName name="SumBaseCell">#REF!</definedName>
    <definedName name="tempA">'[1]CC Prod'!$AD$51</definedName>
    <definedName name="tempB">'[1]CC Prod'!$AD$52</definedName>
    <definedName name="UEWR" hidden="1">{#N/A,#N/A,FALSE,"Tactical"}</definedName>
    <definedName name="UpdateLastMonthRevDevProd" localSheetId="4">#REF!</definedName>
    <definedName name="UpdateLastMonthRevDevProd">#REF!</definedName>
    <definedName name="VIS_TIS_HTML_Control" hidden="1">{"'Presentation Cover'!$E$12:$M$32"}</definedName>
    <definedName name="VIS_TIS_HTML1_Control" hidden="1">{"'Presentation Cover'!$E$12:$M$32"}</definedName>
    <definedName name="Workbook">"Object 1"</definedName>
    <definedName name="wrn.All." hidden="1">{"matrix",#N/A,FALSE,"Tactical";"Comments",#N/A,FALSE,"Tactical"}</definedName>
    <definedName name="wrn.Comments." hidden="1">{"Comments",#N/A,TRUE,"Tactical"}</definedName>
    <definedName name="wrn.Matrix." hidden="1">{#N/A,#N/A,FALSE,"Tactical"}</definedName>
    <definedName name="YR">{"Jan","Feb","Mar","Apr","May","Jun","Jul","Aug","Sep","Oct","Nov","Dec"}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4" i="2" l="1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3" i="2"/>
  <c r="BM153" i="2"/>
  <c r="BM154" i="2"/>
  <c r="BM155" i="2"/>
  <c r="BM157" i="2"/>
  <c r="BM158" i="2"/>
  <c r="BM152" i="2"/>
  <c r="BN152" i="2"/>
  <c r="BN90" i="2"/>
  <c r="BM89" i="2"/>
  <c r="BN89" i="2"/>
  <c r="BM90" i="2"/>
  <c r="BM91" i="2"/>
  <c r="BN91" i="2"/>
  <c r="BM92" i="2"/>
  <c r="BN92" i="2"/>
  <c r="BM93" i="2"/>
  <c r="BN93" i="2"/>
  <c r="BM94" i="2"/>
  <c r="BN94" i="2"/>
  <c r="BM88" i="2"/>
  <c r="BN88" i="2"/>
  <c r="BM82" i="2"/>
  <c r="BM83" i="2"/>
  <c r="BM84" i="2"/>
  <c r="BM85" i="2"/>
  <c r="AG153" i="2"/>
  <c r="AG154" i="2"/>
  <c r="AH154" i="2"/>
  <c r="AG155" i="2"/>
  <c r="AH155" i="2"/>
  <c r="AG157" i="2"/>
  <c r="AG89" i="2"/>
  <c r="AG90" i="2"/>
  <c r="AH90" i="2"/>
  <c r="AG91" i="2"/>
  <c r="AH91" i="2"/>
  <c r="AG92" i="2"/>
  <c r="AH92" i="2"/>
  <c r="AG93" i="2"/>
  <c r="AG88" i="2"/>
  <c r="AG152" i="2" s="1"/>
  <c r="AH88" i="2"/>
  <c r="AH152" i="2" s="1"/>
  <c r="AH6" i="2"/>
  <c r="AH5" i="2"/>
  <c r="AH4" i="2"/>
  <c r="AG85" i="2"/>
  <c r="AG84" i="2"/>
  <c r="AG83" i="2"/>
  <c r="AG82" i="2"/>
  <c r="BP144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3" i="2"/>
  <c r="P133" i="2"/>
  <c r="AH157" i="2" l="1"/>
  <c r="AH153" i="2"/>
  <c r="AH93" i="2"/>
  <c r="AH89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3" i="2"/>
  <c r="AF153" i="2"/>
  <c r="AF154" i="2"/>
  <c r="AF155" i="2"/>
  <c r="AF157" i="2"/>
  <c r="BL153" i="2"/>
  <c r="BN153" i="2"/>
  <c r="BL154" i="2"/>
  <c r="BN154" i="2"/>
  <c r="BL155" i="2"/>
  <c r="BN155" i="2"/>
  <c r="BL157" i="2"/>
  <c r="BN157" i="2"/>
  <c r="BL89" i="2"/>
  <c r="BL90" i="2"/>
  <c r="BL91" i="2"/>
  <c r="BL92" i="2"/>
  <c r="BL93" i="2"/>
  <c r="BL88" i="2"/>
  <c r="BL152" i="2" s="1"/>
  <c r="BK82" i="2"/>
  <c r="BL82" i="2"/>
  <c r="BN82" i="2"/>
  <c r="BK83" i="2"/>
  <c r="BL83" i="2"/>
  <c r="BN83" i="2"/>
  <c r="BK84" i="2"/>
  <c r="BL84" i="2"/>
  <c r="BN84" i="2"/>
  <c r="BK85" i="2"/>
  <c r="BL85" i="2"/>
  <c r="BN85" i="2"/>
  <c r="AF91" i="2"/>
  <c r="AF90" i="2"/>
  <c r="AF89" i="2"/>
  <c r="AF88" i="2"/>
  <c r="AF152" i="2" s="1"/>
  <c r="AF85" i="2"/>
  <c r="AF83" i="2"/>
  <c r="BK153" i="2"/>
  <c r="BK154" i="2"/>
  <c r="BK155" i="2"/>
  <c r="BK157" i="2"/>
  <c r="BK88" i="2"/>
  <c r="BK152" i="2" s="1"/>
  <c r="BK89" i="2"/>
  <c r="BK90" i="2"/>
  <c r="BK91" i="2"/>
  <c r="BK92" i="2"/>
  <c r="BK93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F158" i="2"/>
  <c r="AE153" i="2"/>
  <c r="AE154" i="2"/>
  <c r="AE155" i="2"/>
  <c r="AE157" i="2"/>
  <c r="AK73" i="2"/>
  <c r="BQ73" i="2" s="1"/>
  <c r="CN73" i="2" s="1"/>
  <c r="AK61" i="2"/>
  <c r="BQ61" i="2" s="1"/>
  <c r="AC51" i="2"/>
  <c r="AD51" i="2" s="1"/>
  <c r="AF51" i="2" s="1"/>
  <c r="AF84" i="2" s="1"/>
  <c r="AE88" i="2"/>
  <c r="AE152" i="2" s="1"/>
  <c r="AE89" i="2"/>
  <c r="AE90" i="2"/>
  <c r="AE91" i="2"/>
  <c r="AE83" i="2"/>
  <c r="AH83" i="2"/>
  <c r="AH85" i="2"/>
  <c r="AE32" i="2"/>
  <c r="AJ32" i="2" s="1"/>
  <c r="BJ153" i="2"/>
  <c r="BJ154" i="2"/>
  <c r="BJ155" i="2"/>
  <c r="BJ157" i="2"/>
  <c r="AD153" i="2"/>
  <c r="AD154" i="2"/>
  <c r="AD155" i="2"/>
  <c r="AD157" i="2"/>
  <c r="AV106" i="2"/>
  <c r="AD91" i="2"/>
  <c r="BJ93" i="2"/>
  <c r="BJ92" i="2"/>
  <c r="BJ91" i="2"/>
  <c r="BJ90" i="2"/>
  <c r="BJ89" i="2"/>
  <c r="BJ88" i="2"/>
  <c r="BJ152" i="2" s="1"/>
  <c r="BJ85" i="2"/>
  <c r="BJ84" i="2"/>
  <c r="BJ83" i="2"/>
  <c r="BJ82" i="2"/>
  <c r="AD90" i="2"/>
  <c r="AD89" i="2"/>
  <c r="AD88" i="2"/>
  <c r="AD152" i="2" s="1"/>
  <c r="AD85" i="2"/>
  <c r="AD83" i="2"/>
  <c r="AF92" i="2" l="1"/>
  <c r="AF93" i="2"/>
  <c r="AF82" i="2"/>
  <c r="AE51" i="2"/>
  <c r="AD93" i="2"/>
  <c r="AD84" i="2"/>
  <c r="AD92" i="2"/>
  <c r="AD82" i="2"/>
  <c r="AE85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AL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F153" i="2"/>
  <c r="BI154" i="2"/>
  <c r="BI155" i="2"/>
  <c r="BI157" i="2"/>
  <c r="BP145" i="2"/>
  <c r="P134" i="2"/>
  <c r="AK44" i="2"/>
  <c r="BQ44" i="2" s="1"/>
  <c r="AC155" i="2"/>
  <c r="AK34" i="2"/>
  <c r="BQ34" i="2" s="1"/>
  <c r="AK35" i="2"/>
  <c r="BQ35" i="2" s="1"/>
  <c r="AK43" i="2"/>
  <c r="BQ43" i="2" s="1"/>
  <c r="CN43" i="2" s="1"/>
  <c r="AK60" i="2"/>
  <c r="BQ60" i="2" s="1"/>
  <c r="AK77" i="2"/>
  <c r="BQ77" i="2" s="1"/>
  <c r="CN77" i="2" s="1"/>
  <c r="AK76" i="2"/>
  <c r="BQ76" i="2" s="1"/>
  <c r="CN76" i="2" s="1"/>
  <c r="AK79" i="2"/>
  <c r="BI88" i="2"/>
  <c r="BI152" i="2" s="1"/>
  <c r="BI89" i="2"/>
  <c r="BI90" i="2"/>
  <c r="BI91" i="2"/>
  <c r="BI92" i="2"/>
  <c r="BI93" i="2"/>
  <c r="BI82" i="2"/>
  <c r="BI83" i="2"/>
  <c r="BI84" i="2"/>
  <c r="BI85" i="2"/>
  <c r="AC88" i="2"/>
  <c r="AC152" i="2" s="1"/>
  <c r="AC89" i="2"/>
  <c r="AC90" i="2"/>
  <c r="AC92" i="2"/>
  <c r="AC83" i="2"/>
  <c r="AB31" i="2"/>
  <c r="AC31" i="2" s="1"/>
  <c r="AK25" i="2"/>
  <c r="BQ25" i="2" s="1"/>
  <c r="CN25" i="2" s="1"/>
  <c r="AK8" i="2"/>
  <c r="BQ8" i="2" s="1"/>
  <c r="CN8" i="2" s="1"/>
  <c r="AB92" i="2"/>
  <c r="AB90" i="2"/>
  <c r="AB89" i="2"/>
  <c r="AK52" i="2"/>
  <c r="BQ52" i="2" s="1"/>
  <c r="CN52" i="2" s="1"/>
  <c r="AB88" i="2"/>
  <c r="AB152" i="2" s="1"/>
  <c r="AA88" i="2"/>
  <c r="AA152" i="2" s="1"/>
  <c r="BH82" i="2"/>
  <c r="BH83" i="2"/>
  <c r="BH84" i="2"/>
  <c r="BH85" i="2"/>
  <c r="AB83" i="2"/>
  <c r="BH154" i="2"/>
  <c r="BH155" i="2"/>
  <c r="BH157" i="2"/>
  <c r="AB155" i="2"/>
  <c r="BH88" i="2"/>
  <c r="BH152" i="2" s="1"/>
  <c r="BH89" i="2"/>
  <c r="BH90" i="2"/>
  <c r="BH91" i="2"/>
  <c r="BH92" i="2"/>
  <c r="BH93" i="2"/>
  <c r="AA89" i="2"/>
  <c r="BR140" i="2"/>
  <c r="BG94" i="2"/>
  <c r="BH94" i="2" s="1"/>
  <c r="AE84" i="2" l="1"/>
  <c r="AJ51" i="2"/>
  <c r="AE93" i="2"/>
  <c r="AE82" i="2"/>
  <c r="AE92" i="2"/>
  <c r="AH82" i="2"/>
  <c r="AH84" i="2"/>
  <c r="BI94" i="2"/>
  <c r="BJ94" i="2"/>
  <c r="BL94" i="2" s="1"/>
  <c r="AB93" i="2"/>
  <c r="AC93" i="2"/>
  <c r="AC91" i="2"/>
  <c r="AB91" i="2"/>
  <c r="AB84" i="2"/>
  <c r="AC84" i="2"/>
  <c r="AA94" i="2"/>
  <c r="AF94" i="2" s="1"/>
  <c r="AF158" i="2" s="1"/>
  <c r="AA93" i="2"/>
  <c r="AA92" i="2"/>
  <c r="AA91" i="2"/>
  <c r="AA90" i="2"/>
  <c r="AE94" i="2" l="1"/>
  <c r="AE158" i="2" s="1"/>
  <c r="AA158" i="2"/>
  <c r="BK94" i="2"/>
  <c r="BG154" i="2"/>
  <c r="BG155" i="2"/>
  <c r="BG157" i="2"/>
  <c r="BG89" i="2"/>
  <c r="BG90" i="2"/>
  <c r="BG91" i="2"/>
  <c r="BG92" i="2"/>
  <c r="BG93" i="2"/>
  <c r="BG88" i="2"/>
  <c r="BG152" i="2" s="1"/>
  <c r="AA155" i="2"/>
  <c r="AA83" i="2" l="1"/>
  <c r="AA84" i="2"/>
  <c r="BG85" i="2"/>
  <c r="BG84" i="2"/>
  <c r="BG83" i="2"/>
  <c r="BG82" i="2"/>
  <c r="BF82" i="2"/>
  <c r="Y121" i="2" l="1"/>
  <c r="P123" i="2" l="1"/>
  <c r="Z72" i="2" l="1"/>
  <c r="AC72" i="2" s="1"/>
  <c r="AC154" i="2" l="1"/>
  <c r="AC157" i="2"/>
  <c r="AC85" i="2"/>
  <c r="AC82" i="2"/>
  <c r="BE157" i="2"/>
  <c r="BE155" i="2"/>
  <c r="BE154" i="2"/>
  <c r="Y155" i="2"/>
  <c r="BF84" i="2"/>
  <c r="BF85" i="2"/>
  <c r="BF89" i="2"/>
  <c r="BF90" i="2"/>
  <c r="BF91" i="2"/>
  <c r="BF92" i="2"/>
  <c r="BF88" i="2"/>
  <c r="Z85" i="2"/>
  <c r="Z83" i="2" s="1"/>
  <c r="Z82" i="2"/>
  <c r="Z84" i="2" s="1"/>
  <c r="BF83" i="2" l="1"/>
  <c r="BF93" i="2" s="1"/>
  <c r="BE92" i="2"/>
  <c r="BE91" i="2"/>
  <c r="BE90" i="2"/>
  <c r="BE89" i="2"/>
  <c r="BE88" i="2"/>
  <c r="BE152" i="2" s="1"/>
  <c r="BE85" i="2"/>
  <c r="BE83" i="2" s="1"/>
  <c r="BE84" i="2"/>
  <c r="BE82" i="2"/>
  <c r="Y94" i="2"/>
  <c r="Y92" i="2"/>
  <c r="Y91" i="2"/>
  <c r="Y90" i="2"/>
  <c r="Y89" i="2"/>
  <c r="Y88" i="2"/>
  <c r="Y152" i="2" s="1"/>
  <c r="Y83" i="2"/>
  <c r="Y72" i="2"/>
  <c r="AB72" i="2" s="1"/>
  <c r="AB82" i="2" s="1"/>
  <c r="AB94" i="2" l="1"/>
  <c r="AG94" i="2" s="1"/>
  <c r="AG158" i="2" s="1"/>
  <c r="Y158" i="2"/>
  <c r="AB157" i="2"/>
  <c r="AB154" i="2"/>
  <c r="AB85" i="2"/>
  <c r="Y82" i="2"/>
  <c r="Y84" i="2" s="1"/>
  <c r="Y93" i="2" s="1"/>
  <c r="Y85" i="2"/>
  <c r="BE93" i="2"/>
  <c r="Y154" i="2"/>
  <c r="Y157" i="2"/>
  <c r="Z93" i="2"/>
  <c r="AB158" i="2" l="1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Z94" i="2"/>
  <c r="Z158" i="2" s="1"/>
  <c r="Z92" i="2"/>
  <c r="Z91" i="2"/>
  <c r="Z90" i="2"/>
  <c r="Z89" i="2"/>
  <c r="AC94" i="2" l="1"/>
  <c r="AD94" i="2"/>
  <c r="AD158" i="2" s="1"/>
  <c r="AK66" i="2"/>
  <c r="BC85" i="2"/>
  <c r="BC83" i="2" s="1"/>
  <c r="BB85" i="2"/>
  <c r="BA85" i="2"/>
  <c r="BA83" i="2" s="1"/>
  <c r="AZ85" i="2"/>
  <c r="AY85" i="2"/>
  <c r="AX85" i="2"/>
  <c r="AW85" i="2"/>
  <c r="AV85" i="2"/>
  <c r="AU85" i="2"/>
  <c r="AU83" i="2" s="1"/>
  <c r="AT85" i="2"/>
  <c r="AS85" i="2"/>
  <c r="AS83" i="2" s="1"/>
  <c r="AR85" i="2"/>
  <c r="AQ85" i="2"/>
  <c r="AP85" i="2"/>
  <c r="AO85" i="2"/>
  <c r="AN85" i="2"/>
  <c r="AM85" i="2"/>
  <c r="AM83" i="2" s="1"/>
  <c r="BC84" i="2"/>
  <c r="AW84" i="2"/>
  <c r="AU84" i="2"/>
  <c r="AO84" i="2"/>
  <c r="AM84" i="2"/>
  <c r="BB83" i="2"/>
  <c r="AZ83" i="2"/>
  <c r="AY83" i="2"/>
  <c r="AX83" i="2"/>
  <c r="AW83" i="2"/>
  <c r="AV83" i="2"/>
  <c r="AT83" i="2"/>
  <c r="AR83" i="2"/>
  <c r="AQ83" i="2"/>
  <c r="AP83" i="2"/>
  <c r="AO83" i="2"/>
  <c r="AN83" i="2"/>
  <c r="BC82" i="2"/>
  <c r="BB82" i="2"/>
  <c r="BB84" i="2" s="1"/>
  <c r="BB93" i="2" s="1"/>
  <c r="BA82" i="2"/>
  <c r="BA84" i="2" s="1"/>
  <c r="AZ82" i="2"/>
  <c r="AZ84" i="2" s="1"/>
  <c r="AZ93" i="2" s="1"/>
  <c r="AY82" i="2"/>
  <c r="AY84" i="2" s="1"/>
  <c r="AY93" i="2" s="1"/>
  <c r="AX82" i="2"/>
  <c r="AX84" i="2" s="1"/>
  <c r="AX93" i="2" s="1"/>
  <c r="AW82" i="2"/>
  <c r="AV82" i="2"/>
  <c r="AV84" i="2" s="1"/>
  <c r="AV93" i="2" s="1"/>
  <c r="AU82" i="2"/>
  <c r="AT82" i="2"/>
  <c r="AT84" i="2" s="1"/>
  <c r="AT93" i="2" s="1"/>
  <c r="AS82" i="2"/>
  <c r="AS84" i="2" s="1"/>
  <c r="AR82" i="2"/>
  <c r="AR84" i="2" s="1"/>
  <c r="AR93" i="2" s="1"/>
  <c r="AQ82" i="2"/>
  <c r="AQ84" i="2" s="1"/>
  <c r="AQ93" i="2" s="1"/>
  <c r="AP82" i="2"/>
  <c r="AP84" i="2" s="1"/>
  <c r="AP93" i="2" s="1"/>
  <c r="AO82" i="2"/>
  <c r="AN82" i="2"/>
  <c r="AN84" i="2" s="1"/>
  <c r="AN93" i="2" s="1"/>
  <c r="AM82" i="2"/>
  <c r="AL84" i="2"/>
  <c r="AL85" i="2"/>
  <c r="AL83" i="2" s="1"/>
  <c r="AL82" i="2"/>
  <c r="W85" i="2"/>
  <c r="W83" i="2" s="1"/>
  <c r="V85" i="2"/>
  <c r="U85" i="2"/>
  <c r="T85" i="2"/>
  <c r="S85" i="2"/>
  <c r="R85" i="2"/>
  <c r="Q85" i="2"/>
  <c r="Q83" i="2" s="1"/>
  <c r="P85" i="2"/>
  <c r="O85" i="2"/>
  <c r="O83" i="2" s="1"/>
  <c r="N85" i="2"/>
  <c r="M85" i="2"/>
  <c r="L85" i="2"/>
  <c r="K85" i="2"/>
  <c r="J85" i="2"/>
  <c r="I85" i="2"/>
  <c r="I83" i="2" s="1"/>
  <c r="H85" i="2"/>
  <c r="G85" i="2"/>
  <c r="G83" i="2" s="1"/>
  <c r="R84" i="2"/>
  <c r="P84" i="2"/>
  <c r="P93" i="2" s="1"/>
  <c r="J84" i="2"/>
  <c r="H84" i="2"/>
  <c r="H93" i="2" s="1"/>
  <c r="V83" i="2"/>
  <c r="U83" i="2"/>
  <c r="T83" i="2"/>
  <c r="S83" i="2"/>
  <c r="R83" i="2"/>
  <c r="P83" i="2"/>
  <c r="N83" i="2"/>
  <c r="M83" i="2"/>
  <c r="L83" i="2"/>
  <c r="K83" i="2"/>
  <c r="J83" i="2"/>
  <c r="H83" i="2"/>
  <c r="W82" i="2"/>
  <c r="W84" i="2" s="1"/>
  <c r="V82" i="2"/>
  <c r="V84" i="2" s="1"/>
  <c r="V93" i="2" s="1"/>
  <c r="U82" i="2"/>
  <c r="U84" i="2" s="1"/>
  <c r="U93" i="2" s="1"/>
  <c r="T82" i="2"/>
  <c r="T84" i="2" s="1"/>
  <c r="T93" i="2" s="1"/>
  <c r="S82" i="2"/>
  <c r="S84" i="2" s="1"/>
  <c r="S93" i="2" s="1"/>
  <c r="R82" i="2"/>
  <c r="Q82" i="2"/>
  <c r="Q84" i="2" s="1"/>
  <c r="P82" i="2"/>
  <c r="O82" i="2"/>
  <c r="O84" i="2" s="1"/>
  <c r="O93" i="2" s="1"/>
  <c r="N82" i="2"/>
  <c r="N84" i="2" s="1"/>
  <c r="N93" i="2" s="1"/>
  <c r="M82" i="2"/>
  <c r="M84" i="2" s="1"/>
  <c r="M93" i="2" s="1"/>
  <c r="L82" i="2"/>
  <c r="L84" i="2" s="1"/>
  <c r="L93" i="2" s="1"/>
  <c r="K82" i="2"/>
  <c r="K84" i="2" s="1"/>
  <c r="K93" i="2" s="1"/>
  <c r="J82" i="2"/>
  <c r="I82" i="2"/>
  <c r="I84" i="2" s="1"/>
  <c r="I93" i="2" s="1"/>
  <c r="H82" i="2"/>
  <c r="G82" i="2"/>
  <c r="G84" i="2" s="1"/>
  <c r="G93" i="2" s="1"/>
  <c r="F85" i="2"/>
  <c r="F83" i="2" s="1"/>
  <c r="F82" i="2"/>
  <c r="F84" i="2" s="1"/>
  <c r="AC158" i="2" l="1"/>
  <c r="AH94" i="2"/>
  <c r="AH158" i="2" s="1"/>
  <c r="Q93" i="2"/>
  <c r="AS93" i="2"/>
  <c r="BA93" i="2"/>
  <c r="F93" i="2"/>
  <c r="W93" i="2"/>
  <c r="R93" i="2"/>
  <c r="J93" i="2"/>
  <c r="AO93" i="2"/>
  <c r="AM93" i="2"/>
  <c r="AU93" i="2"/>
  <c r="BC93" i="2"/>
  <c r="AW93" i="2"/>
  <c r="AL93" i="2"/>
  <c r="BD154" i="2" l="1"/>
  <c r="BF154" i="2"/>
  <c r="BF155" i="2"/>
  <c r="BF157" i="2"/>
  <c r="BD158" i="2"/>
  <c r="BH158" i="2" s="1"/>
  <c r="BL158" i="2" s="1"/>
  <c r="BD88" i="2"/>
  <c r="BD152" i="2" s="1"/>
  <c r="BF152" i="2"/>
  <c r="BD72" i="2" l="1"/>
  <c r="Z154" i="2"/>
  <c r="X155" i="2"/>
  <c r="Z155" i="2"/>
  <c r="X88" i="2"/>
  <c r="X152" i="2" s="1"/>
  <c r="Z88" i="2"/>
  <c r="Z152" i="2" s="1"/>
  <c r="X72" i="2"/>
  <c r="AA72" i="2" s="1"/>
  <c r="X47" i="2"/>
  <c r="AA157" i="2" l="1"/>
  <c r="AA154" i="2"/>
  <c r="AA82" i="2"/>
  <c r="AA85" i="2"/>
  <c r="X92" i="2"/>
  <c r="X82" i="2"/>
  <c r="X84" i="2" s="1"/>
  <c r="X93" i="2" s="1"/>
  <c r="X154" i="2"/>
  <c r="X85" i="2"/>
  <c r="X83" i="2" s="1"/>
  <c r="Z157" i="2"/>
  <c r="BD85" i="2"/>
  <c r="BD83" i="2" s="1"/>
  <c r="BD82" i="2"/>
  <c r="BD84" i="2" s="1"/>
  <c r="BD155" i="2"/>
  <c r="BD157" i="2"/>
  <c r="X157" i="2"/>
  <c r="BD93" i="2" l="1"/>
  <c r="BC158" i="2"/>
  <c r="BG158" i="2" s="1"/>
  <c r="BK158" i="2" s="1"/>
  <c r="BC157" i="2"/>
  <c r="BC155" i="2"/>
  <c r="BC154" i="2"/>
  <c r="AK69" i="2"/>
  <c r="BQ69" i="2" s="1"/>
  <c r="CN69" i="2" s="1"/>
  <c r="CJ91" i="2" l="1"/>
  <c r="CJ90" i="2"/>
  <c r="CJ89" i="2"/>
  <c r="AL88" i="2"/>
  <c r="AL152" i="2" s="1"/>
  <c r="AM88" i="2"/>
  <c r="AM152" i="2" s="1"/>
  <c r="AN88" i="2"/>
  <c r="AN152" i="2" s="1"/>
  <c r="AO88" i="2"/>
  <c r="AO152" i="2" s="1"/>
  <c r="AP88" i="2"/>
  <c r="AP152" i="2" s="1"/>
  <c r="AQ88" i="2"/>
  <c r="AQ152" i="2" s="1"/>
  <c r="AR88" i="2"/>
  <c r="AR152" i="2" s="1"/>
  <c r="AS88" i="2"/>
  <c r="AS152" i="2" s="1"/>
  <c r="AT88" i="2"/>
  <c r="AT152" i="2" s="1"/>
  <c r="AU88" i="2"/>
  <c r="AU152" i="2" s="1"/>
  <c r="AV88" i="2"/>
  <c r="AV152" i="2" s="1"/>
  <c r="AW88" i="2"/>
  <c r="AW152" i="2" s="1"/>
  <c r="AX88" i="2"/>
  <c r="AX152" i="2" s="1"/>
  <c r="AY88" i="2"/>
  <c r="AY152" i="2" s="1"/>
  <c r="AZ88" i="2"/>
  <c r="AZ152" i="2" s="1"/>
  <c r="BA88" i="2"/>
  <c r="BA152" i="2" s="1"/>
  <c r="BB88" i="2"/>
  <c r="BB152" i="2" s="1"/>
  <c r="BC88" i="2"/>
  <c r="BC152" i="2" s="1"/>
  <c r="W154" i="2"/>
  <c r="W155" i="2"/>
  <c r="W157" i="2"/>
  <c r="F88" i="2" l="1"/>
  <c r="F152" i="2" s="1"/>
  <c r="G88" i="2"/>
  <c r="G152" i="2" s="1"/>
  <c r="H88" i="2"/>
  <c r="H152" i="2" s="1"/>
  <c r="I88" i="2"/>
  <c r="I152" i="2" s="1"/>
  <c r="J88" i="2"/>
  <c r="J152" i="2" s="1"/>
  <c r="K88" i="2"/>
  <c r="K152" i="2" s="1"/>
  <c r="L88" i="2"/>
  <c r="L152" i="2" s="1"/>
  <c r="M88" i="2"/>
  <c r="M152" i="2" s="1"/>
  <c r="N88" i="2"/>
  <c r="N152" i="2" s="1"/>
  <c r="O88" i="2"/>
  <c r="O152" i="2" s="1"/>
  <c r="P88" i="2"/>
  <c r="P152" i="2" s="1"/>
  <c r="Q88" i="2"/>
  <c r="Q152" i="2" s="1"/>
  <c r="R88" i="2"/>
  <c r="R152" i="2" s="1"/>
  <c r="S88" i="2"/>
  <c r="S152" i="2" s="1"/>
  <c r="T88" i="2"/>
  <c r="T152" i="2" s="1"/>
  <c r="U88" i="2"/>
  <c r="U152" i="2" s="1"/>
  <c r="V88" i="2"/>
  <c r="V152" i="2" s="1"/>
  <c r="W88" i="2"/>
  <c r="W152" i="2" s="1"/>
  <c r="AK71" i="2"/>
  <c r="BQ71" i="2" s="1"/>
  <c r="CN71" i="2" s="1"/>
  <c r="AK70" i="2"/>
  <c r="BQ70" i="2" s="1"/>
  <c r="CN70" i="2" s="1"/>
  <c r="AK78" i="2"/>
  <c r="BQ78" i="2" s="1"/>
  <c r="CN78" i="2" s="1"/>
  <c r="DG82" i="2"/>
  <c r="CJ82" i="2"/>
  <c r="DG83" i="2" l="1"/>
  <c r="DG84" i="2"/>
  <c r="DG93" i="2" s="1"/>
  <c r="DG85" i="2"/>
  <c r="DG89" i="2"/>
  <c r="DG90" i="2"/>
  <c r="DG91" i="2"/>
  <c r="DG92" i="2"/>
  <c r="CJ83" i="2"/>
  <c r="CJ84" i="2"/>
  <c r="CJ85" i="2"/>
  <c r="CJ92" i="2"/>
  <c r="CJ93" i="2"/>
  <c r="AU233" i="2" l="1"/>
  <c r="BZ60" i="25" l="1"/>
  <c r="BY60" i="25"/>
  <c r="BX60" i="25"/>
  <c r="BW60" i="25"/>
  <c r="BV60" i="25"/>
  <c r="BU60" i="25"/>
  <c r="BT60" i="25"/>
  <c r="BS60" i="25"/>
  <c r="BR60" i="25"/>
  <c r="BQ60" i="25"/>
  <c r="BP60" i="25"/>
  <c r="BO60" i="25"/>
  <c r="BN60" i="25"/>
  <c r="BM60" i="25"/>
  <c r="BL60" i="25"/>
  <c r="BF60" i="25"/>
  <c r="BE60" i="25"/>
  <c r="BD60" i="25"/>
  <c r="BC60" i="25"/>
  <c r="BB60" i="25"/>
  <c r="BA60" i="25"/>
  <c r="AZ60" i="25"/>
  <c r="AY60" i="25"/>
  <c r="AX60" i="25"/>
  <c r="AW60" i="25"/>
  <c r="AV60" i="25"/>
  <c r="AU60" i="25"/>
  <c r="AT60" i="25"/>
  <c r="AS60" i="25"/>
  <c r="AR60" i="25"/>
  <c r="AN60" i="25"/>
  <c r="AM60" i="25"/>
  <c r="AL60" i="25"/>
  <c r="AK60" i="25"/>
  <c r="AJ60" i="25"/>
  <c r="AI60" i="25"/>
  <c r="AH60" i="25"/>
  <c r="AG60" i="25"/>
  <c r="AF60" i="25"/>
  <c r="AE60" i="25"/>
  <c r="AD60" i="25"/>
  <c r="AC60" i="25"/>
  <c r="AB60" i="25"/>
  <c r="AA60" i="25"/>
  <c r="Z60" i="25"/>
  <c r="Y60" i="25"/>
  <c r="BZ59" i="25"/>
  <c r="BY59" i="25"/>
  <c r="BX59" i="25"/>
  <c r="BW59" i="25"/>
  <c r="BV59" i="25"/>
  <c r="BU59" i="25"/>
  <c r="BT59" i="25"/>
  <c r="BS59" i="25"/>
  <c r="BR59" i="25"/>
  <c r="BQ59" i="25"/>
  <c r="BP59" i="25"/>
  <c r="BO59" i="25"/>
  <c r="BN59" i="25"/>
  <c r="BM59" i="25"/>
  <c r="BL59" i="25"/>
  <c r="BF59" i="25"/>
  <c r="BE59" i="25"/>
  <c r="BD59" i="25"/>
  <c r="BC59" i="25"/>
  <c r="BB59" i="25"/>
  <c r="BA59" i="25"/>
  <c r="AZ59" i="25"/>
  <c r="AY59" i="25"/>
  <c r="AX59" i="25"/>
  <c r="AW59" i="25"/>
  <c r="AV59" i="25"/>
  <c r="AU59" i="25"/>
  <c r="AT59" i="25"/>
  <c r="AS59" i="25"/>
  <c r="AR59" i="25"/>
  <c r="AN59" i="25"/>
  <c r="AM59" i="25"/>
  <c r="AL59" i="25"/>
  <c r="AK59" i="25"/>
  <c r="AJ59" i="25"/>
  <c r="AI59" i="25"/>
  <c r="AH59" i="25"/>
  <c r="AG59" i="25"/>
  <c r="AF59" i="25"/>
  <c r="AE59" i="25"/>
  <c r="AD59" i="25"/>
  <c r="AC59" i="25"/>
  <c r="AB59" i="25"/>
  <c r="AA59" i="25"/>
  <c r="Z59" i="25"/>
  <c r="Y59" i="25"/>
  <c r="BZ58" i="25"/>
  <c r="BY58" i="25"/>
  <c r="BX58" i="25"/>
  <c r="BW58" i="25"/>
  <c r="BV58" i="25"/>
  <c r="BU58" i="25"/>
  <c r="BT58" i="25"/>
  <c r="BS58" i="25"/>
  <c r="BR58" i="25"/>
  <c r="BQ58" i="25"/>
  <c r="BP58" i="25"/>
  <c r="BO58" i="25"/>
  <c r="BN58" i="25"/>
  <c r="BM58" i="25"/>
  <c r="BL58" i="25"/>
  <c r="BF58" i="25"/>
  <c r="BE58" i="25"/>
  <c r="BD58" i="25"/>
  <c r="BC58" i="25"/>
  <c r="BB58" i="25"/>
  <c r="BA58" i="25"/>
  <c r="AZ58" i="25"/>
  <c r="AY58" i="25"/>
  <c r="AX58" i="25"/>
  <c r="AW58" i="25"/>
  <c r="AV58" i="25"/>
  <c r="AU58" i="25"/>
  <c r="AT58" i="25"/>
  <c r="AS58" i="25"/>
  <c r="AR58" i="25"/>
  <c r="AN58" i="25"/>
  <c r="AM58" i="25"/>
  <c r="AL58" i="25"/>
  <c r="AK58" i="25"/>
  <c r="AJ58" i="25"/>
  <c r="AI58" i="25"/>
  <c r="AH58" i="25"/>
  <c r="AG58" i="25"/>
  <c r="AF58" i="25"/>
  <c r="AE58" i="25"/>
  <c r="AD58" i="25"/>
  <c r="AC58" i="25"/>
  <c r="AB58" i="25"/>
  <c r="AA58" i="25"/>
  <c r="Z58" i="25"/>
  <c r="Y58" i="25"/>
  <c r="BZ57" i="25"/>
  <c r="BY57" i="25"/>
  <c r="BX57" i="25"/>
  <c r="BW57" i="25"/>
  <c r="BV57" i="25"/>
  <c r="BU57" i="25"/>
  <c r="BT57" i="25"/>
  <c r="BS57" i="25"/>
  <c r="BR57" i="25"/>
  <c r="BQ57" i="25"/>
  <c r="BP57" i="25"/>
  <c r="BO57" i="25"/>
  <c r="BN57" i="25"/>
  <c r="BM57" i="25"/>
  <c r="BL57" i="25"/>
  <c r="BF57" i="25"/>
  <c r="BE57" i="25"/>
  <c r="BD57" i="25"/>
  <c r="BC57" i="25"/>
  <c r="BB57" i="25"/>
  <c r="BA57" i="25"/>
  <c r="AZ57" i="25"/>
  <c r="AY57" i="25"/>
  <c r="AX57" i="25"/>
  <c r="AW57" i="25"/>
  <c r="AV57" i="25"/>
  <c r="AU57" i="25"/>
  <c r="AT57" i="25"/>
  <c r="AS57" i="25"/>
  <c r="AR57" i="25"/>
  <c r="AN57" i="25"/>
  <c r="AM57" i="25"/>
  <c r="AL57" i="25"/>
  <c r="AK57" i="25"/>
  <c r="AJ57" i="25"/>
  <c r="AI57" i="25"/>
  <c r="AH57" i="25"/>
  <c r="AG57" i="25"/>
  <c r="AF57" i="25"/>
  <c r="AE57" i="25"/>
  <c r="AD57" i="25"/>
  <c r="AC57" i="25"/>
  <c r="AB57" i="25"/>
  <c r="AA57" i="25"/>
  <c r="Z57" i="25"/>
  <c r="Y57" i="25"/>
  <c r="BZ56" i="25"/>
  <c r="BY56" i="25"/>
  <c r="BX56" i="25"/>
  <c r="BW56" i="25"/>
  <c r="BV56" i="25"/>
  <c r="BU56" i="25"/>
  <c r="BT56" i="25"/>
  <c r="BS56" i="25"/>
  <c r="BR56" i="25"/>
  <c r="BQ56" i="25"/>
  <c r="BP56" i="25"/>
  <c r="BO56" i="25"/>
  <c r="BN56" i="25"/>
  <c r="BM56" i="25"/>
  <c r="BL56" i="25"/>
  <c r="BF56" i="25"/>
  <c r="BE56" i="25"/>
  <c r="BD56" i="25"/>
  <c r="BC56" i="25"/>
  <c r="BB56" i="25"/>
  <c r="BA56" i="25"/>
  <c r="AZ56" i="25"/>
  <c r="AY56" i="25"/>
  <c r="AX56" i="25"/>
  <c r="AW56" i="25"/>
  <c r="AV56" i="25"/>
  <c r="AU56" i="25"/>
  <c r="AT56" i="25"/>
  <c r="AS56" i="25"/>
  <c r="AR56" i="25"/>
  <c r="AN56" i="25"/>
  <c r="AM56" i="25"/>
  <c r="AL56" i="25"/>
  <c r="AK56" i="25"/>
  <c r="AJ56" i="25"/>
  <c r="AI56" i="25"/>
  <c r="AH56" i="25"/>
  <c r="AG56" i="25"/>
  <c r="AF56" i="25"/>
  <c r="AE56" i="25"/>
  <c r="AD56" i="25"/>
  <c r="AC56" i="25"/>
  <c r="AB56" i="25"/>
  <c r="AA56" i="25"/>
  <c r="Z56" i="25"/>
  <c r="Y56" i="25"/>
  <c r="BZ52" i="25"/>
  <c r="BY52" i="25"/>
  <c r="BX52" i="25"/>
  <c r="BW52" i="25"/>
  <c r="BV52" i="25"/>
  <c r="BU52" i="25"/>
  <c r="BT52" i="25"/>
  <c r="BS52" i="25"/>
  <c r="BR52" i="25"/>
  <c r="BQ52" i="25"/>
  <c r="BP52" i="25"/>
  <c r="BO52" i="25"/>
  <c r="BN52" i="25"/>
  <c r="BM52" i="25"/>
  <c r="BL52" i="25"/>
  <c r="BF52" i="25"/>
  <c r="BE52" i="25"/>
  <c r="BD52" i="25"/>
  <c r="BC52" i="25"/>
  <c r="BB52" i="25"/>
  <c r="BA52" i="25"/>
  <c r="AZ52" i="25"/>
  <c r="AY52" i="25"/>
  <c r="AX52" i="25"/>
  <c r="AW52" i="25"/>
  <c r="AV52" i="25"/>
  <c r="AU52" i="25"/>
  <c r="AT52" i="25"/>
  <c r="AS52" i="25"/>
  <c r="AR52" i="25"/>
  <c r="AQ52" i="25"/>
  <c r="BK52" i="25" s="1"/>
  <c r="AN52" i="25"/>
  <c r="AM52" i="25"/>
  <c r="AL52" i="25"/>
  <c r="AK52" i="25"/>
  <c r="AJ52" i="25"/>
  <c r="AI52" i="25"/>
  <c r="AH52" i="25"/>
  <c r="AG52" i="25"/>
  <c r="AF52" i="25"/>
  <c r="AE52" i="25"/>
  <c r="AD52" i="25"/>
  <c r="AC52" i="25"/>
  <c r="AB52" i="25"/>
  <c r="AA52" i="25"/>
  <c r="Z52" i="25"/>
  <c r="Y52" i="25"/>
  <c r="X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BZ51" i="25"/>
  <c r="BY51" i="25"/>
  <c r="BX51" i="25"/>
  <c r="BW51" i="25"/>
  <c r="BV51" i="25"/>
  <c r="BU51" i="25"/>
  <c r="BT51" i="25"/>
  <c r="BS51" i="25"/>
  <c r="BR51" i="25"/>
  <c r="BQ51" i="25"/>
  <c r="BP51" i="25"/>
  <c r="BO51" i="25"/>
  <c r="BN51" i="25"/>
  <c r="BM51" i="25"/>
  <c r="BL51" i="25"/>
  <c r="BF51" i="25"/>
  <c r="BE51" i="25"/>
  <c r="BD51" i="25"/>
  <c r="BC51" i="25"/>
  <c r="BB51" i="25"/>
  <c r="BA51" i="25"/>
  <c r="AZ51" i="25"/>
  <c r="AY51" i="25"/>
  <c r="AX51" i="25"/>
  <c r="AW51" i="25"/>
  <c r="AV51" i="25"/>
  <c r="AU51" i="25"/>
  <c r="AT51" i="25"/>
  <c r="AS51" i="25"/>
  <c r="AR51" i="25"/>
  <c r="AN51" i="25"/>
  <c r="AM51" i="25"/>
  <c r="AL51" i="25"/>
  <c r="AK51" i="25"/>
  <c r="AJ51" i="25"/>
  <c r="AI51" i="25"/>
  <c r="AH51" i="25"/>
  <c r="AG51" i="25"/>
  <c r="AF51" i="25"/>
  <c r="AE51" i="25"/>
  <c r="AD51" i="25"/>
  <c r="AC51" i="25"/>
  <c r="AB51" i="25"/>
  <c r="AA51" i="25"/>
  <c r="Z51" i="25"/>
  <c r="Y51" i="25"/>
  <c r="X51" i="25"/>
  <c r="AQ51" i="25" s="1"/>
  <c r="BK51" i="25" s="1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BZ50" i="25"/>
  <c r="BY50" i="25"/>
  <c r="BX50" i="25"/>
  <c r="BW50" i="25"/>
  <c r="BV50" i="25"/>
  <c r="BU50" i="25"/>
  <c r="BT50" i="25"/>
  <c r="BS50" i="25"/>
  <c r="BR50" i="25"/>
  <c r="BQ50" i="25"/>
  <c r="BP50" i="25"/>
  <c r="BO50" i="25"/>
  <c r="BN50" i="25"/>
  <c r="BM50" i="25"/>
  <c r="BL50" i="25"/>
  <c r="BF50" i="25"/>
  <c r="BE50" i="25"/>
  <c r="BD50" i="25"/>
  <c r="BC50" i="25"/>
  <c r="BB50" i="25"/>
  <c r="BA50" i="25"/>
  <c r="AZ50" i="25"/>
  <c r="AY50" i="25"/>
  <c r="AX50" i="25"/>
  <c r="AW50" i="25"/>
  <c r="AV50" i="25"/>
  <c r="AU50" i="25"/>
  <c r="AT50" i="25"/>
  <c r="AS50" i="25"/>
  <c r="AR50" i="25"/>
  <c r="AQ50" i="25"/>
  <c r="BK50" i="25" s="1"/>
  <c r="AN50" i="25"/>
  <c r="AM50" i="25"/>
  <c r="AL50" i="25"/>
  <c r="AK50" i="25"/>
  <c r="AJ50" i="25"/>
  <c r="AI50" i="25"/>
  <c r="AH50" i="25"/>
  <c r="AG50" i="25"/>
  <c r="AF50" i="25"/>
  <c r="AE50" i="25"/>
  <c r="AD50" i="25"/>
  <c r="AC50" i="25"/>
  <c r="AB50" i="25"/>
  <c r="AA50" i="25"/>
  <c r="Z50" i="25"/>
  <c r="Y50" i="25"/>
  <c r="X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BZ49" i="25"/>
  <c r="BY49" i="25"/>
  <c r="BX49" i="25"/>
  <c r="BW49" i="25"/>
  <c r="BV49" i="25"/>
  <c r="BU49" i="25"/>
  <c r="BT49" i="25"/>
  <c r="BS49" i="25"/>
  <c r="BR49" i="25"/>
  <c r="BQ49" i="25"/>
  <c r="BP49" i="25"/>
  <c r="BO49" i="25"/>
  <c r="BN49" i="25"/>
  <c r="BM49" i="25"/>
  <c r="BL49" i="25"/>
  <c r="BF49" i="25"/>
  <c r="BE49" i="25"/>
  <c r="BD49" i="25"/>
  <c r="BC49" i="25"/>
  <c r="BB49" i="25"/>
  <c r="BA49" i="25"/>
  <c r="AZ49" i="25"/>
  <c r="AY49" i="25"/>
  <c r="AX49" i="25"/>
  <c r="AW49" i="25"/>
  <c r="AV49" i="25"/>
  <c r="AU49" i="25"/>
  <c r="AT49" i="25"/>
  <c r="AS49" i="25"/>
  <c r="AR49" i="25"/>
  <c r="AQ49" i="25"/>
  <c r="BK49" i="25" s="1"/>
  <c r="AN49" i="25"/>
  <c r="AM49" i="25"/>
  <c r="AL49" i="25"/>
  <c r="AK49" i="25"/>
  <c r="AJ49" i="25"/>
  <c r="AI49" i="25"/>
  <c r="AH49" i="25"/>
  <c r="AG49" i="25"/>
  <c r="AF49" i="25"/>
  <c r="AE49" i="25"/>
  <c r="AD49" i="25"/>
  <c r="AC49" i="25"/>
  <c r="AB49" i="25"/>
  <c r="AA49" i="25"/>
  <c r="Z49" i="25"/>
  <c r="Y49" i="25"/>
  <c r="X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X47" i="25"/>
  <c r="AQ47" i="25" s="1"/>
  <c r="BK47" i="25" s="1"/>
  <c r="BK46" i="25"/>
  <c r="AQ46" i="25"/>
  <c r="BK45" i="25"/>
  <c r="AQ45" i="25"/>
  <c r="BK44" i="25"/>
  <c r="AQ44" i="25"/>
  <c r="X43" i="25"/>
  <c r="AQ43" i="25" s="1"/>
  <c r="BK43" i="25" s="1"/>
  <c r="AQ42" i="25"/>
  <c r="BK42" i="25" s="1"/>
  <c r="BK41" i="25"/>
  <c r="AQ41" i="25"/>
  <c r="X41" i="25"/>
  <c r="AQ40" i="25"/>
  <c r="BK40" i="25" s="1"/>
  <c r="X39" i="25"/>
  <c r="AQ39" i="25" s="1"/>
  <c r="BK39" i="25" s="1"/>
  <c r="BK38" i="25"/>
  <c r="AQ38" i="25"/>
  <c r="X37" i="25"/>
  <c r="AQ37" i="25" s="1"/>
  <c r="BK37" i="25" s="1"/>
  <c r="X36" i="25"/>
  <c r="AQ36" i="25" s="1"/>
  <c r="BK36" i="25" s="1"/>
  <c r="BK35" i="25"/>
  <c r="AQ35" i="25"/>
  <c r="X35" i="25"/>
  <c r="X34" i="25"/>
  <c r="AQ34" i="25" s="1"/>
  <c r="BK34" i="25" s="1"/>
  <c r="AQ33" i="25"/>
  <c r="BK33" i="25" s="1"/>
  <c r="BK32" i="25"/>
  <c r="AQ32" i="25"/>
  <c r="AQ31" i="25"/>
  <c r="BK31" i="25" s="1"/>
  <c r="AQ30" i="25"/>
  <c r="BK30" i="25" s="1"/>
  <c r="X30" i="25"/>
  <c r="BK29" i="25"/>
  <c r="AQ29" i="25"/>
  <c r="X29" i="25"/>
  <c r="AP28" i="25"/>
  <c r="AO28" i="25"/>
  <c r="X28" i="25"/>
  <c r="AQ28" i="25" s="1"/>
  <c r="BK28" i="25" s="1"/>
  <c r="W28" i="25"/>
  <c r="V28" i="25"/>
  <c r="BK27" i="25"/>
  <c r="AQ27" i="25"/>
  <c r="AP27" i="25"/>
  <c r="AO27" i="25"/>
  <c r="X26" i="25"/>
  <c r="AQ26" i="25" s="1"/>
  <c r="BK26" i="25" s="1"/>
  <c r="W26" i="25"/>
  <c r="V26" i="25"/>
  <c r="AQ25" i="25"/>
  <c r="BK25" i="25" s="1"/>
  <c r="AQ24" i="25"/>
  <c r="BK24" i="25" s="1"/>
  <c r="X24" i="25"/>
  <c r="BK23" i="25"/>
  <c r="AQ23" i="25"/>
  <c r="X23" i="25"/>
  <c r="AQ22" i="25"/>
  <c r="BK22" i="25" s="1"/>
  <c r="AQ21" i="25"/>
  <c r="BK21" i="25" s="1"/>
  <c r="AP21" i="25"/>
  <c r="AO21" i="25"/>
  <c r="X21" i="25"/>
  <c r="X20" i="25"/>
  <c r="AQ20" i="25" s="1"/>
  <c r="BK20" i="25" s="1"/>
  <c r="AQ19" i="25"/>
  <c r="BK19" i="25" s="1"/>
  <c r="X19" i="25"/>
  <c r="BK18" i="25"/>
  <c r="AQ18" i="25"/>
  <c r="AP18" i="25"/>
  <c r="AO18" i="25"/>
  <c r="AQ17" i="25"/>
  <c r="BK17" i="25" s="1"/>
  <c r="BK16" i="25"/>
  <c r="AQ16" i="25"/>
  <c r="BK15" i="25"/>
  <c r="AQ15" i="25"/>
  <c r="BK14" i="25"/>
  <c r="AQ14" i="25"/>
  <c r="X13" i="25"/>
  <c r="AQ13" i="25" s="1"/>
  <c r="BK13" i="25" s="1"/>
  <c r="AQ12" i="25"/>
  <c r="BK12" i="25" s="1"/>
  <c r="X12" i="25"/>
  <c r="AP11" i="25"/>
  <c r="AO11" i="25"/>
  <c r="X11" i="25"/>
  <c r="AQ11" i="25" s="1"/>
  <c r="BK11" i="25" s="1"/>
  <c r="W11" i="25"/>
  <c r="V11" i="25"/>
  <c r="BK10" i="25"/>
  <c r="AQ10" i="25"/>
  <c r="W10" i="25"/>
  <c r="V10" i="25"/>
  <c r="AQ9" i="25"/>
  <c r="BK9" i="25" s="1"/>
  <c r="AQ8" i="25"/>
  <c r="BK8" i="25" s="1"/>
  <c r="X8" i="25"/>
  <c r="BK7" i="25"/>
  <c r="AQ7" i="25"/>
  <c r="AQ6" i="25"/>
  <c r="BK6" i="25" s="1"/>
  <c r="BK5" i="25"/>
  <c r="AQ5" i="25"/>
  <c r="BK4" i="25"/>
  <c r="AQ4" i="25"/>
  <c r="BK3" i="25"/>
  <c r="AQ3" i="25"/>
  <c r="AP3" i="25"/>
  <c r="AO3" i="25"/>
  <c r="W3" i="25"/>
  <c r="V3" i="25"/>
  <c r="P205" i="2"/>
  <c r="BB158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BR141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DE94" i="2"/>
  <c r="DG94" i="2" s="1"/>
  <c r="DD94" i="2"/>
  <c r="DF94" i="2" s="1"/>
  <c r="CG94" i="2"/>
  <c r="CH94" i="2" s="1"/>
  <c r="CI94" i="2" s="1"/>
  <c r="CJ94" i="2" s="1"/>
  <c r="DD93" i="2"/>
  <c r="CV93" i="2"/>
  <c r="CI93" i="2"/>
  <c r="CA93" i="2"/>
  <c r="BS93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AK85" i="2"/>
  <c r="BQ85" i="2" s="1"/>
  <c r="CN85" i="2" s="1"/>
  <c r="DF84" i="2"/>
  <c r="DF93" i="2" s="1"/>
  <c r="DE84" i="2"/>
  <c r="DE93" i="2" s="1"/>
  <c r="DD84" i="2"/>
  <c r="DC84" i="2"/>
  <c r="DC93" i="2" s="1"/>
  <c r="DB84" i="2"/>
  <c r="DB93" i="2" s="1"/>
  <c r="DA84" i="2"/>
  <c r="DA93" i="2" s="1"/>
  <c r="CZ84" i="2"/>
  <c r="CZ93" i="2" s="1"/>
  <c r="CY84" i="2"/>
  <c r="CY93" i="2" s="1"/>
  <c r="CX84" i="2"/>
  <c r="CX93" i="2" s="1"/>
  <c r="CW84" i="2"/>
  <c r="CW93" i="2" s="1"/>
  <c r="CV84" i="2"/>
  <c r="CU84" i="2"/>
  <c r="CU93" i="2" s="1"/>
  <c r="CT84" i="2"/>
  <c r="CT93" i="2" s="1"/>
  <c r="CS84" i="2"/>
  <c r="CS93" i="2" s="1"/>
  <c r="CR84" i="2"/>
  <c r="CR93" i="2" s="1"/>
  <c r="CQ84" i="2"/>
  <c r="CQ93" i="2" s="1"/>
  <c r="CP84" i="2"/>
  <c r="CP93" i="2" s="1"/>
  <c r="CO84" i="2"/>
  <c r="CO93" i="2" s="1"/>
  <c r="CI84" i="2"/>
  <c r="CH84" i="2"/>
  <c r="CH93" i="2" s="1"/>
  <c r="CG84" i="2"/>
  <c r="CG93" i="2" s="1"/>
  <c r="CF84" i="2"/>
  <c r="CF93" i="2" s="1"/>
  <c r="CE84" i="2"/>
  <c r="CE93" i="2" s="1"/>
  <c r="CD84" i="2"/>
  <c r="CD93" i="2" s="1"/>
  <c r="CC84" i="2"/>
  <c r="CC93" i="2" s="1"/>
  <c r="CB84" i="2"/>
  <c r="CB93" i="2" s="1"/>
  <c r="CA84" i="2"/>
  <c r="BZ84" i="2"/>
  <c r="BZ93" i="2" s="1"/>
  <c r="BY84" i="2"/>
  <c r="BY93" i="2" s="1"/>
  <c r="BX84" i="2"/>
  <c r="BX93" i="2" s="1"/>
  <c r="BW84" i="2"/>
  <c r="BW93" i="2" s="1"/>
  <c r="BV84" i="2"/>
  <c r="BV93" i="2" s="1"/>
  <c r="BU84" i="2"/>
  <c r="BU93" i="2" s="1"/>
  <c r="BT84" i="2"/>
  <c r="BT93" i="2" s="1"/>
  <c r="BS84" i="2"/>
  <c r="BR84" i="2"/>
  <c r="BR93" i="2" s="1"/>
  <c r="AK84" i="2"/>
  <c r="BQ84" i="2" s="1"/>
  <c r="CN84" i="2" s="1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AK83" i="2"/>
  <c r="BQ83" i="2" s="1"/>
  <c r="CN83" i="2" s="1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AK82" i="2"/>
  <c r="BQ82" i="2" s="1"/>
  <c r="CN82" i="2" s="1"/>
  <c r="AK80" i="2"/>
  <c r="BQ80" i="2" s="1"/>
  <c r="CN80" i="2" s="1"/>
  <c r="AK75" i="2"/>
  <c r="BQ75" i="2" s="1"/>
  <c r="CN75" i="2" s="1"/>
  <c r="AK74" i="2"/>
  <c r="BQ74" i="2" s="1"/>
  <c r="CN74" i="2" s="1"/>
  <c r="AK72" i="2"/>
  <c r="BQ72" i="2" s="1"/>
  <c r="CN72" i="2" s="1"/>
  <c r="AK68" i="2"/>
  <c r="BQ68" i="2" s="1"/>
  <c r="CN68" i="2" s="1"/>
  <c r="AK67" i="2"/>
  <c r="BQ67" i="2" s="1"/>
  <c r="CN67" i="2" s="1"/>
  <c r="BQ66" i="2"/>
  <c r="CN66" i="2" s="1"/>
  <c r="AK65" i="2"/>
  <c r="BQ65" i="2" s="1"/>
  <c r="CN65" i="2" s="1"/>
  <c r="AK64" i="2"/>
  <c r="BQ64" i="2" s="1"/>
  <c r="CN64" i="2" s="1"/>
  <c r="AK63" i="2"/>
  <c r="BQ63" i="2" s="1"/>
  <c r="CN63" i="2" s="1"/>
  <c r="AK62" i="2"/>
  <c r="BQ62" i="2" s="1"/>
  <c r="CN62" i="2" s="1"/>
  <c r="BQ59" i="2"/>
  <c r="CN59" i="2" s="1"/>
  <c r="BQ58" i="2"/>
  <c r="CN58" i="2" s="1"/>
  <c r="BQ57" i="2"/>
  <c r="CN57" i="2" s="1"/>
  <c r="AK56" i="2"/>
  <c r="BQ56" i="2" s="1"/>
  <c r="CN56" i="2" s="1"/>
  <c r="AK55" i="2"/>
  <c r="BQ55" i="2" s="1"/>
  <c r="CN55" i="2" s="1"/>
  <c r="BQ54" i="2"/>
  <c r="CN54" i="2" s="1"/>
  <c r="AK53" i="2"/>
  <c r="BQ53" i="2" s="1"/>
  <c r="CN53" i="2" s="1"/>
  <c r="BQ51" i="2"/>
  <c r="CN51" i="2" s="1"/>
  <c r="AK50" i="2"/>
  <c r="BQ50" i="2" s="1"/>
  <c r="CN50" i="2" s="1"/>
  <c r="AK49" i="2"/>
  <c r="BQ49" i="2" s="1"/>
  <c r="CN49" i="2" s="1"/>
  <c r="BQ48" i="2"/>
  <c r="CN48" i="2" s="1"/>
  <c r="AK47" i="2"/>
  <c r="BQ47" i="2" s="1"/>
  <c r="CN47" i="2" s="1"/>
  <c r="AK46" i="2"/>
  <c r="BQ46" i="2" s="1"/>
  <c r="CN46" i="2" s="1"/>
  <c r="AK45" i="2"/>
  <c r="BQ45" i="2" s="1"/>
  <c r="CN45" i="2" s="1"/>
  <c r="AK42" i="2"/>
  <c r="BQ42" i="2" s="1"/>
  <c r="CN42" i="2" s="1"/>
  <c r="AK41" i="2"/>
  <c r="BQ41" i="2" s="1"/>
  <c r="CN41" i="2" s="1"/>
  <c r="BQ40" i="2"/>
  <c r="CN40" i="2" s="1"/>
  <c r="BQ39" i="2"/>
  <c r="CN39" i="2" s="1"/>
  <c r="BQ38" i="2"/>
  <c r="CN38" i="2" s="1"/>
  <c r="AK37" i="2"/>
  <c r="BQ37" i="2" s="1"/>
  <c r="CN37" i="2" s="1"/>
  <c r="AK36" i="2"/>
  <c r="BQ36" i="2" s="1"/>
  <c r="CN36" i="2" s="1"/>
  <c r="AK33" i="2"/>
  <c r="BQ33" i="2" s="1"/>
  <c r="CN33" i="2" s="1"/>
  <c r="AK32" i="2"/>
  <c r="BQ32" i="2" s="1"/>
  <c r="CN32" i="2" s="1"/>
  <c r="BQ31" i="2"/>
  <c r="CN31" i="2" s="1"/>
  <c r="AK30" i="2"/>
  <c r="BQ30" i="2" s="1"/>
  <c r="CN30" i="2" s="1"/>
  <c r="BQ29" i="2"/>
  <c r="CN29" i="2" s="1"/>
  <c r="AK28" i="2"/>
  <c r="BQ28" i="2" s="1"/>
  <c r="CN28" i="2" s="1"/>
  <c r="AK27" i="2"/>
  <c r="BQ27" i="2" s="1"/>
  <c r="CN27" i="2" s="1"/>
  <c r="BQ26" i="2"/>
  <c r="CN26" i="2" s="1"/>
  <c r="AK24" i="2"/>
  <c r="BQ24" i="2" s="1"/>
  <c r="CN24" i="2" s="1"/>
  <c r="AK23" i="2"/>
  <c r="BQ23" i="2" s="1"/>
  <c r="CN23" i="2" s="1"/>
  <c r="AK22" i="2"/>
  <c r="BQ22" i="2" s="1"/>
  <c r="CN22" i="2" s="1"/>
  <c r="AK21" i="2"/>
  <c r="BQ21" i="2" s="1"/>
  <c r="CN21" i="2" s="1"/>
  <c r="AK20" i="2"/>
  <c r="BQ20" i="2" s="1"/>
  <c r="CN20" i="2" s="1"/>
  <c r="BQ19" i="2"/>
  <c r="CN19" i="2" s="1"/>
  <c r="BQ18" i="2"/>
  <c r="CN18" i="2" s="1"/>
  <c r="BQ17" i="2"/>
  <c r="CN17" i="2" s="1"/>
  <c r="BQ16" i="2"/>
  <c r="CN16" i="2" s="1"/>
  <c r="BQ15" i="2"/>
  <c r="CN15" i="2" s="1"/>
  <c r="AK14" i="2"/>
  <c r="BQ14" i="2" s="1"/>
  <c r="CN14" i="2" s="1"/>
  <c r="AK13" i="2"/>
  <c r="BQ13" i="2" s="1"/>
  <c r="CN13" i="2" s="1"/>
  <c r="AK12" i="2"/>
  <c r="BQ12" i="2" s="1"/>
  <c r="CN12" i="2" s="1"/>
  <c r="BQ11" i="2"/>
  <c r="CN11" i="2" s="1"/>
  <c r="BQ10" i="2"/>
  <c r="CN10" i="2" s="1"/>
  <c r="AK9" i="2"/>
  <c r="BQ9" i="2" s="1"/>
  <c r="CN9" i="2" s="1"/>
  <c r="BQ7" i="2"/>
  <c r="CN7" i="2" s="1"/>
  <c r="BQ6" i="2"/>
  <c r="CN6" i="2" s="1"/>
  <c r="BQ5" i="2"/>
  <c r="CN5" i="2" s="1"/>
  <c r="BQ4" i="2"/>
  <c r="CN4" i="2" s="1"/>
  <c r="BQ3" i="2"/>
  <c r="CN3" i="2" s="1"/>
  <c r="AN104" i="26"/>
  <c r="AK104" i="26"/>
  <c r="AH104" i="26"/>
  <c r="AE104" i="26"/>
  <c r="AB104" i="26"/>
  <c r="Y104" i="26"/>
  <c r="V104" i="26"/>
  <c r="S104" i="26"/>
  <c r="P104" i="26"/>
  <c r="M104" i="26"/>
  <c r="AN103" i="26"/>
  <c r="AK103" i="26"/>
  <c r="AH103" i="26"/>
  <c r="AE103" i="26"/>
  <c r="AB103" i="26"/>
  <c r="Y103" i="26"/>
  <c r="V103" i="26"/>
  <c r="S103" i="26"/>
  <c r="P103" i="26"/>
  <c r="M103" i="26"/>
  <c r="AN102" i="26"/>
  <c r="AK102" i="26"/>
  <c r="AH102" i="26"/>
  <c r="AE102" i="26"/>
  <c r="AB102" i="26"/>
  <c r="Y102" i="26"/>
  <c r="V102" i="26"/>
  <c r="S102" i="26"/>
  <c r="P102" i="26"/>
  <c r="M102" i="26"/>
  <c r="AN101" i="26"/>
  <c r="AK101" i="26"/>
  <c r="AH101" i="26"/>
  <c r="AE101" i="26"/>
  <c r="AB101" i="26"/>
  <c r="Y101" i="26"/>
  <c r="V101" i="26"/>
  <c r="S101" i="26"/>
  <c r="P101" i="26"/>
  <c r="M101" i="26"/>
  <c r="AN100" i="26"/>
  <c r="AK100" i="26"/>
  <c r="AH100" i="26"/>
  <c r="AE100" i="26"/>
  <c r="AB100" i="26"/>
  <c r="Y100" i="26"/>
  <c r="V100" i="26"/>
  <c r="S100" i="26"/>
  <c r="P100" i="26"/>
  <c r="M100" i="26"/>
  <c r="AN99" i="26"/>
  <c r="AK99" i="26"/>
  <c r="AH99" i="26"/>
  <c r="AE99" i="26"/>
  <c r="AB99" i="26"/>
  <c r="Y99" i="26"/>
  <c r="V99" i="26"/>
  <c r="S99" i="26"/>
  <c r="P99" i="26"/>
  <c r="M99" i="26"/>
  <c r="AN98" i="26"/>
  <c r="AK98" i="26"/>
  <c r="AH98" i="26"/>
  <c r="AE98" i="26"/>
  <c r="AB98" i="26"/>
  <c r="Y98" i="26"/>
  <c r="V98" i="26"/>
  <c r="S98" i="26"/>
  <c r="P98" i="26"/>
  <c r="M98" i="26"/>
  <c r="AN97" i="26"/>
  <c r="AK97" i="26"/>
  <c r="AH97" i="26"/>
  <c r="AE97" i="26"/>
  <c r="AB97" i="26"/>
  <c r="Y97" i="26"/>
  <c r="V97" i="26"/>
  <c r="S97" i="26"/>
  <c r="P97" i="26"/>
  <c r="M97" i="26"/>
  <c r="AY96" i="26"/>
  <c r="AS96" i="26"/>
  <c r="AP96" i="26"/>
  <c r="AM96" i="26"/>
  <c r="AN96" i="26" s="1"/>
  <c r="BB96" i="26" s="1"/>
  <c r="AL96" i="26"/>
  <c r="AJ96" i="26"/>
  <c r="AI96" i="26"/>
  <c r="AK96" i="26" s="1"/>
  <c r="BA96" i="26" s="1"/>
  <c r="AG96" i="26"/>
  <c r="AF96" i="26"/>
  <c r="AH96" i="26" s="1"/>
  <c r="AZ96" i="26" s="1"/>
  <c r="AE96" i="26"/>
  <c r="AD96" i="26"/>
  <c r="AC96" i="26"/>
  <c r="AA96" i="26"/>
  <c r="Z96" i="26"/>
  <c r="X96" i="26"/>
  <c r="W96" i="26"/>
  <c r="V96" i="26"/>
  <c r="AV96" i="26" s="1"/>
  <c r="U96" i="26"/>
  <c r="T96" i="26"/>
  <c r="R96" i="26"/>
  <c r="S96" i="26" s="1"/>
  <c r="AU96" i="26" s="1"/>
  <c r="Q96" i="26"/>
  <c r="P96" i="26"/>
  <c r="AT96" i="26" s="1"/>
  <c r="O96" i="26"/>
  <c r="N96" i="26"/>
  <c r="L96" i="26"/>
  <c r="K96" i="26"/>
  <c r="M96" i="26" s="1"/>
  <c r="BB95" i="26"/>
  <c r="AY95" i="26"/>
  <c r="AP95" i="26"/>
  <c r="AN95" i="26"/>
  <c r="AM95" i="26"/>
  <c r="AL95" i="26"/>
  <c r="AJ95" i="26"/>
  <c r="AI95" i="26"/>
  <c r="AG95" i="26"/>
  <c r="AH95" i="26" s="1"/>
  <c r="AZ95" i="26" s="1"/>
  <c r="AF95" i="26"/>
  <c r="AE95" i="26"/>
  <c r="AD95" i="26"/>
  <c r="AC95" i="26"/>
  <c r="AA95" i="26"/>
  <c r="Z95" i="26"/>
  <c r="X95" i="26"/>
  <c r="Y95" i="26" s="1"/>
  <c r="AW95" i="26" s="1"/>
  <c r="W95" i="26"/>
  <c r="U95" i="26"/>
  <c r="T95" i="26"/>
  <c r="V95" i="26" s="1"/>
  <c r="AV95" i="26" s="1"/>
  <c r="R95" i="26"/>
  <c r="Q95" i="26"/>
  <c r="S95" i="26" s="1"/>
  <c r="AU95" i="26" s="1"/>
  <c r="P95" i="26"/>
  <c r="AT95" i="26" s="1"/>
  <c r="O95" i="26"/>
  <c r="N95" i="26"/>
  <c r="L95" i="26"/>
  <c r="K95" i="26"/>
  <c r="AM86" i="26"/>
  <c r="AL86" i="26"/>
  <c r="AN86" i="26" s="1"/>
  <c r="AK86" i="26"/>
  <c r="AJ86" i="26"/>
  <c r="AI86" i="26"/>
  <c r="AG86" i="26"/>
  <c r="AF86" i="26"/>
  <c r="AE86" i="26"/>
  <c r="AD86" i="26"/>
  <c r="AC86" i="26"/>
  <c r="AA86" i="26"/>
  <c r="Z86" i="26"/>
  <c r="AB86" i="26" s="1"/>
  <c r="Y86" i="26"/>
  <c r="X86" i="26"/>
  <c r="W86" i="26"/>
  <c r="V86" i="26"/>
  <c r="U86" i="26"/>
  <c r="T86" i="26"/>
  <c r="R86" i="26"/>
  <c r="Q86" i="26"/>
  <c r="P86" i="26"/>
  <c r="O86" i="26"/>
  <c r="N86" i="26"/>
  <c r="M86" i="26"/>
  <c r="L86" i="26"/>
  <c r="K86" i="26"/>
  <c r="I86" i="26"/>
  <c r="H86" i="26"/>
  <c r="G86" i="26"/>
  <c r="F86" i="26"/>
  <c r="E86" i="26"/>
  <c r="AM85" i="26"/>
  <c r="AL85" i="26"/>
  <c r="AN85" i="26" s="1"/>
  <c r="AJ85" i="26"/>
  <c r="AI85" i="26"/>
  <c r="AK85" i="26" s="1"/>
  <c r="AH85" i="26"/>
  <c r="AG85" i="26"/>
  <c r="AF85" i="26"/>
  <c r="AD85" i="26"/>
  <c r="AE85" i="26" s="1"/>
  <c r="AC85" i="26"/>
  <c r="AA85" i="26"/>
  <c r="Z85" i="26"/>
  <c r="X85" i="26"/>
  <c r="W85" i="26"/>
  <c r="U85" i="26"/>
  <c r="T85" i="26"/>
  <c r="R85" i="26"/>
  <c r="Q85" i="26"/>
  <c r="O85" i="26"/>
  <c r="N85" i="26"/>
  <c r="P85" i="26" s="1"/>
  <c r="M85" i="26"/>
  <c r="L85" i="26"/>
  <c r="K85" i="26"/>
  <c r="I85" i="26"/>
  <c r="J85" i="26" s="1"/>
  <c r="H85" i="26"/>
  <c r="G85" i="26"/>
  <c r="F85" i="26"/>
  <c r="E85" i="26"/>
  <c r="AN84" i="26"/>
  <c r="AK84" i="26"/>
  <c r="AH84" i="26"/>
  <c r="AE84" i="26"/>
  <c r="AB84" i="26"/>
  <c r="Y84" i="26"/>
  <c r="V84" i="26"/>
  <c r="S84" i="26"/>
  <c r="P84" i="26"/>
  <c r="M84" i="26"/>
  <c r="J84" i="26"/>
  <c r="G84" i="26"/>
  <c r="AN83" i="26"/>
  <c r="AK83" i="26"/>
  <c r="AH83" i="26"/>
  <c r="AE83" i="26"/>
  <c r="AB83" i="26"/>
  <c r="Y83" i="26"/>
  <c r="V83" i="26"/>
  <c r="S83" i="26"/>
  <c r="P83" i="26"/>
  <c r="M83" i="26"/>
  <c r="J83" i="26"/>
  <c r="G83" i="26"/>
  <c r="AN82" i="26"/>
  <c r="AK82" i="26"/>
  <c r="AH82" i="26"/>
  <c r="AE82" i="26"/>
  <c r="AB82" i="26"/>
  <c r="Y82" i="26"/>
  <c r="V82" i="26"/>
  <c r="S82" i="26"/>
  <c r="P82" i="26"/>
  <c r="M82" i="26"/>
  <c r="J82" i="26"/>
  <c r="G82" i="26"/>
  <c r="AN81" i="26"/>
  <c r="AK81" i="26"/>
  <c r="AH81" i="26"/>
  <c r="AE81" i="26"/>
  <c r="AB81" i="26"/>
  <c r="Y81" i="26"/>
  <c r="V81" i="26"/>
  <c r="S81" i="26"/>
  <c r="P81" i="26"/>
  <c r="M81" i="26"/>
  <c r="J81" i="26"/>
  <c r="G81" i="26"/>
  <c r="AN80" i="26"/>
  <c r="AK80" i="26"/>
  <c r="AH80" i="26"/>
  <c r="AE80" i="26"/>
  <c r="AB80" i="26"/>
  <c r="Y80" i="26"/>
  <c r="V80" i="26"/>
  <c r="S80" i="26"/>
  <c r="P80" i="26"/>
  <c r="M80" i="26"/>
  <c r="J80" i="26"/>
  <c r="AN79" i="26"/>
  <c r="AK79" i="26"/>
  <c r="AH79" i="26"/>
  <c r="AE79" i="26"/>
  <c r="AB79" i="26"/>
  <c r="Y79" i="26"/>
  <c r="V79" i="26"/>
  <c r="S79" i="26"/>
  <c r="P79" i="26"/>
  <c r="M79" i="26"/>
  <c r="J79" i="26"/>
  <c r="G79" i="26"/>
  <c r="AN78" i="26"/>
  <c r="AK78" i="26"/>
  <c r="AH78" i="26"/>
  <c r="AE78" i="26"/>
  <c r="AB78" i="26"/>
  <c r="Y78" i="26"/>
  <c r="V78" i="26"/>
  <c r="S78" i="26"/>
  <c r="P78" i="26"/>
  <c r="M78" i="26"/>
  <c r="J78" i="26"/>
  <c r="G78" i="26"/>
  <c r="AN77" i="26"/>
  <c r="AK77" i="26"/>
  <c r="AH77" i="26"/>
  <c r="AE77" i="26"/>
  <c r="AB77" i="26"/>
  <c r="Y77" i="26"/>
  <c r="V77" i="26"/>
  <c r="S77" i="26"/>
  <c r="P77" i="26"/>
  <c r="M77" i="26"/>
  <c r="J77" i="26"/>
  <c r="G77" i="26"/>
  <c r="AY76" i="26"/>
  <c r="AV76" i="26"/>
  <c r="AQ76" i="26"/>
  <c r="AP76" i="26"/>
  <c r="AN76" i="26"/>
  <c r="BB76" i="26" s="1"/>
  <c r="AM76" i="26"/>
  <c r="AL76" i="26"/>
  <c r="AJ76" i="26"/>
  <c r="AI76" i="26"/>
  <c r="AK76" i="26" s="1"/>
  <c r="BA76" i="26" s="1"/>
  <c r="AG76" i="26"/>
  <c r="AH76" i="26" s="1"/>
  <c r="AZ76" i="26" s="1"/>
  <c r="BC76" i="26" s="1"/>
  <c r="AF76" i="26"/>
  <c r="AE76" i="26"/>
  <c r="AD76" i="26"/>
  <c r="AC76" i="26"/>
  <c r="AA76" i="26"/>
  <c r="AB76" i="26" s="1"/>
  <c r="AX76" i="26" s="1"/>
  <c r="Z76" i="26"/>
  <c r="X76" i="26"/>
  <c r="Y76" i="26" s="1"/>
  <c r="AW76" i="26" s="1"/>
  <c r="W76" i="26"/>
  <c r="V76" i="26"/>
  <c r="U76" i="26"/>
  <c r="T76" i="26"/>
  <c r="R76" i="26"/>
  <c r="S76" i="26" s="1"/>
  <c r="AU76" i="26" s="1"/>
  <c r="Q76" i="26"/>
  <c r="O76" i="26"/>
  <c r="P76" i="26" s="1"/>
  <c r="AT76" i="26" s="1"/>
  <c r="N76" i="26"/>
  <c r="L76" i="26"/>
  <c r="K76" i="26"/>
  <c r="M76" i="26" s="1"/>
  <c r="AS76" i="26" s="1"/>
  <c r="J76" i="26"/>
  <c r="AR76" i="26" s="1"/>
  <c r="I76" i="26"/>
  <c r="H76" i="26"/>
  <c r="G76" i="26"/>
  <c r="F76" i="26"/>
  <c r="E76" i="26"/>
  <c r="AY75" i="26"/>
  <c r="AQ75" i="26"/>
  <c r="AP75" i="26"/>
  <c r="AN75" i="26"/>
  <c r="BB75" i="26" s="1"/>
  <c r="AM75" i="26"/>
  <c r="AL75" i="26"/>
  <c r="AJ75" i="26"/>
  <c r="AK75" i="26" s="1"/>
  <c r="BA75" i="26" s="1"/>
  <c r="AI75" i="26"/>
  <c r="AG75" i="26"/>
  <c r="AH75" i="26" s="1"/>
  <c r="AZ75" i="26" s="1"/>
  <c r="AF75" i="26"/>
  <c r="AE75" i="26"/>
  <c r="AD75" i="26"/>
  <c r="AC75" i="26"/>
  <c r="AA75" i="26"/>
  <c r="AB75" i="26" s="1"/>
  <c r="AX75" i="26" s="1"/>
  <c r="Z75" i="26"/>
  <c r="X75" i="26"/>
  <c r="Y75" i="26" s="1"/>
  <c r="AW75" i="26" s="1"/>
  <c r="W75" i="26"/>
  <c r="U75" i="26"/>
  <c r="T75" i="26"/>
  <c r="V75" i="26" s="1"/>
  <c r="AV75" i="26" s="1"/>
  <c r="R75" i="26"/>
  <c r="S75" i="26" s="1"/>
  <c r="AU75" i="26" s="1"/>
  <c r="Q75" i="26"/>
  <c r="P75" i="26"/>
  <c r="AT75" i="26" s="1"/>
  <c r="O75" i="26"/>
  <c r="N75" i="26"/>
  <c r="L75" i="26"/>
  <c r="K75" i="26"/>
  <c r="I75" i="26"/>
  <c r="J75" i="26" s="1"/>
  <c r="AR75" i="26" s="1"/>
  <c r="H75" i="26"/>
  <c r="G75" i="26"/>
  <c r="F75" i="26"/>
  <c r="E75" i="26"/>
  <c r="AN70" i="26"/>
  <c r="AK70" i="26"/>
  <c r="AH70" i="26"/>
  <c r="AE70" i="26"/>
  <c r="AB70" i="26"/>
  <c r="Y70" i="26"/>
  <c r="V70" i="26"/>
  <c r="S70" i="26"/>
  <c r="P70" i="26"/>
  <c r="M70" i="26"/>
  <c r="J70" i="26"/>
  <c r="G70" i="26"/>
  <c r="AN69" i="26"/>
  <c r="AK69" i="26"/>
  <c r="AH69" i="26"/>
  <c r="AE69" i="26"/>
  <c r="AB69" i="26"/>
  <c r="Y69" i="26"/>
  <c r="V69" i="26"/>
  <c r="J69" i="26"/>
  <c r="G69" i="26"/>
  <c r="AN68" i="26"/>
  <c r="AK68" i="26"/>
  <c r="AH68" i="26"/>
  <c r="AE68" i="26"/>
  <c r="AB68" i="26"/>
  <c r="Y68" i="26"/>
  <c r="V68" i="26"/>
  <c r="S68" i="26"/>
  <c r="P68" i="26"/>
  <c r="M68" i="26"/>
  <c r="J68" i="26"/>
  <c r="G68" i="26"/>
  <c r="AN67" i="26"/>
  <c r="AK67" i="26"/>
  <c r="AH67" i="26"/>
  <c r="AE67" i="26"/>
  <c r="AB67" i="26"/>
  <c r="Y67" i="26"/>
  <c r="V67" i="26"/>
  <c r="S67" i="26"/>
  <c r="P67" i="26"/>
  <c r="M67" i="26"/>
  <c r="J67" i="26"/>
  <c r="G67" i="26"/>
  <c r="AN66" i="26"/>
  <c r="AK66" i="26"/>
  <c r="AH66" i="26"/>
  <c r="AE66" i="26"/>
  <c r="AB66" i="26"/>
  <c r="Y66" i="26"/>
  <c r="V66" i="26"/>
  <c r="S66" i="26"/>
  <c r="P66" i="26"/>
  <c r="M66" i="26"/>
  <c r="J66" i="26"/>
  <c r="G66" i="26"/>
  <c r="J65" i="26"/>
  <c r="G65" i="26"/>
  <c r="AN64" i="26"/>
  <c r="AK64" i="26"/>
  <c r="AH64" i="26"/>
  <c r="AE64" i="26"/>
  <c r="AB64" i="26"/>
  <c r="Y64" i="26"/>
  <c r="V64" i="26"/>
  <c r="S64" i="26"/>
  <c r="P64" i="26"/>
  <c r="M64" i="26"/>
  <c r="J64" i="26"/>
  <c r="G64" i="26"/>
  <c r="BB63" i="26"/>
  <c r="AT63" i="26"/>
  <c r="AP63" i="26"/>
  <c r="AN63" i="26"/>
  <c r="AM63" i="26"/>
  <c r="AL63" i="26"/>
  <c r="AJ63" i="26"/>
  <c r="AK63" i="26" s="1"/>
  <c r="BA63" i="26" s="1"/>
  <c r="AI63" i="26"/>
  <c r="AG63" i="26"/>
  <c r="AH63" i="26" s="1"/>
  <c r="AZ63" i="26" s="1"/>
  <c r="BC63" i="26" s="1"/>
  <c r="AF63" i="26"/>
  <c r="AD63" i="26"/>
  <c r="AC63" i="26"/>
  <c r="AE63" i="26" s="1"/>
  <c r="AY63" i="26" s="1"/>
  <c r="AB63" i="26"/>
  <c r="AX63" i="26" s="1"/>
  <c r="AA63" i="26"/>
  <c r="Z63" i="26"/>
  <c r="Y63" i="26"/>
  <c r="AW63" i="26" s="1"/>
  <c r="X63" i="26"/>
  <c r="W63" i="26"/>
  <c r="U63" i="26"/>
  <c r="V63" i="26" s="1"/>
  <c r="AV63" i="26" s="1"/>
  <c r="T63" i="26"/>
  <c r="S63" i="26"/>
  <c r="AU63" i="26" s="1"/>
  <c r="R63" i="26"/>
  <c r="Q63" i="26"/>
  <c r="P63" i="26"/>
  <c r="O63" i="26"/>
  <c r="N63" i="26"/>
  <c r="L63" i="26"/>
  <c r="M63" i="26" s="1"/>
  <c r="AS63" i="26" s="1"/>
  <c r="K63" i="26"/>
  <c r="J63" i="26"/>
  <c r="AR63" i="26" s="1"/>
  <c r="I63" i="26"/>
  <c r="H63" i="26"/>
  <c r="F63" i="26"/>
  <c r="E63" i="26"/>
  <c r="G63" i="26" s="1"/>
  <c r="AQ63" i="26" s="1"/>
  <c r="BB62" i="26"/>
  <c r="AY62" i="26"/>
  <c r="AT62" i="26"/>
  <c r="AP62" i="26"/>
  <c r="AM62" i="26"/>
  <c r="AL62" i="26"/>
  <c r="AN62" i="26" s="1"/>
  <c r="AK62" i="26"/>
  <c r="BA62" i="26" s="1"/>
  <c r="AJ62" i="26"/>
  <c r="AI62" i="26"/>
  <c r="AH62" i="26"/>
  <c r="AZ62" i="26" s="1"/>
  <c r="AG62" i="26"/>
  <c r="AF62" i="26"/>
  <c r="AD62" i="26"/>
  <c r="AE62" i="26" s="1"/>
  <c r="AC62" i="26"/>
  <c r="AB62" i="26"/>
  <c r="AX62" i="26" s="1"/>
  <c r="AA62" i="26"/>
  <c r="Z62" i="26"/>
  <c r="Y62" i="26"/>
  <c r="AW62" i="26" s="1"/>
  <c r="X62" i="26"/>
  <c r="W62" i="26"/>
  <c r="U62" i="26"/>
  <c r="T62" i="26"/>
  <c r="V62" i="26" s="1"/>
  <c r="AV62" i="26" s="1"/>
  <c r="S62" i="26"/>
  <c r="AU62" i="26" s="1"/>
  <c r="R62" i="26"/>
  <c r="Q62" i="26"/>
  <c r="O62" i="26"/>
  <c r="N62" i="26"/>
  <c r="P62" i="26" s="1"/>
  <c r="L62" i="26"/>
  <c r="K62" i="26"/>
  <c r="M62" i="26" s="1"/>
  <c r="AS62" i="26" s="1"/>
  <c r="J62" i="26"/>
  <c r="AR62" i="26" s="1"/>
  <c r="I62" i="26"/>
  <c r="H62" i="26"/>
  <c r="F62" i="26"/>
  <c r="G62" i="26" s="1"/>
  <c r="AQ62" i="26" s="1"/>
  <c r="E62" i="26"/>
  <c r="AN57" i="26"/>
  <c r="AK57" i="26"/>
  <c r="AH57" i="26"/>
  <c r="AE57" i="26"/>
  <c r="AB57" i="26"/>
  <c r="Y57" i="26"/>
  <c r="V57" i="26"/>
  <c r="S57" i="26"/>
  <c r="P57" i="26"/>
  <c r="M57" i="26"/>
  <c r="J57" i="26"/>
  <c r="G57" i="26"/>
  <c r="AN56" i="26"/>
  <c r="AK56" i="26"/>
  <c r="AH56" i="26"/>
  <c r="AE56" i="26"/>
  <c r="AB56" i="26"/>
  <c r="Y56" i="26"/>
  <c r="V56" i="26"/>
  <c r="S56" i="26"/>
  <c r="P56" i="26"/>
  <c r="M56" i="26"/>
  <c r="J56" i="26"/>
  <c r="G56" i="26"/>
  <c r="AN55" i="26"/>
  <c r="AK55" i="26"/>
  <c r="AH55" i="26"/>
  <c r="AE55" i="26"/>
  <c r="AB55" i="26"/>
  <c r="Y55" i="26"/>
  <c r="V55" i="26"/>
  <c r="S55" i="26"/>
  <c r="P55" i="26"/>
  <c r="M55" i="26"/>
  <c r="J55" i="26"/>
  <c r="G55" i="26"/>
  <c r="AN54" i="26"/>
  <c r="AK54" i="26"/>
  <c r="AH54" i="26"/>
  <c r="AE54" i="26"/>
  <c r="AB54" i="26"/>
  <c r="Y54" i="26"/>
  <c r="V54" i="26"/>
  <c r="S54" i="26"/>
  <c r="P54" i="26"/>
  <c r="M54" i="26"/>
  <c r="J54" i="26"/>
  <c r="G54" i="26"/>
  <c r="AN53" i="26"/>
  <c r="AK53" i="26"/>
  <c r="AH53" i="26"/>
  <c r="AE53" i="26"/>
  <c r="AB53" i="26"/>
  <c r="Y53" i="26"/>
  <c r="V53" i="26"/>
  <c r="S53" i="26"/>
  <c r="P53" i="26"/>
  <c r="M53" i="26"/>
  <c r="J53" i="26"/>
  <c r="G53" i="26"/>
  <c r="AN52" i="26"/>
  <c r="AK52" i="26"/>
  <c r="AH52" i="26"/>
  <c r="G52" i="26"/>
  <c r="AN51" i="26"/>
  <c r="AK51" i="26"/>
  <c r="AH51" i="26"/>
  <c r="AE51" i="26"/>
  <c r="AB51" i="26"/>
  <c r="Y51" i="26"/>
  <c r="V51" i="26"/>
  <c r="S51" i="26"/>
  <c r="P51" i="26"/>
  <c r="M51" i="26"/>
  <c r="J51" i="26"/>
  <c r="G51" i="26"/>
  <c r="AY50" i="26"/>
  <c r="AW50" i="26"/>
  <c r="AQ50" i="26"/>
  <c r="AP50" i="26"/>
  <c r="AN50" i="26"/>
  <c r="BB50" i="26" s="1"/>
  <c r="AM50" i="26"/>
  <c r="AL50" i="26"/>
  <c r="AJ50" i="26"/>
  <c r="AK50" i="26" s="1"/>
  <c r="BA50" i="26" s="1"/>
  <c r="AI50" i="26"/>
  <c r="AH50" i="26"/>
  <c r="AZ50" i="26" s="1"/>
  <c r="BC50" i="26" s="1"/>
  <c r="AG50" i="26"/>
  <c r="AF50" i="26"/>
  <c r="AE50" i="26"/>
  <c r="AD50" i="26"/>
  <c r="AC50" i="26"/>
  <c r="AA50" i="26"/>
  <c r="Z50" i="26"/>
  <c r="AB50" i="26" s="1"/>
  <c r="AX50" i="26" s="1"/>
  <c r="Y50" i="26"/>
  <c r="X50" i="26"/>
  <c r="W50" i="26"/>
  <c r="U50" i="26"/>
  <c r="T50" i="26"/>
  <c r="V50" i="26" s="1"/>
  <c r="AV50" i="26" s="1"/>
  <c r="R50" i="26"/>
  <c r="Q50" i="26"/>
  <c r="S50" i="26" s="1"/>
  <c r="AU50" i="26" s="1"/>
  <c r="P50" i="26"/>
  <c r="AT50" i="26" s="1"/>
  <c r="O50" i="26"/>
  <c r="N50" i="26"/>
  <c r="L50" i="26"/>
  <c r="M50" i="26" s="1"/>
  <c r="AS50" i="26" s="1"/>
  <c r="K50" i="26"/>
  <c r="I50" i="26"/>
  <c r="H50" i="26"/>
  <c r="J50" i="26" s="1"/>
  <c r="AR50" i="26" s="1"/>
  <c r="G50" i="26"/>
  <c r="F50" i="26"/>
  <c r="E50" i="26"/>
  <c r="BB49" i="26"/>
  <c r="AZ49" i="26"/>
  <c r="AX49" i="26"/>
  <c r="AT49" i="26"/>
  <c r="AP49" i="26"/>
  <c r="AN49" i="26"/>
  <c r="AM49" i="26"/>
  <c r="AL49" i="26"/>
  <c r="AK49" i="26"/>
  <c r="BA49" i="26" s="1"/>
  <c r="AJ49" i="26"/>
  <c r="AI49" i="26"/>
  <c r="AH49" i="26"/>
  <c r="AG49" i="26"/>
  <c r="AF49" i="26"/>
  <c r="AD49" i="26"/>
  <c r="AC49" i="26"/>
  <c r="AE49" i="26" s="1"/>
  <c r="AY49" i="26" s="1"/>
  <c r="AB49" i="26"/>
  <c r="AA49" i="26"/>
  <c r="Z49" i="26"/>
  <c r="Y49" i="26"/>
  <c r="AW49" i="26" s="1"/>
  <c r="X49" i="26"/>
  <c r="W49" i="26"/>
  <c r="U49" i="26"/>
  <c r="T49" i="26"/>
  <c r="S49" i="26"/>
  <c r="AU49" i="26" s="1"/>
  <c r="R49" i="26"/>
  <c r="Q49" i="26"/>
  <c r="P49" i="26"/>
  <c r="O49" i="26"/>
  <c r="N49" i="26"/>
  <c r="L49" i="26"/>
  <c r="M49" i="26" s="1"/>
  <c r="AS49" i="26" s="1"/>
  <c r="K49" i="26"/>
  <c r="I49" i="26"/>
  <c r="J49" i="26" s="1"/>
  <c r="AR49" i="26" s="1"/>
  <c r="H49" i="26"/>
  <c r="F49" i="26"/>
  <c r="E49" i="26"/>
  <c r="G49" i="26" s="1"/>
  <c r="AQ49" i="26" s="1"/>
  <c r="AN48" i="26"/>
  <c r="AK48" i="26"/>
  <c r="AH48" i="26"/>
  <c r="AE48" i="26"/>
  <c r="AB48" i="26"/>
  <c r="Y48" i="26"/>
  <c r="V48" i="26"/>
  <c r="S48" i="26"/>
  <c r="P48" i="26"/>
  <c r="M48" i="26"/>
  <c r="J48" i="26"/>
  <c r="G48" i="26"/>
  <c r="AN47" i="26"/>
  <c r="AK47" i="26"/>
  <c r="AH47" i="26"/>
  <c r="AE47" i="26"/>
  <c r="AB47" i="26"/>
  <c r="Y47" i="26"/>
  <c r="V47" i="26"/>
  <c r="S47" i="26"/>
  <c r="P47" i="26"/>
  <c r="M47" i="26"/>
  <c r="J47" i="26"/>
  <c r="G47" i="26"/>
  <c r="AN46" i="26"/>
  <c r="AK46" i="26"/>
  <c r="AH46" i="26"/>
  <c r="AE46" i="26"/>
  <c r="AB46" i="26"/>
  <c r="Y46" i="26"/>
  <c r="V46" i="26"/>
  <c r="S46" i="26"/>
  <c r="P46" i="26"/>
  <c r="M46" i="26"/>
  <c r="J46" i="26"/>
  <c r="G46" i="26"/>
  <c r="AN45" i="26"/>
  <c r="AK45" i="26"/>
  <c r="AH45" i="26"/>
  <c r="AE45" i="26"/>
  <c r="AB45" i="26"/>
  <c r="Y45" i="26"/>
  <c r="V45" i="26"/>
  <c r="S45" i="26"/>
  <c r="P45" i="26"/>
  <c r="M45" i="26"/>
  <c r="J45" i="26"/>
  <c r="G45" i="26"/>
  <c r="AN44" i="26"/>
  <c r="AK44" i="26"/>
  <c r="AH44" i="26"/>
  <c r="AE44" i="26"/>
  <c r="AB44" i="26"/>
  <c r="Y44" i="26"/>
  <c r="V44" i="26"/>
  <c r="S44" i="26"/>
  <c r="P44" i="26"/>
  <c r="M44" i="26"/>
  <c r="J44" i="26"/>
  <c r="G44" i="26"/>
  <c r="AN43" i="26"/>
  <c r="AK43" i="26"/>
  <c r="AH43" i="26"/>
  <c r="AE43" i="26"/>
  <c r="AB43" i="26"/>
  <c r="Y43" i="26"/>
  <c r="V43" i="26"/>
  <c r="S43" i="26"/>
  <c r="P43" i="26"/>
  <c r="M43" i="26"/>
  <c r="J43" i="26"/>
  <c r="G43" i="26"/>
  <c r="AN42" i="26"/>
  <c r="AK42" i="26"/>
  <c r="AH42" i="26"/>
  <c r="AE42" i="26"/>
  <c r="AB42" i="26"/>
  <c r="Y42" i="26"/>
  <c r="V42" i="26"/>
  <c r="S42" i="26"/>
  <c r="P42" i="26"/>
  <c r="M42" i="26"/>
  <c r="J42" i="26"/>
  <c r="G42" i="26"/>
  <c r="AN41" i="26"/>
  <c r="AK41" i="26"/>
  <c r="AH41" i="26"/>
  <c r="AE41" i="26"/>
  <c r="AB41" i="26"/>
  <c r="Y41" i="26"/>
  <c r="V41" i="26"/>
  <c r="S41" i="26"/>
  <c r="P41" i="26"/>
  <c r="M41" i="26"/>
  <c r="J41" i="26"/>
  <c r="G41" i="26"/>
  <c r="AN40" i="26"/>
  <c r="AK40" i="26"/>
  <c r="AH40" i="26"/>
  <c r="AE40" i="26"/>
  <c r="AB40" i="26"/>
  <c r="Y40" i="26"/>
  <c r="V40" i="26"/>
  <c r="S40" i="26"/>
  <c r="P40" i="26"/>
  <c r="M40" i="26"/>
  <c r="J40" i="26"/>
  <c r="G40" i="26"/>
  <c r="AN39" i="26"/>
  <c r="AK39" i="26"/>
  <c r="AH39" i="26"/>
  <c r="AE39" i="26"/>
  <c r="AB39" i="26"/>
  <c r="Y39" i="26"/>
  <c r="V39" i="26"/>
  <c r="S39" i="26"/>
  <c r="P39" i="26"/>
  <c r="M39" i="26"/>
  <c r="J39" i="26"/>
  <c r="G39" i="26"/>
  <c r="AN38" i="26"/>
  <c r="AK38" i="26"/>
  <c r="AH38" i="26"/>
  <c r="AE38" i="26"/>
  <c r="AB38" i="26"/>
  <c r="Y38" i="26"/>
  <c r="V38" i="26"/>
  <c r="S38" i="26"/>
  <c r="P38" i="26"/>
  <c r="M38" i="26"/>
  <c r="J38" i="26"/>
  <c r="G38" i="26"/>
  <c r="AN37" i="26"/>
  <c r="AK37" i="26"/>
  <c r="AH37" i="26"/>
  <c r="AE37" i="26"/>
  <c r="AB37" i="26"/>
  <c r="Y37" i="26"/>
  <c r="V37" i="26"/>
  <c r="S37" i="26"/>
  <c r="P37" i="26"/>
  <c r="M37" i="26"/>
  <c r="J37" i="26"/>
  <c r="G37" i="26"/>
  <c r="AN36" i="26"/>
  <c r="AK36" i="26"/>
  <c r="AH36" i="26"/>
  <c r="AE36" i="26"/>
  <c r="AB36" i="26"/>
  <c r="Y36" i="26"/>
  <c r="V36" i="26"/>
  <c r="S36" i="26"/>
  <c r="P36" i="26"/>
  <c r="M36" i="26"/>
  <c r="J36" i="26"/>
  <c r="G36" i="26"/>
  <c r="AY35" i="26"/>
  <c r="AV35" i="26"/>
  <c r="AP35" i="26"/>
  <c r="AM35" i="26"/>
  <c r="AN35" i="26" s="1"/>
  <c r="BB35" i="26" s="1"/>
  <c r="AL35" i="26"/>
  <c r="AJ35" i="26"/>
  <c r="AI35" i="26"/>
  <c r="AK35" i="26" s="1"/>
  <c r="BA35" i="26" s="1"/>
  <c r="AH35" i="26"/>
  <c r="AZ35" i="26" s="1"/>
  <c r="BC35" i="26" s="1"/>
  <c r="AG35" i="26"/>
  <c r="AF35" i="26"/>
  <c r="AE35" i="26"/>
  <c r="AD35" i="26"/>
  <c r="AC35" i="26"/>
  <c r="AA35" i="26"/>
  <c r="AB35" i="26" s="1"/>
  <c r="AX35" i="26" s="1"/>
  <c r="Z35" i="26"/>
  <c r="Y35" i="26"/>
  <c r="AW35" i="26" s="1"/>
  <c r="X35" i="26"/>
  <c r="W35" i="26"/>
  <c r="V35" i="26"/>
  <c r="U35" i="26"/>
  <c r="T35" i="26"/>
  <c r="R35" i="26"/>
  <c r="Q35" i="26"/>
  <c r="S35" i="26" s="1"/>
  <c r="AU35" i="26" s="1"/>
  <c r="P35" i="26"/>
  <c r="AT35" i="26" s="1"/>
  <c r="O35" i="26"/>
  <c r="N35" i="26"/>
  <c r="L35" i="26"/>
  <c r="K35" i="26"/>
  <c r="M35" i="26" s="1"/>
  <c r="AS35" i="26" s="1"/>
  <c r="I35" i="26"/>
  <c r="H35" i="26"/>
  <c r="J35" i="26" s="1"/>
  <c r="AR35" i="26" s="1"/>
  <c r="G35" i="26"/>
  <c r="AQ35" i="26" s="1"/>
  <c r="F35" i="26"/>
  <c r="E35" i="26"/>
  <c r="AY34" i="26"/>
  <c r="AQ34" i="26"/>
  <c r="AP34" i="26"/>
  <c r="AN34" i="26"/>
  <c r="BB34" i="26" s="1"/>
  <c r="AM34" i="26"/>
  <c r="AL34" i="26"/>
  <c r="AJ34" i="26"/>
  <c r="AK34" i="26" s="1"/>
  <c r="BA34" i="26" s="1"/>
  <c r="AI34" i="26"/>
  <c r="AG34" i="26"/>
  <c r="AH34" i="26" s="1"/>
  <c r="AZ34" i="26" s="1"/>
  <c r="AF34" i="26"/>
  <c r="AE34" i="26"/>
  <c r="AD34" i="26"/>
  <c r="AC34" i="26"/>
  <c r="AB34" i="26"/>
  <c r="AX34" i="26" s="1"/>
  <c r="AA34" i="26"/>
  <c r="Z34" i="26"/>
  <c r="X34" i="26"/>
  <c r="Y34" i="26" s="1"/>
  <c r="AW34" i="26" s="1"/>
  <c r="W34" i="26"/>
  <c r="U34" i="26"/>
  <c r="T34" i="26"/>
  <c r="V34" i="26" s="1"/>
  <c r="AV34" i="26" s="1"/>
  <c r="S34" i="26"/>
  <c r="AU34" i="26" s="1"/>
  <c r="R34" i="26"/>
  <c r="Q34" i="26"/>
  <c r="P34" i="26"/>
  <c r="AT34" i="26" s="1"/>
  <c r="O34" i="26"/>
  <c r="N34" i="26"/>
  <c r="L34" i="26"/>
  <c r="M34" i="26" s="1"/>
  <c r="AS34" i="26" s="1"/>
  <c r="K34" i="26"/>
  <c r="J34" i="26"/>
  <c r="AR34" i="26" s="1"/>
  <c r="I34" i="26"/>
  <c r="H34" i="26"/>
  <c r="G34" i="26"/>
  <c r="F34" i="26"/>
  <c r="E34" i="26"/>
  <c r="AN32" i="26"/>
  <c r="AK32" i="26"/>
  <c r="AH32" i="26"/>
  <c r="AE32" i="26"/>
  <c r="AB32" i="26"/>
  <c r="Y32" i="26"/>
  <c r="V32" i="26"/>
  <c r="S32" i="26"/>
  <c r="P32" i="26"/>
  <c r="AN31" i="26"/>
  <c r="AK31" i="26"/>
  <c r="AH31" i="26"/>
  <c r="AE31" i="26"/>
  <c r="AB31" i="26"/>
  <c r="Y31" i="26"/>
  <c r="V31" i="26"/>
  <c r="S31" i="26"/>
  <c r="AN30" i="26"/>
  <c r="AK30" i="26"/>
  <c r="AH30" i="26"/>
  <c r="AE30" i="26"/>
  <c r="AB30" i="26"/>
  <c r="Y30" i="26"/>
  <c r="V30" i="26"/>
  <c r="S30" i="26"/>
  <c r="AN29" i="26"/>
  <c r="AK29" i="26"/>
  <c r="AH29" i="26"/>
  <c r="AE29" i="26"/>
  <c r="AB29" i="26"/>
  <c r="Y29" i="26"/>
  <c r="V29" i="26"/>
  <c r="S29" i="26"/>
  <c r="P29" i="26"/>
  <c r="AN28" i="26"/>
  <c r="AK28" i="26"/>
  <c r="AH28" i="26"/>
  <c r="AE28" i="26"/>
  <c r="AN27" i="26"/>
  <c r="AK27" i="26"/>
  <c r="AH27" i="26"/>
  <c r="AE27" i="26"/>
  <c r="AB27" i="26"/>
  <c r="Y27" i="26"/>
  <c r="AN26" i="26"/>
  <c r="AK26" i="26"/>
  <c r="AH26" i="26"/>
  <c r="AE26" i="26"/>
  <c r="AB26" i="26"/>
  <c r="Y26" i="26"/>
  <c r="V26" i="26"/>
  <c r="S26" i="26"/>
  <c r="P26" i="26"/>
  <c r="AN25" i="26"/>
  <c r="AK25" i="26"/>
  <c r="AH25" i="26"/>
  <c r="AE25" i="26"/>
  <c r="AB25" i="26"/>
  <c r="Y25" i="26"/>
  <c r="V25" i="26"/>
  <c r="S25" i="26"/>
  <c r="P25" i="26"/>
  <c r="AN24" i="26"/>
  <c r="AK24" i="26"/>
  <c r="AH24" i="26"/>
  <c r="AE24" i="26"/>
  <c r="AB24" i="26"/>
  <c r="Y24" i="26"/>
  <c r="V24" i="26"/>
  <c r="S24" i="26"/>
  <c r="P24" i="26"/>
  <c r="BA23" i="26"/>
  <c r="AP23" i="26"/>
  <c r="AM23" i="26"/>
  <c r="AL23" i="26"/>
  <c r="AN23" i="26" s="1"/>
  <c r="BB23" i="26" s="1"/>
  <c r="AK23" i="26"/>
  <c r="AJ23" i="26"/>
  <c r="AI23" i="26"/>
  <c r="AG23" i="26"/>
  <c r="AH23" i="26" s="1"/>
  <c r="AZ23" i="26" s="1"/>
  <c r="BC23" i="26" s="1"/>
  <c r="AF23" i="26"/>
  <c r="AD23" i="26"/>
  <c r="AE23" i="26" s="1"/>
  <c r="AY23" i="26" s="1"/>
  <c r="AC23" i="26"/>
  <c r="AA23" i="26"/>
  <c r="Z23" i="26"/>
  <c r="AB23" i="26" s="1"/>
  <c r="AX23" i="26" s="1"/>
  <c r="X23" i="26"/>
  <c r="Y23" i="26" s="1"/>
  <c r="AW23" i="26" s="1"/>
  <c r="W23" i="26"/>
  <c r="V23" i="26"/>
  <c r="AV23" i="26" s="1"/>
  <c r="U23" i="26"/>
  <c r="T23" i="26"/>
  <c r="R23" i="26"/>
  <c r="S23" i="26" s="1"/>
  <c r="AU23" i="26" s="1"/>
  <c r="Q23" i="26"/>
  <c r="O23" i="26"/>
  <c r="P23" i="26" s="1"/>
  <c r="AT23" i="26" s="1"/>
  <c r="N23" i="26"/>
  <c r="M23" i="26"/>
  <c r="L23" i="26"/>
  <c r="K23" i="26"/>
  <c r="J23" i="26"/>
  <c r="I23" i="26"/>
  <c r="H23" i="26"/>
  <c r="F23" i="26"/>
  <c r="G23" i="26" s="1"/>
  <c r="E23" i="26"/>
  <c r="AZ22" i="26"/>
  <c r="AX22" i="26"/>
  <c r="AP22" i="26"/>
  <c r="AM22" i="26"/>
  <c r="AL22" i="26"/>
  <c r="AN22" i="26" s="1"/>
  <c r="BB22" i="26" s="1"/>
  <c r="AJ22" i="26"/>
  <c r="AK22" i="26" s="1"/>
  <c r="BA22" i="26" s="1"/>
  <c r="AI22" i="26"/>
  <c r="AG22" i="26"/>
  <c r="AF22" i="26"/>
  <c r="AH22" i="26" s="1"/>
  <c r="AD22" i="26"/>
  <c r="AC22" i="26"/>
  <c r="AE22" i="26" s="1"/>
  <c r="AY22" i="26" s="1"/>
  <c r="AB22" i="26"/>
  <c r="AA22" i="26"/>
  <c r="Z22" i="26"/>
  <c r="X22" i="26"/>
  <c r="W22" i="26"/>
  <c r="U22" i="26"/>
  <c r="T22" i="26"/>
  <c r="V22" i="26" s="1"/>
  <c r="AV22" i="26" s="1"/>
  <c r="S22" i="26"/>
  <c r="AU22" i="26" s="1"/>
  <c r="R22" i="26"/>
  <c r="Q22" i="26"/>
  <c r="O22" i="26"/>
  <c r="P22" i="26" s="1"/>
  <c r="AT22" i="26" s="1"/>
  <c r="N22" i="26"/>
  <c r="L22" i="26"/>
  <c r="M22" i="26" s="1"/>
  <c r="K22" i="26"/>
  <c r="I22" i="26"/>
  <c r="H22" i="26"/>
  <c r="J22" i="26" s="1"/>
  <c r="F22" i="26"/>
  <c r="G22" i="26" s="1"/>
  <c r="E22" i="26"/>
  <c r="AN21" i="26"/>
  <c r="AK21" i="26"/>
  <c r="AH21" i="26"/>
  <c r="AN20" i="26"/>
  <c r="AK20" i="26"/>
  <c r="AH20" i="26"/>
  <c r="AN19" i="26"/>
  <c r="AK19" i="26"/>
  <c r="AH19" i="26"/>
  <c r="AN18" i="26"/>
  <c r="AK18" i="26"/>
  <c r="AH18" i="26"/>
  <c r="AN17" i="26"/>
  <c r="AK17" i="26"/>
  <c r="AH17" i="26"/>
  <c r="AN16" i="26"/>
  <c r="AM16" i="26"/>
  <c r="AL16" i="26"/>
  <c r="AL15" i="26" s="1"/>
  <c r="AJ16" i="26"/>
  <c r="AI16" i="26"/>
  <c r="AK16" i="26" s="1"/>
  <c r="AH16" i="26"/>
  <c r="AG16" i="26"/>
  <c r="AF16" i="26"/>
  <c r="AJ15" i="26"/>
  <c r="AG15" i="26"/>
  <c r="AH15" i="26" s="1"/>
  <c r="AF15" i="26"/>
  <c r="AE15" i="26"/>
  <c r="AD15" i="26"/>
  <c r="AC15" i="26"/>
  <c r="AA15" i="26"/>
  <c r="AA3" i="26" s="1"/>
  <c r="Z15" i="26"/>
  <c r="Y15" i="26"/>
  <c r="X15" i="26"/>
  <c r="W15" i="26"/>
  <c r="U15" i="26"/>
  <c r="T15" i="26"/>
  <c r="V15" i="26" s="1"/>
  <c r="R15" i="26"/>
  <c r="R3" i="26" s="1"/>
  <c r="S3" i="26" s="1"/>
  <c r="AU3" i="26" s="1"/>
  <c r="Q15" i="26"/>
  <c r="P15" i="26"/>
  <c r="O15" i="26"/>
  <c r="N15" i="26"/>
  <c r="L15" i="26"/>
  <c r="L3" i="26" s="1"/>
  <c r="M3" i="26" s="1"/>
  <c r="AS3" i="26" s="1"/>
  <c r="K15" i="26"/>
  <c r="I15" i="26"/>
  <c r="J15" i="26" s="1"/>
  <c r="H15" i="26"/>
  <c r="G15" i="26"/>
  <c r="F15" i="26"/>
  <c r="E15" i="26"/>
  <c r="AN14" i="26"/>
  <c r="AK14" i="26"/>
  <c r="AH14" i="26"/>
  <c r="AE14" i="26"/>
  <c r="AB14" i="26"/>
  <c r="Y14" i="26"/>
  <c r="V14" i="26"/>
  <c r="S14" i="26"/>
  <c r="P14" i="26"/>
  <c r="M14" i="26"/>
  <c r="J14" i="26"/>
  <c r="G14" i="26"/>
  <c r="AN13" i="26"/>
  <c r="AK13" i="26"/>
  <c r="AH13" i="26"/>
  <c r="AE13" i="26"/>
  <c r="AB13" i="26"/>
  <c r="Y13" i="26"/>
  <c r="V13" i="26"/>
  <c r="S13" i="26"/>
  <c r="P13" i="26"/>
  <c r="M13" i="26"/>
  <c r="J13" i="26"/>
  <c r="G13" i="26"/>
  <c r="AN12" i="26"/>
  <c r="AK12" i="26"/>
  <c r="AH12" i="26"/>
  <c r="AE12" i="26"/>
  <c r="AB12" i="26"/>
  <c r="Y12" i="26"/>
  <c r="V12" i="26"/>
  <c r="S12" i="26"/>
  <c r="P12" i="26"/>
  <c r="M12" i="26"/>
  <c r="J12" i="26"/>
  <c r="G12" i="26"/>
  <c r="AN11" i="26"/>
  <c r="AK11" i="26"/>
  <c r="AN10" i="26"/>
  <c r="AK10" i="26"/>
  <c r="AH10" i="26"/>
  <c r="AE10" i="26"/>
  <c r="AB10" i="26"/>
  <c r="Y10" i="26"/>
  <c r="V10" i="26"/>
  <c r="S10" i="26"/>
  <c r="P10" i="26"/>
  <c r="M10" i="26"/>
  <c r="J10" i="26"/>
  <c r="G10" i="26"/>
  <c r="AN9" i="26"/>
  <c r="AK9" i="26"/>
  <c r="AH9" i="26"/>
  <c r="AE9" i="26"/>
  <c r="AB9" i="26"/>
  <c r="Y9" i="26"/>
  <c r="V9" i="26"/>
  <c r="S9" i="26"/>
  <c r="P9" i="26"/>
  <c r="M9" i="26"/>
  <c r="J9" i="26"/>
  <c r="G9" i="26"/>
  <c r="AN8" i="26"/>
  <c r="AK8" i="26"/>
  <c r="AH8" i="26"/>
  <c r="AE8" i="26"/>
  <c r="AB8" i="26"/>
  <c r="Y8" i="26"/>
  <c r="V8" i="26"/>
  <c r="S8" i="26"/>
  <c r="P8" i="26"/>
  <c r="M8" i="26"/>
  <c r="J8" i="26"/>
  <c r="G8" i="26"/>
  <c r="AN7" i="26"/>
  <c r="AK7" i="26"/>
  <c r="AH7" i="26"/>
  <c r="AE7" i="26"/>
  <c r="AB7" i="26"/>
  <c r="Y7" i="26"/>
  <c r="V7" i="26"/>
  <c r="S7" i="26"/>
  <c r="P7" i="26"/>
  <c r="M7" i="26"/>
  <c r="J7" i="26"/>
  <c r="G7" i="26"/>
  <c r="AM6" i="26"/>
  <c r="AL6" i="26"/>
  <c r="AJ6" i="26"/>
  <c r="AK6" i="26" s="1"/>
  <c r="AI6" i="26"/>
  <c r="AH6" i="26"/>
  <c r="AG6" i="26"/>
  <c r="AF6" i="26"/>
  <c r="AD6" i="26"/>
  <c r="AC6" i="26"/>
  <c r="AC4" i="26" s="1"/>
  <c r="AA6" i="26"/>
  <c r="AA4" i="26" s="1"/>
  <c r="AB4" i="26" s="1"/>
  <c r="AX4" i="26" s="1"/>
  <c r="Z6" i="26"/>
  <c r="Y6" i="26"/>
  <c r="X6" i="26"/>
  <c r="W6" i="26"/>
  <c r="V6" i="26"/>
  <c r="U6" i="26"/>
  <c r="U4" i="26" s="1"/>
  <c r="T6" i="26"/>
  <c r="S6" i="26"/>
  <c r="R6" i="26"/>
  <c r="Q6" i="26"/>
  <c r="O6" i="26"/>
  <c r="N6" i="26"/>
  <c r="M6" i="26"/>
  <c r="L6" i="26"/>
  <c r="K6" i="26"/>
  <c r="K4" i="26" s="1"/>
  <c r="J6" i="26"/>
  <c r="I6" i="26"/>
  <c r="H6" i="26"/>
  <c r="F6" i="26"/>
  <c r="E6" i="26"/>
  <c r="E4" i="26" s="1"/>
  <c r="AN5" i="26"/>
  <c r="AM5" i="26"/>
  <c r="AL5" i="26"/>
  <c r="AK5" i="26"/>
  <c r="AJ5" i="26"/>
  <c r="AI5" i="26"/>
  <c r="AG5" i="26"/>
  <c r="AH5" i="26" s="1"/>
  <c r="AF5" i="26"/>
  <c r="AF3" i="26" s="1"/>
  <c r="AD5" i="26"/>
  <c r="AD3" i="26" s="1"/>
  <c r="AE3" i="26" s="1"/>
  <c r="AC5" i="26"/>
  <c r="AA5" i="26"/>
  <c r="Z5" i="26"/>
  <c r="AB5" i="26" s="1"/>
  <c r="X5" i="26"/>
  <c r="X3" i="26" s="1"/>
  <c r="Y3" i="26" s="1"/>
  <c r="AW3" i="26" s="1"/>
  <c r="W5" i="26"/>
  <c r="W3" i="26" s="1"/>
  <c r="V5" i="26"/>
  <c r="U5" i="26"/>
  <c r="T5" i="26"/>
  <c r="R5" i="26"/>
  <c r="Q5" i="26"/>
  <c r="Q3" i="26" s="1"/>
  <c r="O5" i="26"/>
  <c r="O3" i="26" s="1"/>
  <c r="P3" i="26" s="1"/>
  <c r="N5" i="26"/>
  <c r="N3" i="26" s="1"/>
  <c r="M5" i="26"/>
  <c r="L5" i="26"/>
  <c r="K5" i="26"/>
  <c r="I5" i="26"/>
  <c r="J5" i="26" s="1"/>
  <c r="H5" i="26"/>
  <c r="H3" i="26" s="1"/>
  <c r="G5" i="26"/>
  <c r="F5" i="26"/>
  <c r="F3" i="26" s="1"/>
  <c r="E5" i="26"/>
  <c r="AP4" i="26"/>
  <c r="AG4" i="26"/>
  <c r="AH4" i="26" s="1"/>
  <c r="AZ4" i="26" s="1"/>
  <c r="AF4" i="26"/>
  <c r="Z4" i="26"/>
  <c r="X4" i="26"/>
  <c r="Y4" i="26" s="1"/>
  <c r="AW4" i="26" s="1"/>
  <c r="W4" i="26"/>
  <c r="T4" i="26"/>
  <c r="S4" i="26"/>
  <c r="AU4" i="26" s="1"/>
  <c r="R4" i="26"/>
  <c r="Q4" i="26"/>
  <c r="O4" i="26"/>
  <c r="L4" i="26"/>
  <c r="J4" i="26"/>
  <c r="AR4" i="26" s="1"/>
  <c r="I4" i="26"/>
  <c r="H4" i="26"/>
  <c r="AY3" i="26"/>
  <c r="AT3" i="26"/>
  <c r="AP3" i="26"/>
  <c r="AJ3" i="26"/>
  <c r="AC3" i="26"/>
  <c r="U3" i="26"/>
  <c r="T3" i="26"/>
  <c r="K3" i="26"/>
  <c r="I3" i="26"/>
  <c r="J3" i="26" s="1"/>
  <c r="AR3" i="26" s="1"/>
  <c r="E3" i="26"/>
  <c r="AS1" i="26"/>
  <c r="AT1" i="26" s="1"/>
  <c r="AU1" i="26" s="1"/>
  <c r="AV1" i="26" s="1"/>
  <c r="AW1" i="26" s="1"/>
  <c r="AX1" i="26" s="1"/>
  <c r="AY1" i="26" s="1"/>
  <c r="AZ1" i="26" s="1"/>
  <c r="BA1" i="26" s="1"/>
  <c r="BB1" i="26" s="1"/>
  <c r="AR1" i="26"/>
  <c r="AQ1" i="26"/>
  <c r="AU109" i="26" l="1"/>
  <c r="AZ109" i="26"/>
  <c r="AW109" i="26"/>
  <c r="BB108" i="26"/>
  <c r="AR109" i="26"/>
  <c r="AZ108" i="26"/>
  <c r="BC96" i="26"/>
  <c r="AB3" i="26"/>
  <c r="AX3" i="26" s="1"/>
  <c r="AT109" i="26"/>
  <c r="AI4" i="26"/>
  <c r="AY109" i="26"/>
  <c r="Z3" i="26"/>
  <c r="AJ4" i="26"/>
  <c r="S5" i="26"/>
  <c r="S15" i="26"/>
  <c r="AB15" i="26"/>
  <c r="AK15" i="26"/>
  <c r="AM15" i="26"/>
  <c r="AN15" i="26" s="1"/>
  <c r="AM4" i="26"/>
  <c r="AN4" i="26" s="1"/>
  <c r="BB4" i="26" s="1"/>
  <c r="M75" i="26"/>
  <c r="AS75" i="26" s="1"/>
  <c r="AB95" i="26"/>
  <c r="AX95" i="26" s="1"/>
  <c r="AK95" i="26"/>
  <c r="BA95" i="26" s="1"/>
  <c r="AB96" i="26"/>
  <c r="AX96" i="26" s="1"/>
  <c r="AX108" i="26" s="1"/>
  <c r="P6" i="26"/>
  <c r="N4" i="26"/>
  <c r="P4" i="26" s="1"/>
  <c r="AT4" i="26" s="1"/>
  <c r="AT108" i="26" s="1"/>
  <c r="AB6" i="26"/>
  <c r="AL3" i="26"/>
  <c r="M15" i="26"/>
  <c r="AE5" i="26"/>
  <c r="AM3" i="26"/>
  <c r="V4" i="26"/>
  <c r="AV4" i="26" s="1"/>
  <c r="AV108" i="26" s="1"/>
  <c r="AN6" i="26"/>
  <c r="AL4" i="26"/>
  <c r="Y22" i="26"/>
  <c r="AW22" i="26" s="1"/>
  <c r="AH86" i="26"/>
  <c r="M95" i="26"/>
  <c r="AS95" i="26" s="1"/>
  <c r="AS109" i="26" s="1"/>
  <c r="M4" i="26"/>
  <c r="AS4" i="26" s="1"/>
  <c r="AS108" i="26" s="1"/>
  <c r="AI15" i="26"/>
  <c r="AI3" i="26" s="1"/>
  <c r="AK3" i="26" s="1"/>
  <c r="BA3" i="26" s="1"/>
  <c r="AU108" i="26"/>
  <c r="AG3" i="26"/>
  <c r="AH3" i="26" s="1"/>
  <c r="AZ3" i="26" s="1"/>
  <c r="G3" i="26"/>
  <c r="AQ3" i="26" s="1"/>
  <c r="AQ109" i="26" s="1"/>
  <c r="AD4" i="26"/>
  <c r="AE4" i="26" s="1"/>
  <c r="AY4" i="26" s="1"/>
  <c r="AY108" i="26" s="1"/>
  <c r="AE6" i="26"/>
  <c r="AR108" i="26"/>
  <c r="V3" i="26"/>
  <c r="AV3" i="26" s="1"/>
  <c r="P5" i="26"/>
  <c r="Y5" i="26"/>
  <c r="F4" i="26"/>
  <c r="G4" i="26" s="1"/>
  <c r="AQ4" i="26" s="1"/>
  <c r="AQ108" i="26" s="1"/>
  <c r="G6" i="26"/>
  <c r="V49" i="26"/>
  <c r="AV49" i="26" s="1"/>
  <c r="AV109" i="26" s="1"/>
  <c r="J86" i="26"/>
  <c r="S86" i="26"/>
  <c r="Y96" i="26"/>
  <c r="AW96" i="26" s="1"/>
  <c r="AW108" i="26" s="1"/>
  <c r="BF158" i="2"/>
  <c r="BJ158" i="2" s="1"/>
  <c r="BE158" i="2"/>
  <c r="BI158" i="2" l="1"/>
  <c r="BN158" i="2" s="1"/>
  <c r="BA109" i="26"/>
  <c r="AX109" i="26"/>
  <c r="AK4" i="26"/>
  <c r="BA4" i="26" s="1"/>
  <c r="AN3" i="26"/>
  <c r="BB3" i="26" s="1"/>
  <c r="BB109" i="26" s="1"/>
  <c r="BC4" i="26" l="1"/>
  <c r="BA10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Brendan Kach</author>
    <author>tc={5CED5202-A77C-447F-A2F9-FEDF2078C630}</author>
  </authors>
  <commentList>
    <comment ref="E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Enterprise Air Surveillance Radar EMD
</t>
        </r>
      </text>
    </comment>
    <comment ref="E2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Qatar ADOC Contract 2 Cost Type</t>
        </r>
      </text>
    </comment>
    <comment ref="E3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RDC ANTPY2 T03</t>
        </r>
      </text>
    </comment>
    <comment ref="E3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RDC TO6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Left out skews the data
</t>
        </r>
      </text>
    </comment>
    <comment ref="E5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Left out skews the data
</t>
        </r>
      </text>
    </comment>
    <comment ref="E61" authorId="1" shapeId="0" xr:uid="{5CED5202-A77C-447F-A2F9-FEDF2078C630}">
      <text>
        <t>[Threaded comment]
Your version of Excel allows you to read this threaded comment; however, any edits to it will get removed if the file is opened in a newer version of Excel. Learn more: https://go.microsoft.com/fwlink/?linkid=870924
Comment:
    Australia Land 19 Phase 7B</t>
      </text>
    </comment>
    <comment ref="E6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Maritime Strike Tomahawk IP and 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Brendan Kach</author>
  </authors>
  <commentList>
    <comment ref="C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Qatar ADOC Contract 2 Cost Type</t>
        </r>
      </text>
    </comment>
  </commentList>
</comments>
</file>

<file path=xl/sharedStrings.xml><?xml version="1.0" encoding="utf-8"?>
<sst xmlns="http://schemas.openxmlformats.org/spreadsheetml/2006/main" count="1748" uniqueCount="406">
  <si>
    <t>Major Program</t>
  </si>
  <si>
    <t>MTD SPI</t>
  </si>
  <si>
    <t>ITD SPI</t>
  </si>
  <si>
    <t>AMDR LRIP</t>
  </si>
  <si>
    <t>QEWR Reportable CLINs 1001 5001</t>
  </si>
  <si>
    <t>KSA THAAD Long Lead Fixed Price</t>
  </si>
  <si>
    <t>KSA THAAD Long Lead Cost Type</t>
  </si>
  <si>
    <t>MK54 FY16 FY20 Production</t>
  </si>
  <si>
    <t>Barracuda</t>
  </si>
  <si>
    <t>FSSMI FPIF</t>
  </si>
  <si>
    <t>Enterprise Air Surveillance Radar EMD</t>
  </si>
  <si>
    <t>Qatar Patriot Production</t>
  </si>
  <si>
    <t>SNAP</t>
  </si>
  <si>
    <t>Romania Patriot</t>
  </si>
  <si>
    <t>Korea Config 3</t>
  </si>
  <si>
    <t>1P000392 Kuwait Modernization</t>
  </si>
  <si>
    <t>Japan PI4 1A000326</t>
  </si>
  <si>
    <t>CLS FY18 IDIQ</t>
  </si>
  <si>
    <t>AEGIS FMS</t>
  </si>
  <si>
    <t>DDG 1002 Ship Set 3 Non Reportable</t>
  </si>
  <si>
    <t>AR3 Sentinel Production 12 Radars 2017</t>
  </si>
  <si>
    <t>FSSMI FFP</t>
  </si>
  <si>
    <t>FSSMI CP</t>
  </si>
  <si>
    <t>CY19 Patriot Engineering Services</t>
  </si>
  <si>
    <t>QEWR Non Reportable CLINs 2001  2002  3001  CFR</t>
  </si>
  <si>
    <t>ATSP4 TO 1841 FEAVR</t>
  </si>
  <si>
    <t>Qatar TA NET FFP</t>
  </si>
  <si>
    <t>CLS FY19 IDIQ</t>
  </si>
  <si>
    <t>Qatar TA NET Cost Type</t>
  </si>
  <si>
    <t>CCLS IDIQ</t>
  </si>
  <si>
    <t>Poland Patriot Phase 1</t>
  </si>
  <si>
    <t>Patriot Sweden</t>
  </si>
  <si>
    <t>Japan PI4 ISP</t>
  </si>
  <si>
    <t>BEI</t>
  </si>
  <si>
    <t>CEI</t>
  </si>
  <si>
    <t>Watch</t>
  </si>
  <si>
    <t>IDS</t>
  </si>
  <si>
    <t xml:space="preserve">Legacy BU </t>
  </si>
  <si>
    <t>LTAMDS UMR</t>
  </si>
  <si>
    <t xml:space="preserve">Romania Patriot 3 Lot </t>
  </si>
  <si>
    <t>Avg - Major</t>
  </si>
  <si>
    <t>Avg - All</t>
  </si>
  <si>
    <t>StormBreaker SDB II iECP</t>
  </si>
  <si>
    <t>PDSS OTB</t>
  </si>
  <si>
    <t>Tomahawk JMEWS EMD</t>
  </si>
  <si>
    <t>F3R Phase 5</t>
  </si>
  <si>
    <t>F3R Phase 4b</t>
  </si>
  <si>
    <t>SM3 IIA RDTE</t>
  </si>
  <si>
    <t>SM3 BLK IIA DEV</t>
  </si>
  <si>
    <t>RMS</t>
  </si>
  <si>
    <t>ESSM EMD Phase</t>
  </si>
  <si>
    <t>Median</t>
  </si>
  <si>
    <t>Max</t>
  </si>
  <si>
    <t>Min</t>
  </si>
  <si>
    <t>Q1</t>
  </si>
  <si>
    <t>Q3</t>
  </si>
  <si>
    <t xml:space="preserve">Mission Area </t>
  </si>
  <si>
    <t>Land Warefare &amp; Air Defense (LW&amp;AD)</t>
  </si>
  <si>
    <t>Naval Power</t>
  </si>
  <si>
    <t>Strategic Missile Defense</t>
  </si>
  <si>
    <t>Air Power</t>
  </si>
  <si>
    <t>LW&amp;AD</t>
  </si>
  <si>
    <t xml:space="preserve">Naval Power </t>
  </si>
  <si>
    <t>SMD</t>
  </si>
  <si>
    <t>Mision Area</t>
  </si>
  <si>
    <t>EASR EMD</t>
  </si>
  <si>
    <t>3 Month Avg.</t>
  </si>
  <si>
    <t>3 Month Delta</t>
  </si>
  <si>
    <t>Yes</t>
  </si>
  <si>
    <t>RMD</t>
  </si>
  <si>
    <t>EASR Production</t>
  </si>
  <si>
    <t xml:space="preserve">UAE Patriot 100 Lot GEMT Missile </t>
  </si>
  <si>
    <t xml:space="preserve">UAE 3 Lot Fire Units </t>
  </si>
  <si>
    <t xml:space="preserve">Plan </t>
  </si>
  <si>
    <t xml:space="preserve">Fiscal Month </t>
  </si>
  <si>
    <t>Solid State Module Replacement SSMR</t>
  </si>
  <si>
    <t>BEI - FSSMI FPIF</t>
  </si>
  <si>
    <t>BEI - StormBreaker SDB II iECP</t>
  </si>
  <si>
    <t>ITD SPI - StormBreaker SDB II iECP</t>
  </si>
  <si>
    <t>ITD SPI - F3R Phase 4b</t>
  </si>
  <si>
    <t>ITD SPI - F3R Phase 5</t>
  </si>
  <si>
    <t>BEI - F3R Phase 4b</t>
  </si>
  <si>
    <t>BEI - F3R Phase 5</t>
  </si>
  <si>
    <t>BEI - Solid State Module Replacement SSMR</t>
  </si>
  <si>
    <t>ITD SPI - Solid State Module Replacement SSMR</t>
  </si>
  <si>
    <t>BEI - FSSMI FFP</t>
  </si>
  <si>
    <t>BEI - FSSMI CP</t>
  </si>
  <si>
    <t>ITD SPI - FSSMI FPIF</t>
  </si>
  <si>
    <t>ITD SPI - FSSMI FFP</t>
  </si>
  <si>
    <t>ITD SPI - FSSMI CP</t>
  </si>
  <si>
    <t>EAC Type</t>
  </si>
  <si>
    <t>SM3 1B FY18</t>
  </si>
  <si>
    <t>Tomahawk MST</t>
  </si>
  <si>
    <t>SM6 FY19 23 MY Production</t>
  </si>
  <si>
    <t>AIM-9X System Improvement Program III</t>
  </si>
  <si>
    <t xml:space="preserve">THAAD UAE Fixed Price </t>
  </si>
  <si>
    <t>THAAD UAE Cost Type</t>
  </si>
  <si>
    <t>SRP FOS2</t>
  </si>
  <si>
    <t>Qatar Depot Operations Cost Type</t>
  </si>
  <si>
    <t>AEGIS FY18 FY20 Production</t>
  </si>
  <si>
    <t>DSLC FRP</t>
  </si>
  <si>
    <t>Bahrain Patriot 2 Lot</t>
  </si>
  <si>
    <t>Qatar Patriot 2 Lot</t>
  </si>
  <si>
    <t>Qatar NASAMS</t>
  </si>
  <si>
    <t>KSA THAAD Production Non Reportable</t>
  </si>
  <si>
    <t>KSA THAAD Production Reportable</t>
  </si>
  <si>
    <t>Qatar ADOC</t>
  </si>
  <si>
    <t>Small Program</t>
  </si>
  <si>
    <t>Avg - Watch</t>
  </si>
  <si>
    <t>Avg - Small</t>
  </si>
  <si>
    <t>LCS VDS</t>
  </si>
  <si>
    <t>AN/TYP-2 TO3</t>
  </si>
  <si>
    <t>As of: 1/19/21</t>
  </si>
  <si>
    <t>RTX Pilot</t>
  </si>
  <si>
    <t>No</t>
  </si>
  <si>
    <t>SPE</t>
  </si>
  <si>
    <t>SDA</t>
  </si>
  <si>
    <t>EE CCA</t>
  </si>
  <si>
    <t>SI&amp;T</t>
  </si>
  <si>
    <t>Program BEI</t>
  </si>
  <si>
    <t>Program CEI</t>
  </si>
  <si>
    <t xml:space="preserve">by Discipline </t>
  </si>
  <si>
    <t>EPT</t>
  </si>
  <si>
    <t>ISC</t>
  </si>
  <si>
    <t>MPT</t>
  </si>
  <si>
    <t>OPS</t>
  </si>
  <si>
    <t xml:space="preserve">Quality </t>
  </si>
  <si>
    <t>SIT</t>
  </si>
  <si>
    <t>WLE</t>
  </si>
  <si>
    <t>Bas Fin</t>
  </si>
  <si>
    <t>Act Fin</t>
  </si>
  <si>
    <t>Program</t>
  </si>
  <si>
    <t>Engineering</t>
  </si>
  <si>
    <t>AN/TYP-2 TO6</t>
  </si>
  <si>
    <t>AS</t>
  </si>
  <si>
    <t xml:space="preserve">AN/TYP-2 TO3 TO6 </t>
  </si>
  <si>
    <t>iEPMReporting (ray.com)</t>
  </si>
  <si>
    <t xml:space="preserve">EPT </t>
  </si>
  <si>
    <t>PMO</t>
  </si>
  <si>
    <t>SADID</t>
  </si>
  <si>
    <t>WLED</t>
  </si>
  <si>
    <t>FSSMI</t>
  </si>
  <si>
    <t>EDD</t>
  </si>
  <si>
    <t>FISH</t>
  </si>
  <si>
    <t>IIS</t>
  </si>
  <si>
    <t>IT</t>
  </si>
  <si>
    <t>MED</t>
  </si>
  <si>
    <t>SED</t>
  </si>
  <si>
    <t>SVTAD</t>
  </si>
  <si>
    <t>IOT RIS</t>
  </si>
  <si>
    <t xml:space="preserve">Patriot Sweden </t>
  </si>
  <si>
    <t>GSC</t>
  </si>
  <si>
    <t>Land Warfare &amp; Air Defense (LW&amp;AD)</t>
  </si>
  <si>
    <t xml:space="preserve">QEWR </t>
  </si>
  <si>
    <t>Error Time out</t>
  </si>
  <si>
    <t>QEWR IMS in iEPM</t>
  </si>
  <si>
    <t>Average</t>
  </si>
  <si>
    <t>ESSM Block II LRIP</t>
  </si>
  <si>
    <t>https://raytheon.sharepoint.us/sites/RMDEngEACBoard/Lists/2021%20Q1%20EAC%20List/No%20Minors.aspx#InplviewHashdf7f685c-a8bd-49fa-abc3-f908a74b2750=</t>
  </si>
  <si>
    <t>SM3 IB Multi Year</t>
  </si>
  <si>
    <t>Qatar AOC Upgrade Reportable</t>
  </si>
  <si>
    <t>Qatar AOC Upgrade nonReportable</t>
  </si>
  <si>
    <t>TAADS</t>
  </si>
  <si>
    <t>PAD</t>
  </si>
  <si>
    <t xml:space="preserve">Sensors &amp; Systems </t>
  </si>
  <si>
    <t>Tactical Strike</t>
  </si>
  <si>
    <t>Air Dominance</t>
  </si>
  <si>
    <t>BSU Analysis and Integration</t>
  </si>
  <si>
    <t>Clear Cod UEWR</t>
  </si>
  <si>
    <t>Qatar ADOC FFP</t>
  </si>
  <si>
    <t>Minor Program</t>
  </si>
  <si>
    <t>HARM REIK NRE</t>
  </si>
  <si>
    <t>REX Spares</t>
  </si>
  <si>
    <t>Lot 31 Phase 1</t>
  </si>
  <si>
    <t>HTS FTE 2018</t>
  </si>
  <si>
    <t>AGD Analysis and Integration</t>
  </si>
  <si>
    <t>EMD F35B Integration</t>
  </si>
  <si>
    <t>Cobra Dane TWTR</t>
  </si>
  <si>
    <t>Strategic Strike</t>
  </si>
  <si>
    <t>Dan Booth</t>
  </si>
  <si>
    <t>AMRAAM</t>
  </si>
  <si>
    <t>V1002798</t>
  </si>
  <si>
    <t>AMRAAM L28-30 PRODUCTION</t>
  </si>
  <si>
    <t>Comprehensive</t>
  </si>
  <si>
    <t>AP.C</t>
  </si>
  <si>
    <t>V1002214</t>
  </si>
  <si>
    <t>AMRAAM LOT 26</t>
  </si>
  <si>
    <t>V1002772</t>
  </si>
  <si>
    <t>AMRAAM LOT 27</t>
  </si>
  <si>
    <t>V1003555</t>
  </si>
  <si>
    <t>AMRAAM LOT 31-32 PRODUCTION</t>
  </si>
  <si>
    <t>V1005727</t>
  </si>
  <si>
    <t>AMRAAM PSAS 20 TO#2</t>
  </si>
  <si>
    <t>Initial</t>
  </si>
  <si>
    <t>Craig Dye</t>
  </si>
  <si>
    <t>AP.D</t>
  </si>
  <si>
    <t>V1005757</t>
  </si>
  <si>
    <t>AMRAAM PSAS 2020 TO#1 NON WTY RPRS</t>
  </si>
  <si>
    <t>V1005100</t>
  </si>
  <si>
    <t>AMRAAM F3R PHASE 5</t>
  </si>
  <si>
    <t>Stefanie Salini</t>
  </si>
  <si>
    <t>X</t>
  </si>
  <si>
    <t>V1005102</t>
  </si>
  <si>
    <t>AMRAAM LOT 33 1. US PROCUREMENT FUNDING</t>
  </si>
  <si>
    <t>Pete Bata</t>
  </si>
  <si>
    <t>V1005566</t>
  </si>
  <si>
    <t>AMRAAM PROD LOT 31 TEST EQUIPMENT II</t>
  </si>
  <si>
    <t>V1005282</t>
  </si>
  <si>
    <t>ENGINEERING AND MANUFACTURING 19'</t>
  </si>
  <si>
    <t>V1005653</t>
  </si>
  <si>
    <t>GWTS REPLACEMENT</t>
  </si>
  <si>
    <t>V1004602</t>
  </si>
  <si>
    <t>HWIL UPGRADE</t>
  </si>
  <si>
    <t>V1005281</t>
  </si>
  <si>
    <t>SIP4 RISK REDUCTION</t>
  </si>
  <si>
    <t>AWS: ADV PROGRAMS</t>
  </si>
  <si>
    <t>V1005844</t>
  </si>
  <si>
    <t>HTS CLS FY' 21</t>
  </si>
  <si>
    <t>Michelle Royal</t>
  </si>
  <si>
    <t>COMMAND AND CONTROL</t>
  </si>
  <si>
    <t>1C003220</t>
  </si>
  <si>
    <t>NASAMS ECP</t>
  </si>
  <si>
    <t>Desktop</t>
  </si>
  <si>
    <t>Jozef Laski</t>
  </si>
  <si>
    <t>1C002330</t>
  </si>
  <si>
    <t>QATAR ADOC CTC 2 CPIF ADOC DEV CL 1001</t>
  </si>
  <si>
    <t>1C003328</t>
  </si>
  <si>
    <t>QATAR AOC COST REIMBURSABLE</t>
  </si>
  <si>
    <t>GRIFFIN</t>
  </si>
  <si>
    <t>V1005181</t>
  </si>
  <si>
    <t>GRIFFIN CY19 PROD (-1007) QTY 250</t>
  </si>
  <si>
    <t>Josh Clark</t>
  </si>
  <si>
    <t>AP.E</t>
  </si>
  <si>
    <t>Benjamin Drake</t>
  </si>
  <si>
    <t>Review Complete</t>
  </si>
  <si>
    <t>V1005666</t>
  </si>
  <si>
    <t>GRIFFIN CY20 EFW NRE (FFP)</t>
  </si>
  <si>
    <t>HARM</t>
  </si>
  <si>
    <t>V1005770</t>
  </si>
  <si>
    <t>ARM SYSTEMS ENG TASK ORDER (ARMSET)</t>
  </si>
  <si>
    <t>V1005333</t>
  </si>
  <si>
    <t>HARM CLC FY19 - PRODUCTION 114</t>
  </si>
  <si>
    <t>Approved in EDIT+</t>
  </si>
  <si>
    <t>V1005297</t>
  </si>
  <si>
    <t>HARM REIK REFURB-QATAR TAIWAN BAHRAIN</t>
  </si>
  <si>
    <t>IOTS</t>
  </si>
  <si>
    <t>V5001347</t>
  </si>
  <si>
    <t>PAVEWAY P4/EP2 FOR QATAR</t>
  </si>
  <si>
    <t>AP.H</t>
  </si>
  <si>
    <t>Graeme Shaw</t>
  </si>
  <si>
    <t>V5001249</t>
  </si>
  <si>
    <t>PAVEWAY QTY 7,500 P4S FOR KSA</t>
  </si>
  <si>
    <t>V5001087</t>
  </si>
  <si>
    <t>RSL P4 QTY 3500</t>
  </si>
  <si>
    <t>Undef. Desktop</t>
  </si>
  <si>
    <t>Legacy AWS</t>
  </si>
  <si>
    <t>V1004694</t>
  </si>
  <si>
    <t>LOON MOUNTAIN</t>
  </si>
  <si>
    <t>Susan Kelly</t>
  </si>
  <si>
    <t>V1004686</t>
  </si>
  <si>
    <t>LRSO</t>
  </si>
  <si>
    <t>Watch List Program</t>
  </si>
  <si>
    <t>Danielle Curcio</t>
  </si>
  <si>
    <t>Scheduled</t>
  </si>
  <si>
    <t>V1004683</t>
  </si>
  <si>
    <t>SKY TAVERN</t>
  </si>
  <si>
    <t>MAVERICK</t>
  </si>
  <si>
    <t>V1005520</t>
  </si>
  <si>
    <t>MAVERICK FMS BUNDLE - 95 QTY</t>
  </si>
  <si>
    <t>V1005369</t>
  </si>
  <si>
    <t>MAVERICK USG LASER 2019</t>
  </si>
  <si>
    <t>V1004508</t>
  </si>
  <si>
    <t>MAVERICK PHILIPPINES AGM (QTY 235)</t>
  </si>
  <si>
    <t>PAVEWAY</t>
  </si>
  <si>
    <t>V1005496</t>
  </si>
  <si>
    <t>P2 SAUDI DFS QTY 25K</t>
  </si>
  <si>
    <t>V1004733</t>
  </si>
  <si>
    <t>PVWY CTRY X DCS EP2 QTY 4526</t>
  </si>
  <si>
    <t>V1004322</t>
  </si>
  <si>
    <t>PVWY CTRY X DCS P2 QTY 8,567</t>
  </si>
  <si>
    <t>V1004495</t>
  </si>
  <si>
    <t>PVWY CTRY Y P2 QTY 60K</t>
  </si>
  <si>
    <t>V1005485</t>
  </si>
  <si>
    <t>P2 GBU-58 FMS AFGHANISTAN/NIGERIA</t>
  </si>
  <si>
    <t>V1002533</t>
  </si>
  <si>
    <t>PVWY EP2 SAUDI FMS QTY 500 FFP</t>
  </si>
  <si>
    <t>V1004321</t>
  </si>
  <si>
    <t>PVWY P2 CTRY X DCS QTY 6744</t>
  </si>
  <si>
    <t>V1005791</t>
  </si>
  <si>
    <t>PAVEWAY HILL AFB FY20</t>
  </si>
  <si>
    <t>PERSISTENT AND STRAT</t>
  </si>
  <si>
    <t>1C003076</t>
  </si>
  <si>
    <t>BSU A&amp;I CPFF ENGINEERING SERVICES</t>
  </si>
  <si>
    <t>delegate</t>
  </si>
  <si>
    <t>1C003016</t>
  </si>
  <si>
    <t>CLIN 40 FYL ADDITIONAL TRAINING COURSES</t>
  </si>
  <si>
    <t>Penny Marion</t>
  </si>
  <si>
    <t>1P000383</t>
  </si>
  <si>
    <t>Caitlyn Parker</t>
  </si>
  <si>
    <t>1F004964</t>
  </si>
  <si>
    <t>QEWR - CLS SPARES</t>
  </si>
  <si>
    <t>1F004610</t>
  </si>
  <si>
    <t>QEWR - OBSOLETE SPARES - 4002</t>
  </si>
  <si>
    <t>Linda Fronsdahl</t>
  </si>
  <si>
    <t>1F003606</t>
  </si>
  <si>
    <t>QEWR - RADAR - 1001</t>
  </si>
  <si>
    <t>Linda Fronsdhal</t>
  </si>
  <si>
    <t>1F003924</t>
  </si>
  <si>
    <t>ROTHR SHELTERS</t>
  </si>
  <si>
    <t>1A000343</t>
  </si>
  <si>
    <t>SRP FOS2 SUSTAINMENT</t>
  </si>
  <si>
    <t>Jerry Xu</t>
  </si>
  <si>
    <t>1P000531</t>
  </si>
  <si>
    <t>SSM-R PRODUCTION QUALIFICATION</t>
  </si>
  <si>
    <t>STORMBREAKER</t>
  </si>
  <si>
    <t>V1005055</t>
  </si>
  <si>
    <t>SB PI&amp;T EMD F35</t>
  </si>
  <si>
    <t>AP.B</t>
  </si>
  <si>
    <t>V1005815</t>
  </si>
  <si>
    <t>SB PROD CPFF TE</t>
  </si>
  <si>
    <t>V1005094</t>
  </si>
  <si>
    <t>SB PROD LOT 6</t>
  </si>
  <si>
    <t>V1004750</t>
  </si>
  <si>
    <t>SB IECP DO2</t>
  </si>
  <si>
    <t>V1003714</t>
  </si>
  <si>
    <t>SB PROD LOT 1</t>
  </si>
  <si>
    <t>Mark Maley</t>
  </si>
  <si>
    <t>TACTICAL RADARS AIRP</t>
  </si>
  <si>
    <t>1P000438</t>
  </si>
  <si>
    <t>3DELRR EMD - CLIN 1</t>
  </si>
  <si>
    <t>MA Eng Lead</t>
  </si>
  <si>
    <t>Misson Area</t>
  </si>
  <si>
    <t>Maj Proj Desc</t>
  </si>
  <si>
    <t>Project Definition</t>
  </si>
  <si>
    <t>Proj Def Description</t>
  </si>
  <si>
    <t>EAC Classification</t>
  </si>
  <si>
    <t>1Q21 EAC Type</t>
  </si>
  <si>
    <t>1Q21 Engr EAC Category</t>
  </si>
  <si>
    <t>Engr EAC Signoff Chair</t>
  </si>
  <si>
    <t>EAC Bundling</t>
  </si>
  <si>
    <t>Engr EAC Lead</t>
  </si>
  <si>
    <t>RMD Engr EAC Template req'd</t>
  </si>
  <si>
    <t>Final Engr EAC Review Date</t>
  </si>
  <si>
    <t>Final Engr EAC Review Status</t>
  </si>
  <si>
    <t xml:space="preserve">Included </t>
  </si>
  <si>
    <t xml:space="preserve">Not Included </t>
  </si>
  <si>
    <t>Sensors &amp; Systems</t>
  </si>
  <si>
    <t>PMX NGW</t>
  </si>
  <si>
    <t xml:space="preserve">Tactical Strike </t>
  </si>
  <si>
    <t>ROTHR Shelters Lot1</t>
  </si>
  <si>
    <t>GWTS Replacement</t>
  </si>
  <si>
    <t>RFA</t>
  </si>
  <si>
    <t>Lot 31 TE Phase II</t>
  </si>
  <si>
    <t>Visuals</t>
  </si>
  <si>
    <t xml:space="preserve">Air Power </t>
  </si>
  <si>
    <t>Table Type</t>
  </si>
  <si>
    <t>BEI Detail</t>
  </si>
  <si>
    <t>BEI Avg</t>
  </si>
  <si>
    <t>BEI Avg End</t>
  </si>
  <si>
    <t>BEI MA Title</t>
  </si>
  <si>
    <t>BEI MA</t>
  </si>
  <si>
    <t>BEI MA End</t>
  </si>
  <si>
    <t>BEI PAD</t>
  </si>
  <si>
    <t>BEI PAD End</t>
  </si>
  <si>
    <t>Programs above line</t>
  </si>
  <si>
    <t xml:space="preserve">All Air Power </t>
  </si>
  <si>
    <t>BEI Detail-2</t>
  </si>
  <si>
    <t>BEI End</t>
  </si>
  <si>
    <t>BEI PAD Title</t>
  </si>
  <si>
    <t>Mission Area</t>
  </si>
  <si>
    <t>gt</t>
  </si>
  <si>
    <t>lt</t>
  </si>
  <si>
    <t>Maritime Strike Tomahawk IP and T</t>
  </si>
  <si>
    <t>Next Generation Interceptor</t>
  </si>
  <si>
    <t xml:space="preserve">LTAMDS P3I </t>
  </si>
  <si>
    <t>Qatar Depot Ops FFP</t>
  </si>
  <si>
    <t>ROTHR Shelters Lot2</t>
  </si>
  <si>
    <t>C 141</t>
  </si>
  <si>
    <t>Advanced Technology</t>
  </si>
  <si>
    <t>HAWC Phase 2</t>
  </si>
  <si>
    <t>CY21 Patriot ESM</t>
  </si>
  <si>
    <t>Enhanced Sentinel A3 Radars</t>
  </si>
  <si>
    <t>Sentinel A3 USG 25</t>
  </si>
  <si>
    <t>AN/TPY-2 Radar 13</t>
  </si>
  <si>
    <t>AN/TPY-2 RDC TO6</t>
  </si>
  <si>
    <t>AN/TPY-2 TO3</t>
  </si>
  <si>
    <t>Sonar Systems</t>
  </si>
  <si>
    <t>Naval Radars</t>
  </si>
  <si>
    <t>Naval Surface &amp; Undersea Systems</t>
  </si>
  <si>
    <t>Strategic Sensor Systems</t>
  </si>
  <si>
    <t>Lower Tier Air &amp; Missile Defense</t>
  </si>
  <si>
    <t>Short &amp; Medium Range Air Defense</t>
  </si>
  <si>
    <t>Command &amp; Control Solutions</t>
  </si>
  <si>
    <t>Strategic Engagement Systems</t>
  </si>
  <si>
    <t>Integrated Missile Defense Solutions</t>
  </si>
  <si>
    <t>Naval Shipboard Missiles</t>
  </si>
  <si>
    <t>Naval Air Missiles</t>
  </si>
  <si>
    <t>Advanced Effector Programs</t>
  </si>
  <si>
    <t>EUCOM Programs</t>
  </si>
  <si>
    <t xml:space="preserve">Qatar, Kuwait and Oman Programs </t>
  </si>
  <si>
    <t>KSA, UAE, &amp; Bahrain Programs</t>
  </si>
  <si>
    <t>AMRAAM ER New IOT</t>
  </si>
  <si>
    <t xml:space="preserve">Indopacom Programs </t>
  </si>
  <si>
    <t>NASAMS Land 19</t>
  </si>
  <si>
    <t xml:space="preserve">HTS FTE Phase 5 </t>
  </si>
  <si>
    <t>As of: 3/9/22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</si>
</sst>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Segoe UI"/>
      <family val="2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3F9FB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ill="1" applyBorder="1"/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7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left"/>
    </xf>
    <xf numFmtId="10" fontId="0" fillId="0" borderId="0" xfId="5" applyNumberFormat="1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1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7"/>
    <xf numFmtId="0" fontId="0" fillId="0" borderId="0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0" xfId="0" applyFill="1" applyBorder="1" applyAlignment="1">
      <alignment vertical="center"/>
    </xf>
    <xf numFmtId="17" fontId="0" fillId="0" borderId="0" xfId="0" applyNumberFormat="1" applyAlignment="1">
      <alignment horizontal="center"/>
    </xf>
    <xf numFmtId="0" fontId="0" fillId="5" borderId="0" xfId="0" applyFill="1"/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0" fillId="6" borderId="0" xfId="0" applyFill="1" applyBorder="1" applyAlignment="1">
      <alignment horizontal="left"/>
    </xf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ont="1" applyFill="1" applyBorder="1" applyAlignment="1">
      <alignment horizontal="center" vertical="top" wrapText="1"/>
    </xf>
    <xf numFmtId="0" fontId="0" fillId="7" borderId="0" xfId="0" applyFill="1" applyBorder="1"/>
    <xf numFmtId="0" fontId="0" fillId="7" borderId="0" xfId="0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0" fillId="0" borderId="0" xfId="7" applyFont="1" applyFill="1" applyAlignment="1">
      <alignment horizontal="center" vertic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8" borderId="0" xfId="0" applyFill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17" fontId="0" fillId="0" borderId="0" xfId="0" applyNumberFormat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7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NumberFormat="1"/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164" fontId="0" fillId="13" borderId="0" xfId="0" applyNumberFormat="1" applyFont="1" applyFill="1" applyBorder="1" applyAlignment="1">
      <alignment horizontal="center"/>
    </xf>
    <xf numFmtId="164" fontId="0" fillId="13" borderId="0" xfId="0" applyNumberFormat="1" applyFill="1" applyBorder="1" applyAlignment="1">
      <alignment horizontal="center"/>
    </xf>
    <xf numFmtId="0" fontId="0" fillId="13" borderId="0" xfId="0" applyFill="1" applyBorder="1" applyAlignment="1">
      <alignment horizontal="left"/>
    </xf>
    <xf numFmtId="0" fontId="0" fillId="13" borderId="0" xfId="0" applyFill="1" applyBorder="1"/>
    <xf numFmtId="164" fontId="1" fillId="0" borderId="0" xfId="0" applyNumberFormat="1" applyFon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64" fontId="0" fillId="0" borderId="0" xfId="0" applyNumberFormat="1"/>
    <xf numFmtId="0" fontId="0" fillId="13" borderId="0" xfId="0" applyFont="1" applyFill="1" applyBorder="1" applyAlignment="1">
      <alignment horizontal="center"/>
    </xf>
    <xf numFmtId="9" fontId="0" fillId="0" borderId="0" xfId="5" applyFont="1"/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6" borderId="0" xfId="0" applyFont="1" applyFill="1" applyBorder="1"/>
    <xf numFmtId="17" fontId="0" fillId="0" borderId="0" xfId="0" applyNumberFormat="1" applyBorder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166" fontId="0" fillId="2" borderId="0" xfId="5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17" fontId="0" fillId="0" borderId="0" xfId="0" applyNumberFormat="1" applyBorder="1" applyAlignment="1">
      <alignment horizontal="center"/>
    </xf>
    <xf numFmtId="164" fontId="0" fillId="13" borderId="0" xfId="0" applyNumberFormat="1" applyFill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10 2" xfId="4" xr:uid="{00000000-0005-0000-0000-000002000000}"/>
    <cellStyle name="Normal 2" xfId="1" xr:uid="{00000000-0005-0000-0000-000003000000}"/>
    <cellStyle name="Normal 3" xfId="2" xr:uid="{00000000-0005-0000-0000-000004000000}"/>
    <cellStyle name="Normal 33 2 2" xfId="3" xr:uid="{00000000-0005-0000-0000-000005000000}"/>
    <cellStyle name="Normal 4" xfId="6" xr:uid="{00000000-0005-0000-0000-000006000000}"/>
    <cellStyle name="Percent" xfId="5" builtinId="5"/>
  </cellStyles>
  <dxfs count="0"/>
  <tableStyles count="0" defaultTableStyle="TableStyleMedium2" defaultPivotStyle="PivotStyleMedium9"/>
  <colors>
    <mruColors>
      <color rgb="FFCCFF99"/>
      <color rgb="FF66FF66"/>
      <color rgb="FFB3F9FB"/>
      <color rgb="FFFFFF99"/>
      <color rgb="FFFFFF00"/>
      <color rgb="FFE7E200"/>
      <color rgb="FFC8B8F6"/>
      <color rgb="FF9BBB59"/>
      <color rgb="FF4F81BD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0"/>
          <c:order val="0"/>
          <c:tx>
            <c:strRef>
              <c:f>'Engineering BEI'!$AP$3</c:f>
              <c:strCache>
                <c:ptCount val="1"/>
                <c:pt idx="0">
                  <c:v>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735485851651203E-2"/>
                  <c:y val="4.507346901822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57-45CD-8D91-A19773DE0A76}"/>
                </c:ext>
              </c:extLst>
            </c:dLbl>
            <c:dLbl>
              <c:idx val="1"/>
              <c:layout>
                <c:manualLayout>
                  <c:x val="-2.4173396361389279E-2"/>
                  <c:y val="5.19998778334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7-45CD-8D91-A19773DE0A76}"/>
                </c:ext>
              </c:extLst>
            </c:dLbl>
            <c:dLbl>
              <c:idx val="2"/>
              <c:layout>
                <c:manualLayout>
                  <c:x val="-2.4173396361389279E-2"/>
                  <c:y val="3.81470602030364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7-45CD-8D91-A19773DE0A76}"/>
                </c:ext>
              </c:extLst>
            </c:dLbl>
            <c:dLbl>
              <c:idx val="3"/>
              <c:layout>
                <c:manualLayout>
                  <c:x val="-2.5590469827319003E-2"/>
                  <c:y val="5.8926286648610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7-45CD-8D91-A19773DE0A76}"/>
                </c:ext>
              </c:extLst>
            </c:dLbl>
            <c:dLbl>
              <c:idx val="6"/>
              <c:layout>
                <c:manualLayout>
                  <c:x val="-1.6677070787117963E-2"/>
                  <c:y val="4.6830280814688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BD9-42F3-B757-A8CAF4BA5C43}"/>
                </c:ext>
              </c:extLst>
            </c:dLbl>
            <c:dLbl>
              <c:idx val="7"/>
              <c:layout>
                <c:manualLayout>
                  <c:x val="-2.1037074334627412E-2"/>
                  <c:y val="0.10297062479831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BD9-42F3-B757-A8CAF4BA5C43}"/>
                </c:ext>
              </c:extLst>
            </c:dLbl>
            <c:dLbl>
              <c:idx val="8"/>
              <c:layout>
                <c:manualLayout>
                  <c:x val="-2.3943743366300375E-2"/>
                  <c:y val="8.4257176803772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D9-42F3-B757-A8CAF4BA5C43}"/>
                </c:ext>
              </c:extLst>
            </c:dLbl>
            <c:dLbl>
              <c:idx val="9"/>
              <c:layout>
                <c:manualLayout>
                  <c:x val="-2.2490408850463894E-2"/>
                  <c:y val="0.102970624798314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D9-42F3-B757-A8CAF4BA5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BEI'!$AQ$3:$BB$3</c:f>
              <c:numCache>
                <c:formatCode>0.00</c:formatCode>
                <c:ptCount val="12"/>
                <c:pt idx="0">
                  <c:v>0.65517241379310343</c:v>
                </c:pt>
                <c:pt idx="1">
                  <c:v>0.6428571428571429</c:v>
                </c:pt>
                <c:pt idx="2">
                  <c:v>0.64556962025316456</c:v>
                </c:pt>
                <c:pt idx="3">
                  <c:v>0.66279069767441856</c:v>
                </c:pt>
                <c:pt idx="4">
                  <c:v>0.62</c:v>
                </c:pt>
                <c:pt idx="5">
                  <c:v>0.660377358490566</c:v>
                </c:pt>
                <c:pt idx="6">
                  <c:v>0.65</c:v>
                </c:pt>
                <c:pt idx="7">
                  <c:v>0.69105691056910568</c:v>
                </c:pt>
                <c:pt idx="8">
                  <c:v>0.69047619047619047</c:v>
                </c:pt>
                <c:pt idx="9">
                  <c:v>0.65734265734265729</c:v>
                </c:pt>
                <c:pt idx="10" formatCode="General">
                  <c:v>0.61</c:v>
                </c:pt>
                <c:pt idx="11">
                  <c:v>0.67105263157894735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D9-42F3-B757-A8CAF4BA5C43}"/>
            </c:ext>
          </c:extLst>
        </c:ser>
        <c:ser>
          <c:idx val="1"/>
          <c:order val="1"/>
          <c:tx>
            <c:strRef>
              <c:f>'Engineering BEI'!$AP$4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5590469827319003E-2"/>
                  <c:y val="-7.9601889655217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5CD-8D91-A19773DE0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BEI'!$AQ$4:$BB$4</c:f>
              <c:numCache>
                <c:formatCode>0.00</c:formatCode>
                <c:ptCount val="12"/>
                <c:pt idx="0">
                  <c:v>0.66666666666666663</c:v>
                </c:pt>
                <c:pt idx="1">
                  <c:v>0.65217391304347827</c:v>
                </c:pt>
                <c:pt idx="2">
                  <c:v>0.65384615384615385</c:v>
                </c:pt>
                <c:pt idx="3">
                  <c:v>0.6705882352941176</c:v>
                </c:pt>
                <c:pt idx="4">
                  <c:v>0.65263157894736845</c:v>
                </c:pt>
                <c:pt idx="5">
                  <c:v>0.69306930693069302</c:v>
                </c:pt>
                <c:pt idx="6">
                  <c:v>0.68421052631578949</c:v>
                </c:pt>
                <c:pt idx="7">
                  <c:v>0.71794871794871795</c:v>
                </c:pt>
                <c:pt idx="8">
                  <c:v>0.72881355932203384</c:v>
                </c:pt>
                <c:pt idx="9">
                  <c:v>0.73599999999999999</c:v>
                </c:pt>
                <c:pt idx="10">
                  <c:v>0.76056338028169013</c:v>
                </c:pt>
                <c:pt idx="11">
                  <c:v>0.8193548387096774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D9-42F3-B757-A8CAF4BA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0"/>
        <c:axPos val="b"/>
        <c:numFmt formatCode="mmm\-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.60000000000000009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278253973814392E-2"/>
          <c:y val="0.33247907624612638"/>
          <c:w val="0.1138332017928642"/>
          <c:h val="0.23376793367227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CEI'!$E$92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B3B-4024-A88D-64F95E118A05}"/>
              </c:ext>
            </c:extLst>
          </c:dPt>
          <c:dLbls>
            <c:dLbl>
              <c:idx val="0"/>
              <c:layout>
                <c:manualLayout>
                  <c:x val="-4.9794904583571303E-2"/>
                  <c:y val="-3.181074937752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3B-4024-A88D-64F95E118A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3B-4024-A88D-64F95E118A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3B-4024-A88D-64F95E118A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3B-4024-A88D-64F95E118A0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3B-4024-A88D-64F95E118A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3B-4024-A88D-64F95E118A0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3B-4024-A88D-64F95E118A0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3B-4024-A88D-64F95E118A0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3B-4024-A88D-64F95E118A0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3B-4024-A88D-64F95E118A0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3B-4024-A88D-64F95E118A05}"/>
                </c:ext>
              </c:extLst>
            </c:dLbl>
            <c:dLbl>
              <c:idx val="11"/>
              <c:layout>
                <c:manualLayout>
                  <c:x val="-7.4410735726079145E-3"/>
                  <c:y val="-2.6126043755329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3B-4024-A88D-64F95E118A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8064A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CEI'!$W$88:$AH$88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CEI'!$W$92:$AH$92</c:f>
              <c:numCache>
                <c:formatCode>0.00</c:formatCode>
                <c:ptCount val="12"/>
                <c:pt idx="0">
                  <c:v>0.86215384615384627</c:v>
                </c:pt>
                <c:pt idx="1">
                  <c:v>0.77192307692307693</c:v>
                </c:pt>
                <c:pt idx="2">
                  <c:v>0.76192307692307693</c:v>
                </c:pt>
                <c:pt idx="3">
                  <c:v>0.77581194992696656</c:v>
                </c:pt>
                <c:pt idx="4">
                  <c:v>0.76992857142857141</c:v>
                </c:pt>
                <c:pt idx="5">
                  <c:v>0.79878394951655884</c:v>
                </c:pt>
                <c:pt idx="6">
                  <c:v>0.76803645492825912</c:v>
                </c:pt>
                <c:pt idx="7">
                  <c:v>0.77766666666666662</c:v>
                </c:pt>
                <c:pt idx="8">
                  <c:v>0.81173180873180861</c:v>
                </c:pt>
                <c:pt idx="9">
                  <c:v>0.81899999999999984</c:v>
                </c:pt>
                <c:pt idx="10">
                  <c:v>0.81571428571428561</c:v>
                </c:pt>
                <c:pt idx="11">
                  <c:v>0.83369230769230762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B-4024-A88D-64F95E11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70000000000000007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759059083929E-2"/>
          <c:y val="7.3588019917290456E-2"/>
          <c:w val="0.85438461805648314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CEI'!$E$89</c:f>
              <c:strCache>
                <c:ptCount val="1"/>
                <c:pt idx="0">
                  <c:v>Air Power</c:v>
                </c:pt>
              </c:strCache>
            </c:strRef>
          </c:tx>
          <c:spPr>
            <a:ln w="28575" cap="rnd">
              <a:solidFill>
                <a:srgbClr val="4BAC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E-C626-4A52-80FE-7E10A673556B}"/>
              </c:ext>
            </c:extLst>
          </c:dPt>
          <c:dLbls>
            <c:dLbl>
              <c:idx val="0"/>
              <c:layout>
                <c:manualLayout>
                  <c:x val="-4.9794904583571289E-2"/>
                  <c:y val="-3.1810749377521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26-4A52-80FE-7E10A67355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26-4A52-80FE-7E10A67355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26-4A52-80FE-7E10A67355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26-4A52-80FE-7E10A67355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26-4A52-80FE-7E10A67355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26-4A52-80FE-7E10A67355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626-4A52-80FE-7E10A67355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626-4A52-80FE-7E10A673556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626-4A52-80FE-7E10A673556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626-4A52-80FE-7E10A673556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626-4A52-80FE-7E10A673556B}"/>
                </c:ext>
              </c:extLst>
            </c:dLbl>
            <c:dLbl>
              <c:idx val="11"/>
              <c:layout>
                <c:manualLayout>
                  <c:x val="-7.4410735726079145E-3"/>
                  <c:y val="-3.9628149871251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26-4A52-80FE-7E10A6735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4BAC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CEI'!$W$88:$AH$88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CEI'!$W$89:$AH$89</c:f>
              <c:numCache>
                <c:formatCode>0.00</c:formatCode>
                <c:ptCount val="12"/>
                <c:pt idx="0">
                  <c:v>0.86499999999999999</c:v>
                </c:pt>
                <c:pt idx="1">
                  <c:v>0.86430000000000007</c:v>
                </c:pt>
                <c:pt idx="2">
                  <c:v>0.86024890555056877</c:v>
                </c:pt>
                <c:pt idx="3">
                  <c:v>0.86278577867112427</c:v>
                </c:pt>
                <c:pt idx="4">
                  <c:v>0.86834890555056865</c:v>
                </c:pt>
                <c:pt idx="5">
                  <c:v>0.8601294570410507</c:v>
                </c:pt>
                <c:pt idx="6">
                  <c:v>0.86039170934373432</c:v>
                </c:pt>
                <c:pt idx="7">
                  <c:v>0.86066972411601639</c:v>
                </c:pt>
                <c:pt idx="8">
                  <c:v>0.86433639078268321</c:v>
                </c:pt>
                <c:pt idx="9">
                  <c:v>0.86422527967157214</c:v>
                </c:pt>
                <c:pt idx="10">
                  <c:v>0.86400305744934991</c:v>
                </c:pt>
                <c:pt idx="11">
                  <c:v>0.86800305744934991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626-4A52-80FE-7E10A673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70000000000000007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076805973297E-2"/>
          <c:y val="7.3588019917290456E-2"/>
          <c:w val="0.85292830030959388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CEI'!$E$93</c:f>
              <c:strCache>
                <c:ptCount val="1"/>
                <c:pt idx="0">
                  <c:v>RMD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FA92-4741-9576-D6373389838E}"/>
              </c:ext>
            </c:extLst>
          </c:dPt>
          <c:dLbls>
            <c:dLbl>
              <c:idx val="0"/>
              <c:layout>
                <c:manualLayout>
                  <c:x val="-4.9794904583571303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92-4741-9576-D637338983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92-4741-9576-D637338983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92-4741-9576-D637338983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92-4741-9576-D637338983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92-4741-9576-D637338983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92-4741-9576-D637338983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92-4741-9576-D637338983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92-4741-9576-D637338983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92-4741-9576-D6373389838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92-4741-9576-D637338983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92-4741-9576-D6373389838E}"/>
                </c:ext>
              </c:extLst>
            </c:dLbl>
            <c:dLbl>
              <c:idx val="11"/>
              <c:layout>
                <c:manualLayout>
                  <c:x val="-3.0810695261579645E-3"/>
                  <c:y val="7.101895185382853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92-4741-9576-D63733898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C050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CEI'!$W$88:$AH$88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CEI'!$W$93:$AH$93</c:f>
              <c:numCache>
                <c:formatCode>0.00</c:formatCode>
                <c:ptCount val="12"/>
                <c:pt idx="0">
                  <c:v>0.8583617021276595</c:v>
                </c:pt>
                <c:pt idx="1">
                  <c:v>0.83837499999999998</c:v>
                </c:pt>
                <c:pt idx="2">
                  <c:v>0.82774309281869796</c:v>
                </c:pt>
                <c:pt idx="3">
                  <c:v>0.85207116127877436</c:v>
                </c:pt>
                <c:pt idx="4">
                  <c:v>0.8449476886563686</c:v>
                </c:pt>
                <c:pt idx="5">
                  <c:v>0.8520336780986647</c:v>
                </c:pt>
                <c:pt idx="6">
                  <c:v>0.84418284136720068</c:v>
                </c:pt>
                <c:pt idx="7">
                  <c:v>0.85273972863139458</c:v>
                </c:pt>
                <c:pt idx="8">
                  <c:v>0.86005775069449231</c:v>
                </c:pt>
                <c:pt idx="9">
                  <c:v>0.84845517084191258</c:v>
                </c:pt>
                <c:pt idx="10">
                  <c:v>0.84381880720554914</c:v>
                </c:pt>
                <c:pt idx="11">
                  <c:v>0.85479133760567783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92-4741-9576-D6373389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70000000000000007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988328250622E-2"/>
          <c:y val="7.3588019917290456E-2"/>
          <c:w val="0.85438438878731637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CEI'!$E$91</c:f>
              <c:strCache>
                <c:ptCount val="1"/>
                <c:pt idx="0">
                  <c:v>Naval Power 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FA6E-4C86-AB6E-80FD9BD707A1}"/>
              </c:ext>
            </c:extLst>
          </c:dPt>
          <c:dLbls>
            <c:dLbl>
              <c:idx val="0"/>
              <c:layout>
                <c:manualLayout>
                  <c:x val="-4.9794904583571289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6E-4C86-AB6E-80FD9BD707A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6E-4C86-AB6E-80FD9BD707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6E-4C86-AB6E-80FD9BD707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6E-4C86-AB6E-80FD9BD707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6E-4C86-AB6E-80FD9BD707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6E-4C86-AB6E-80FD9BD707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6E-4C86-AB6E-80FD9BD707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6E-4C86-AB6E-80FD9BD707A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6E-4C86-AB6E-80FD9BD707A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A6E-4C86-AB6E-80FD9BD707A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A6E-4C86-AB6E-80FD9BD707A1}"/>
                </c:ext>
              </c:extLst>
            </c:dLbl>
            <c:dLbl>
              <c:idx val="11"/>
              <c:layout>
                <c:manualLayout>
                  <c:x val="-5.9877388904578241E-3"/>
                  <c:y val="-2.3720117287586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6E-4C86-AB6E-80FD9BD70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4F81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CEI'!$W$88:$AH$88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CEI'!$W$91:$AH$91</c:f>
              <c:numCache>
                <c:formatCode>0.00</c:formatCode>
                <c:ptCount val="12"/>
                <c:pt idx="0">
                  <c:v>0.79281818181818187</c:v>
                </c:pt>
                <c:pt idx="1">
                  <c:v>0.80224999999999991</c:v>
                </c:pt>
                <c:pt idx="2">
                  <c:v>0.79436969224776</c:v>
                </c:pt>
                <c:pt idx="3">
                  <c:v>0.79575976540041005</c:v>
                </c:pt>
                <c:pt idx="4">
                  <c:v>0.82127272727272738</c:v>
                </c:pt>
                <c:pt idx="5">
                  <c:v>0.81721325459919669</c:v>
                </c:pt>
                <c:pt idx="6">
                  <c:v>0.84772979654475744</c:v>
                </c:pt>
                <c:pt idx="7">
                  <c:v>0.88780000000000003</c:v>
                </c:pt>
                <c:pt idx="8">
                  <c:v>0.83236363636363631</c:v>
                </c:pt>
                <c:pt idx="9">
                  <c:v>0.77399999999999991</c:v>
                </c:pt>
                <c:pt idx="10">
                  <c:v>0.77990909090909077</c:v>
                </c:pt>
                <c:pt idx="11">
                  <c:v>0.79263636363636358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6E-4C86-AB6E-80FD9BD7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70000000000000007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759059083929E-2"/>
          <c:y val="7.3588019917290456E-2"/>
          <c:w val="0.85438461805648314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CEI'!$AK$89</c:f>
              <c:strCache>
                <c:ptCount val="1"/>
                <c:pt idx="0">
                  <c:v>Air Power</c:v>
                </c:pt>
              </c:strCache>
            </c:strRef>
          </c:tx>
          <c:spPr>
            <a:ln w="28575" cap="rnd">
              <a:solidFill>
                <a:srgbClr val="4BAC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E8FA-45DB-B94D-52D591B0E43E}"/>
              </c:ext>
            </c:extLst>
          </c:dPt>
          <c:dLbls>
            <c:dLbl>
              <c:idx val="0"/>
              <c:layout>
                <c:manualLayout>
                  <c:x val="-4.9829011539534201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FA-45DB-B94D-52D591B0E4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FA-45DB-B94D-52D591B0E4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FA-45DB-B94D-52D591B0E4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FA-45DB-B94D-52D591B0E4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FA-45DB-B94D-52D591B0E4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FA-45DB-B94D-52D591B0E4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FA-45DB-B94D-52D591B0E4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FA-45DB-B94D-52D591B0E4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FA-45DB-B94D-52D591B0E4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FA-45DB-B94D-52D591B0E4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FA-45DB-B94D-52D591B0E43E}"/>
                </c:ext>
              </c:extLst>
            </c:dLbl>
            <c:dLbl>
              <c:idx val="11"/>
              <c:layout>
                <c:manualLayout>
                  <c:x val="-3.0625664760648291E-3"/>
                  <c:y val="4.217441318996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FA-45DB-B94D-52D591B0E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4BAC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CEI'!$BC$88:$BN$88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CEI'!$BC$89:$BN$89</c:f>
              <c:numCache>
                <c:formatCode>0.00</c:formatCode>
                <c:ptCount val="12"/>
                <c:pt idx="0">
                  <c:v>0.50914285714285712</c:v>
                </c:pt>
                <c:pt idx="1">
                  <c:v>0.54571428571428571</c:v>
                </c:pt>
                <c:pt idx="2">
                  <c:v>0.54471428571428571</c:v>
                </c:pt>
                <c:pt idx="3">
                  <c:v>0.46153614850195396</c:v>
                </c:pt>
                <c:pt idx="4">
                  <c:v>0.61671428571428577</c:v>
                </c:pt>
                <c:pt idx="5">
                  <c:v>0.49361566715039423</c:v>
                </c:pt>
                <c:pt idx="6">
                  <c:v>0.5266248797498797</c:v>
                </c:pt>
                <c:pt idx="7">
                  <c:v>0.50816666666666666</c:v>
                </c:pt>
                <c:pt idx="8">
                  <c:v>0.67566666666666675</c:v>
                </c:pt>
                <c:pt idx="9">
                  <c:v>0.44083333333333335</c:v>
                </c:pt>
                <c:pt idx="10">
                  <c:v>0.49260000000000004</c:v>
                </c:pt>
                <c:pt idx="11">
                  <c:v>0.48066666666666674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FA-45DB-B94D-52D591B0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high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CEI'!$AK$92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0D2-40F8-91F8-0364514600E8}"/>
              </c:ext>
            </c:extLst>
          </c:dPt>
          <c:dLbls>
            <c:dLbl>
              <c:idx val="0"/>
              <c:layout>
                <c:manualLayout>
                  <c:x val="-5.1281215670952042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D2-40F8-91F8-0364514600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D2-40F8-91F8-0364514600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D2-40F8-91F8-0364514600E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D2-40F8-91F8-0364514600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D2-40F8-91F8-0364514600E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D2-40F8-91F8-0364514600E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D2-40F8-91F8-0364514600E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D2-40F8-91F8-0364514600E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D2-40F8-91F8-0364514600E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D2-40F8-91F8-0364514600E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D2-40F8-91F8-0364514600E8}"/>
                </c:ext>
              </c:extLst>
            </c:dLbl>
            <c:dLbl>
              <c:idx val="11"/>
              <c:layout>
                <c:manualLayout>
                  <c:x val="-4.5171714417272376E-3"/>
                  <c:y val="-2.6126043755329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D2-40F8-91F8-036451460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CEI'!$BC$88:$BN$88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CEI'!$BC$92:$BN$92</c:f>
              <c:numCache>
                <c:formatCode>0.00</c:formatCode>
                <c:ptCount val="12"/>
                <c:pt idx="0">
                  <c:v>0.54237500000000005</c:v>
                </c:pt>
                <c:pt idx="1">
                  <c:v>0.49214285714285716</c:v>
                </c:pt>
                <c:pt idx="2">
                  <c:v>0.38966666666666666</c:v>
                </c:pt>
                <c:pt idx="3">
                  <c:v>0.52068421052631586</c:v>
                </c:pt>
                <c:pt idx="4">
                  <c:v>0.49471428571428572</c:v>
                </c:pt>
                <c:pt idx="5">
                  <c:v>0.41012924263137374</c:v>
                </c:pt>
                <c:pt idx="6">
                  <c:v>0.4533034747909882</c:v>
                </c:pt>
                <c:pt idx="7">
                  <c:v>0.3997</c:v>
                </c:pt>
                <c:pt idx="8">
                  <c:v>0.5654285714285715</c:v>
                </c:pt>
                <c:pt idx="9">
                  <c:v>0.36771428571428572</c:v>
                </c:pt>
                <c:pt idx="10">
                  <c:v>0.43159999999999998</c:v>
                </c:pt>
                <c:pt idx="11">
                  <c:v>0.44111111111111106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D2-40F8-91F8-03645146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7217597417343E-2"/>
          <c:y val="7.3588019917290456E-2"/>
          <c:w val="0.85438415951814961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CEI'!$AK$90</c:f>
              <c:strCache>
                <c:ptCount val="1"/>
                <c:pt idx="0">
                  <c:v>LW&amp;AD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1807-4C9B-A76C-3ABC4EB8A179}"/>
              </c:ext>
            </c:extLst>
          </c:dPt>
          <c:dLbls>
            <c:dLbl>
              <c:idx val="0"/>
              <c:layout>
                <c:manualLayout>
                  <c:x val="-4.6916952202754263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07-4C9B-A76C-3ABC4EB8A17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07-4C9B-A76C-3ABC4EB8A17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07-4C9B-A76C-3ABC4EB8A17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07-4C9B-A76C-3ABC4EB8A17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07-4C9B-A76C-3ABC4EB8A17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07-4C9B-A76C-3ABC4EB8A17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07-4C9B-A76C-3ABC4EB8A17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07-4C9B-A76C-3ABC4EB8A17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07-4C9B-A76C-3ABC4EB8A17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07-4C9B-A76C-3ABC4EB8A17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07-4C9B-A76C-3ABC4EB8A179}"/>
                </c:ext>
              </c:extLst>
            </c:dLbl>
            <c:dLbl>
              <c:idx val="11"/>
              <c:layout>
                <c:manualLayout>
                  <c:x val="-1.6215487226712781E-3"/>
                  <c:y val="-3.9628149871251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07-4C9B-A76C-3ABC4EB8A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9BBB5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CEI'!$BC$88:$BN$88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CEI'!$BC$90:$BN$90</c:f>
              <c:numCache>
                <c:formatCode>0.00</c:formatCode>
                <c:ptCount val="12"/>
                <c:pt idx="0">
                  <c:v>0.45666666666666661</c:v>
                </c:pt>
                <c:pt idx="1">
                  <c:v>0.47012500000000002</c:v>
                </c:pt>
                <c:pt idx="2">
                  <c:v>0.58500000000000008</c:v>
                </c:pt>
                <c:pt idx="3">
                  <c:v>0.35411703563860786</c:v>
                </c:pt>
                <c:pt idx="4">
                  <c:v>0.43818181818181823</c:v>
                </c:pt>
                <c:pt idx="5">
                  <c:v>0.55832294120299097</c:v>
                </c:pt>
                <c:pt idx="6">
                  <c:v>0.47452163569189432</c:v>
                </c:pt>
                <c:pt idx="7">
                  <c:v>0.43669999999999998</c:v>
                </c:pt>
                <c:pt idx="8">
                  <c:v>0.49400000000000005</c:v>
                </c:pt>
                <c:pt idx="9">
                  <c:v>0.5645</c:v>
                </c:pt>
                <c:pt idx="10">
                  <c:v>0.34079999999999999</c:v>
                </c:pt>
                <c:pt idx="11">
                  <c:v>0.59950000000000003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07-4C9B-A76C-3ABC4EB8A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high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076805973297E-2"/>
          <c:y val="7.3588019917290456E-2"/>
          <c:w val="0.85292830030959388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CEI'!$AK$93</c:f>
              <c:strCache>
                <c:ptCount val="1"/>
                <c:pt idx="0">
                  <c:v>RMD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298F-4398-929B-5ECB07F1941E}"/>
              </c:ext>
            </c:extLst>
          </c:dPt>
          <c:dLbls>
            <c:dLbl>
              <c:idx val="0"/>
              <c:layout>
                <c:manualLayout>
                  <c:x val="-4.9829011539534201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8F-4398-929B-5ECB07F1941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8F-4398-929B-5ECB07F1941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8F-4398-929B-5ECB07F194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8F-4398-929B-5ECB07F1941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8F-4398-929B-5ECB07F1941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8F-4398-929B-5ECB07F1941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8F-4398-929B-5ECB07F1941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8F-4398-929B-5ECB07F1941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8F-4398-929B-5ECB07F1941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8F-4398-929B-5ECB07F1941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8F-4398-929B-5ECB07F1941E}"/>
                </c:ext>
              </c:extLst>
            </c:dLbl>
            <c:dLbl>
              <c:idx val="11"/>
              <c:layout>
                <c:manualLayout>
                  <c:x val="-1.6146682479274586E-3"/>
                  <c:y val="-1.2623937639406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8F-4398-929B-5ECB07F19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C050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CEI'!$BC$88:$BN$88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CEI'!$BC$93:$BN$93</c:f>
              <c:numCache>
                <c:formatCode>0.00</c:formatCode>
                <c:ptCount val="12"/>
                <c:pt idx="0">
                  <c:v>0.46876666666666672</c:v>
                </c:pt>
                <c:pt idx="1">
                  <c:v>0.48541379310344829</c:v>
                </c:pt>
                <c:pt idx="2">
                  <c:v>0.49434396728016355</c:v>
                </c:pt>
                <c:pt idx="3">
                  <c:v>0.39678387799200382</c:v>
                </c:pt>
                <c:pt idx="4">
                  <c:v>0.47447222222222218</c:v>
                </c:pt>
                <c:pt idx="5">
                  <c:v>0.47509674940132596</c:v>
                </c:pt>
                <c:pt idx="6">
                  <c:v>0.4236642935858716</c:v>
                </c:pt>
                <c:pt idx="7">
                  <c:v>0.43688571428571427</c:v>
                </c:pt>
                <c:pt idx="8">
                  <c:v>0.50229032258064532</c:v>
                </c:pt>
                <c:pt idx="9">
                  <c:v>0.44624137931034485</c:v>
                </c:pt>
                <c:pt idx="10">
                  <c:v>0.36603333333333332</c:v>
                </c:pt>
                <c:pt idx="11">
                  <c:v>0.43021212121212127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8F-4398-929B-5ECB07F1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</c:dateAx>
      <c:valAx>
        <c:axId val="502573592"/>
        <c:scaling>
          <c:orientation val="minMax"/>
          <c:max val="1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988328250622E-2"/>
          <c:y val="7.3588019917290456E-2"/>
          <c:w val="0.85438438878731637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CEI'!$AK$91</c:f>
              <c:strCache>
                <c:ptCount val="1"/>
                <c:pt idx="0">
                  <c:v>Naval Power 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19D2-4E48-9CF6-C52368594217}"/>
              </c:ext>
            </c:extLst>
          </c:dPt>
          <c:dLbls>
            <c:dLbl>
              <c:idx val="0"/>
              <c:layout>
                <c:manualLayout>
                  <c:x val="-4.9829011539534201E-2"/>
                  <c:y val="-1.830864326159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2-4E48-9CF6-C523685942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2-4E48-9CF6-C5236859421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2-4E48-9CF6-C5236859421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2-4E48-9CF6-C5236859421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2-4E48-9CF6-C5236859421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2-4E48-9CF6-C5236859421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2-4E48-9CF6-C5236859421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2-4E48-9CF6-C5236859421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2-4E48-9CF6-C5236859421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2-4E48-9CF6-C5236859421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2-4E48-9CF6-C52368594217}"/>
                </c:ext>
              </c:extLst>
            </c:dLbl>
            <c:dLbl>
              <c:idx val="11"/>
              <c:layout>
                <c:manualLayout>
                  <c:x val="-4.5171714417271318E-3"/>
                  <c:y val="-1.2623937639406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2-4E48-9CF6-C523685942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4F81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CEI'!$BC$88:$BN$88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CEI'!$BC$91:$BN$91</c:f>
              <c:numCache>
                <c:formatCode>0.00</c:formatCode>
                <c:ptCount val="12"/>
                <c:pt idx="0">
                  <c:v>0.37462499999999999</c:v>
                </c:pt>
                <c:pt idx="1">
                  <c:v>0.3715</c:v>
                </c:pt>
                <c:pt idx="2">
                  <c:v>0.45188650306748473</c:v>
                </c:pt>
                <c:pt idx="3">
                  <c:v>0.25014822020762323</c:v>
                </c:pt>
                <c:pt idx="4">
                  <c:v>0.42309999999999998</c:v>
                </c:pt>
                <c:pt idx="5">
                  <c:v>0.45386396284608554</c:v>
                </c:pt>
                <c:pt idx="6">
                  <c:v>0.29354524804283921</c:v>
                </c:pt>
                <c:pt idx="7">
                  <c:v>0.35975000000000001</c:v>
                </c:pt>
                <c:pt idx="8">
                  <c:v>0.34588888888888886</c:v>
                </c:pt>
                <c:pt idx="9">
                  <c:v>0.40075000000000005</c:v>
                </c:pt>
                <c:pt idx="10">
                  <c:v>0.24980000000000002</c:v>
                </c:pt>
                <c:pt idx="11">
                  <c:v>0.25470000000000004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D2-4E48-9CF6-C5236859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CEI'!$E$154</c:f>
              <c:strCache>
                <c:ptCount val="1"/>
                <c:pt idx="0">
                  <c:v>Air Dominance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9A7-40A0-8343-395DE4D581C0}"/>
              </c:ext>
            </c:extLst>
          </c:dPt>
          <c:dLbls>
            <c:dLbl>
              <c:idx val="0"/>
              <c:layout>
                <c:manualLayout>
                  <c:x val="-5.6229203508424905E-2"/>
                  <c:y val="-4.5312855493443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A7-40A0-8343-395DE4D581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7-40A0-8343-395DE4D581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7-40A0-8343-395DE4D581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7-40A0-8343-395DE4D581C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7-40A0-8343-395DE4D581C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7-40A0-8343-395DE4D581C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7-40A0-8343-395DE4D581C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7-40A0-8343-395DE4D581C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7-40A0-8343-395DE4D581C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7-40A0-8343-395DE4D581C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7-40A0-8343-395DE4D581C0}"/>
                </c:ext>
              </c:extLst>
            </c:dLbl>
            <c:dLbl>
              <c:idx val="11"/>
              <c:layout>
                <c:manualLayout>
                  <c:x val="-7.4410735726079145E-3"/>
                  <c:y val="-2.6126043755329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7-40A0-8343-395DE4D58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8064A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'RMD CT - BEI CEI'!$W$152:$AH$152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CEI'!$W$154:$AH$154</c:f>
              <c:numCache>
                <c:formatCode>0.00</c:formatCode>
                <c:ptCount val="12"/>
                <c:pt idx="0">
                  <c:v>0.87142857142857133</c:v>
                </c:pt>
                <c:pt idx="1">
                  <c:v>0.81400000000000006</c:v>
                </c:pt>
                <c:pt idx="2">
                  <c:v>0.79428571428571437</c:v>
                </c:pt>
                <c:pt idx="3">
                  <c:v>0.82441280806094897</c:v>
                </c:pt>
                <c:pt idx="4">
                  <c:v>0.81292209450830155</c:v>
                </c:pt>
                <c:pt idx="5">
                  <c:v>0.81679414034576403</c:v>
                </c:pt>
                <c:pt idx="6">
                  <c:v>0.82392203628522787</c:v>
                </c:pt>
                <c:pt idx="7">
                  <c:v>0.84033333333333327</c:v>
                </c:pt>
                <c:pt idx="8">
                  <c:v>0.8276</c:v>
                </c:pt>
                <c:pt idx="9">
                  <c:v>0.8869999999999999</c:v>
                </c:pt>
                <c:pt idx="10">
                  <c:v>0.81025000000000003</c:v>
                </c:pt>
                <c:pt idx="11">
                  <c:v>0.8165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A7-40A0-8343-395DE4D58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60000000000000009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0"/>
          <c:order val="0"/>
          <c:tx>
            <c:strRef>
              <c:f>'Engineering BEI'!$AP$22</c:f>
              <c:strCache>
                <c:ptCount val="1"/>
                <c:pt idx="0">
                  <c:v>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5151583220864965E-2"/>
                  <c:y val="-8.652829847040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DBC-4F32-9667-97ACC169BB78}"/>
                </c:ext>
              </c:extLst>
            </c:dLbl>
            <c:dLbl>
              <c:idx val="6"/>
              <c:layout>
                <c:manualLayout>
                  <c:x val="-1.6677070787117963E-2"/>
                  <c:y val="4.6830280814688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BC-4F32-9667-97ACC169BB78}"/>
                </c:ext>
              </c:extLst>
            </c:dLbl>
            <c:dLbl>
              <c:idx val="7"/>
              <c:layout>
                <c:manualLayout>
                  <c:x val="-2.1037074334627412E-2"/>
                  <c:y val="0.10297062479831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BC-4F32-9667-97ACC169BB78}"/>
                </c:ext>
              </c:extLst>
            </c:dLbl>
            <c:dLbl>
              <c:idx val="8"/>
              <c:layout>
                <c:manualLayout>
                  <c:x val="-2.3943743366300375E-2"/>
                  <c:y val="8.4257176803772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BC-4F32-9667-97ACC169BB78}"/>
                </c:ext>
              </c:extLst>
            </c:dLbl>
            <c:dLbl>
              <c:idx val="9"/>
              <c:layout>
                <c:manualLayout>
                  <c:x val="-2.2490408850463894E-2"/>
                  <c:y val="0.102970624798314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BC-4F32-9667-97ACC169BB78}"/>
                </c:ext>
              </c:extLst>
            </c:dLbl>
            <c:dLbl>
              <c:idx val="10"/>
              <c:layout>
                <c:manualLayout>
                  <c:x val="-3.045949649152925E-2"/>
                  <c:y val="0.12126396598533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BC-4F32-9667-97ACC169BB78}"/>
                </c:ext>
              </c:extLst>
            </c:dLbl>
            <c:dLbl>
              <c:idx val="11"/>
              <c:layout>
                <c:manualLayout>
                  <c:x val="-1.9511304224031786E-2"/>
                  <c:y val="-0.14193956899194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BC-4F32-9667-97ACC169B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BEI'!$AQ$22:$BB$22</c:f>
              <c:numCache>
                <c:formatCode>General</c:formatCode>
                <c:ptCount val="12"/>
                <c:pt idx="3" formatCode="0.00">
                  <c:v>0.55555555555555558</c:v>
                </c:pt>
                <c:pt idx="4" formatCode="0.00">
                  <c:v>0.78260869565217395</c:v>
                </c:pt>
                <c:pt idx="5" formatCode="0.00">
                  <c:v>0.77966101694915257</c:v>
                </c:pt>
                <c:pt idx="6" formatCode="0.00">
                  <c:v>0.7857142857142857</c:v>
                </c:pt>
                <c:pt idx="7" formatCode="0.00">
                  <c:v>0.86086956521739133</c:v>
                </c:pt>
                <c:pt idx="8" formatCode="0.00">
                  <c:v>0.8978102189781022</c:v>
                </c:pt>
                <c:pt idx="9" formatCode="0.00">
                  <c:v>0.7865168539325843</c:v>
                </c:pt>
                <c:pt idx="10" formatCode="0.00">
                  <c:v>0.78703703703703709</c:v>
                </c:pt>
                <c:pt idx="11" formatCode="0.00">
                  <c:v>0.71129707112970708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C-4F32-9667-97ACC169BB78}"/>
            </c:ext>
          </c:extLst>
        </c:ser>
        <c:ser>
          <c:idx val="1"/>
          <c:order val="1"/>
          <c:tx>
            <c:strRef>
              <c:f>'Engineering BEI'!$AP$23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2.3850806046900389E-3"/>
                  <c:y val="-1.726421031849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DBC-4F32-9667-97ACC169BB78}"/>
                </c:ext>
              </c:extLst>
            </c:dLbl>
            <c:dLbl>
              <c:idx val="4"/>
              <c:layout>
                <c:manualLayout>
                  <c:x val="-2.5767414091173252E-2"/>
                  <c:y val="5.19998778334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BC-4F32-9667-97ACC169BB78}"/>
                </c:ext>
              </c:extLst>
            </c:dLbl>
            <c:dLbl>
              <c:idx val="5"/>
              <c:layout>
                <c:manualLayout>
                  <c:x val="-2.2639359157602432E-2"/>
                  <c:y val="5.8926286648610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BC-4F32-9667-97ACC169BB78}"/>
                </c:ext>
              </c:extLst>
            </c:dLbl>
            <c:dLbl>
              <c:idx val="9"/>
              <c:layout>
                <c:manualLayout>
                  <c:x val="-1.7947276757246434E-2"/>
                  <c:y val="-0.114233933731174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BC-4F32-9667-97ACC169BB78}"/>
                </c:ext>
              </c:extLst>
            </c:dLbl>
            <c:dLbl>
              <c:idx val="10"/>
              <c:layout>
                <c:manualLayout>
                  <c:x val="-2.4203386624387844E-2"/>
                  <c:y val="-9.3454707285600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BC-4F32-9667-97ACC169BB78}"/>
                </c:ext>
              </c:extLst>
            </c:dLbl>
            <c:dLbl>
              <c:idx val="11"/>
              <c:layout>
                <c:manualLayout>
                  <c:x val="-2.7331441557958549E-2"/>
                  <c:y val="9.355833072456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BC-4F32-9667-97ACC169B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BEI'!$AQ$23:$BB$23</c:f>
              <c:numCache>
                <c:formatCode>General</c:formatCode>
                <c:ptCount val="12"/>
                <c:pt idx="3" formatCode="0.00">
                  <c:v>0.5625</c:v>
                </c:pt>
                <c:pt idx="4" formatCode="0.00">
                  <c:v>0.76744186046511631</c:v>
                </c:pt>
                <c:pt idx="5" formatCode="0.00">
                  <c:v>0.75</c:v>
                </c:pt>
                <c:pt idx="6" formatCode="0.00">
                  <c:v>0.79220779220779225</c:v>
                </c:pt>
                <c:pt idx="7" formatCode="0.00">
                  <c:v>0.85981308411214952</c:v>
                </c:pt>
                <c:pt idx="8" formatCode="0.00">
                  <c:v>0.8984375</c:v>
                </c:pt>
                <c:pt idx="9" formatCode="0.00">
                  <c:v>0.7751479289940828</c:v>
                </c:pt>
                <c:pt idx="10" formatCode="0.00">
                  <c:v>0.78921568627450978</c:v>
                </c:pt>
                <c:pt idx="11" formatCode="0.00">
                  <c:v>0.70925110132158586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BC-4F32-9667-97ACC169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.5"/>
        </c:scaling>
        <c:delete val="1"/>
        <c:axPos val="l"/>
        <c:numFmt formatCode="General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1491384415562136E-2"/>
          <c:y val="0.51949219266108682"/>
          <c:w val="0.1138332017928642"/>
          <c:h val="0.23376793367227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759059083929E-2"/>
          <c:y val="7.3588019917290456E-2"/>
          <c:w val="0.85438461805648314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CEI'!$E$155</c:f>
              <c:strCache>
                <c:ptCount val="1"/>
                <c:pt idx="0">
                  <c:v>Tactical Strike </c:v>
                </c:pt>
              </c:strCache>
            </c:strRef>
          </c:tx>
          <c:spPr>
            <a:ln w="28575" cap="rnd">
              <a:solidFill>
                <a:srgbClr val="4BAC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A99C-439A-B29B-ED5BAE9478E9}"/>
              </c:ext>
            </c:extLst>
          </c:dPt>
          <c:dLbls>
            <c:dLbl>
              <c:idx val="0"/>
              <c:layout>
                <c:manualLayout>
                  <c:x val="-5.4476501569921496E-2"/>
                  <c:y val="-1.830864326159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9C-439A-B29B-ED5BAE9478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9C-439A-B29B-ED5BAE9478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9C-439A-B29B-ED5BAE9478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9C-439A-B29B-ED5BAE9478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9C-439A-B29B-ED5BAE9478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9C-439A-B29B-ED5BAE9478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9C-439A-B29B-ED5BAE9478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9C-439A-B29B-ED5BAE9478E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9C-439A-B29B-ED5BAE9478E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9C-439A-B29B-ED5BAE9478E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99C-439A-B29B-ED5BAE9478E9}"/>
                </c:ext>
              </c:extLst>
            </c:dLbl>
            <c:dLbl>
              <c:idx val="11"/>
              <c:layout>
                <c:manualLayout>
                  <c:x val="-7.4410735726079145E-3"/>
                  <c:y val="-3.9628149871251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9C-439A-B29B-ED5BAE947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4BAC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CEI'!$W$152:$AH$152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CEI'!$W$155:$AH$155</c:f>
              <c:numCache>
                <c:formatCode>0.00</c:formatCode>
                <c:ptCount val="12"/>
                <c:pt idx="0">
                  <c:v>0.93433333333333335</c:v>
                </c:pt>
                <c:pt idx="1">
                  <c:v>0.93966666666666665</c:v>
                </c:pt>
                <c:pt idx="2">
                  <c:v>0.93400000000000005</c:v>
                </c:pt>
                <c:pt idx="3">
                  <c:v>0.91694508985890388</c:v>
                </c:pt>
                <c:pt idx="4">
                  <c:v>0.91728039557882501</c:v>
                </c:pt>
                <c:pt idx="5">
                  <c:v>0.91193865123336915</c:v>
                </c:pt>
                <c:pt idx="6">
                  <c:v>0.91281073226160248</c:v>
                </c:pt>
                <c:pt idx="7">
                  <c:v>0.89833333333333332</c:v>
                </c:pt>
                <c:pt idx="8">
                  <c:v>0.90133333333333343</c:v>
                </c:pt>
                <c:pt idx="9">
                  <c:v>0.90533333333333343</c:v>
                </c:pt>
                <c:pt idx="10">
                  <c:v>0.90233333333333332</c:v>
                </c:pt>
                <c:pt idx="11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9C-439A-B29B-ED5BAE94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high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60000000000000009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7217597417343E-2"/>
          <c:y val="7.3588019917290456E-2"/>
          <c:w val="0.85438415951814961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CEI'!$E$153</c:f>
              <c:strCache>
                <c:ptCount val="1"/>
                <c:pt idx="0">
                  <c:v>Sensors &amp; Systems 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170B-478B-BD7E-96DDF0681514}"/>
              </c:ext>
            </c:extLst>
          </c:dPt>
          <c:dLbls>
            <c:dLbl>
              <c:idx val="0"/>
              <c:layout>
                <c:manualLayout>
                  <c:x val="-4.8378096809892149E-2"/>
                  <c:y val="-0.24942837835088091"/>
                </c:manualLayout>
              </c:layout>
              <c:tx>
                <c:rich>
                  <a:bodyPr/>
                  <a:lstStyle/>
                  <a:p>
                    <a:fld id="{1D4A10D4-E9DF-4427-95B8-1BC08B98F071}" type="VALUE">
                      <a:rPr lang="en-US" sz="1300" b="1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0B-478B-BD7E-96DDF06815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0B-478B-BD7E-96DDF06815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0B-478B-BD7E-96DDF06815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0B-478B-BD7E-96DDF06815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0B-478B-BD7E-96DDF06815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0B-478B-BD7E-96DDF06815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0B-478B-BD7E-96DDF06815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0B-478B-BD7E-96DDF06815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0B-478B-BD7E-96DDF068151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0B-478B-BD7E-96DDF068151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0B-478B-BD7E-96DDF0681514}"/>
                </c:ext>
              </c:extLst>
            </c:dLbl>
            <c:dLbl>
              <c:idx val="11"/>
              <c:layout>
                <c:manualLayout>
                  <c:x val="-7.4410735726079145E-3"/>
                  <c:y val="-6.663236210309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0B-478B-BD7E-96DDF0681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9BBB5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'RMD CT - BEI CEI'!$W$152:$AH$152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CEI'!$W$153:$AH$153</c:f>
              <c:numCache>
                <c:formatCode>0.00</c:formatCode>
                <c:ptCount val="12"/>
                <c:pt idx="0">
                  <c:v>0.81984615384615389</c:v>
                </c:pt>
                <c:pt idx="1">
                  <c:v>0.81157142857142872</c:v>
                </c:pt>
                <c:pt idx="2">
                  <c:v>0.83724921825040621</c:v>
                </c:pt>
                <c:pt idx="3">
                  <c:v>0.83563375803280882</c:v>
                </c:pt>
                <c:pt idx="4">
                  <c:v>0.84039207539326355</c:v>
                </c:pt>
                <c:pt idx="5">
                  <c:v>0.85920207263648329</c:v>
                </c:pt>
                <c:pt idx="6">
                  <c:v>0.81767221372406274</c:v>
                </c:pt>
                <c:pt idx="7">
                  <c:v>0.8268591083602963</c:v>
                </c:pt>
                <c:pt idx="8">
                  <c:v>0.82457339407458208</c:v>
                </c:pt>
                <c:pt idx="9">
                  <c:v>0.81607339407458213</c:v>
                </c:pt>
                <c:pt idx="10">
                  <c:v>0.7955856264203458</c:v>
                </c:pt>
                <c:pt idx="11">
                  <c:v>0.852802751704415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0B-478B-BD7E-96DDF068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60000000000000009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076805973297E-2"/>
          <c:y val="7.3588019917290456E-2"/>
          <c:w val="0.85292830030959388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CEI'!$E$156</c:f>
              <c:strCache>
                <c:ptCount val="1"/>
                <c:pt idx="0">
                  <c:v>Strategic Strike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D6E8-43C9-92BA-727B459C4ACB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E8-43C9-92BA-727B459C4A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E8-43C9-92BA-727B459C4A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E8-43C9-92BA-727B459C4A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E8-43C9-92BA-727B459C4AC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E8-43C9-92BA-727B459C4AC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E8-43C9-92BA-727B459C4A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E8-43C9-92BA-727B459C4AC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E8-43C9-92BA-727B459C4AC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E8-43C9-92BA-727B459C4AC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E8-43C9-92BA-727B459C4AC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E8-43C9-92BA-727B459C4ACB}"/>
                </c:ext>
              </c:extLst>
            </c:dLbl>
            <c:dLbl>
              <c:idx val="11"/>
              <c:layout>
                <c:manualLayout>
                  <c:x val="-3.0810695261579645E-3"/>
                  <c:y val="7.101895185382853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C0504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E8-43C9-92BA-727B459C4A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50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CEI'!$L$152:$Z$152</c:f>
              <c:numCache>
                <c:formatCode>mmm\-yy</c:formatCode>
                <c:ptCount val="15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</c:numCache>
            </c:numRef>
          </c:cat>
          <c:val>
            <c:numRef>
              <c:f>'RMD CT - BEI CEI'!$L$156:$Z$156</c:f>
              <c:numCache>
                <c:formatCode>0.00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E8-43C9-92BA-727B459C4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256"/>
          <c:min val="4392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60000000000000009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988328250622E-2"/>
          <c:y val="7.3588019917290456E-2"/>
          <c:w val="0.85438438878731637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CEI'!$E$157</c:f>
              <c:strCache>
                <c:ptCount val="1"/>
                <c:pt idx="0">
                  <c:v>Air Power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BA0E-40BE-9AD4-F3A9D957800C}"/>
              </c:ext>
            </c:extLst>
          </c:dPt>
          <c:dLbls>
            <c:dLbl>
              <c:idx val="0"/>
              <c:layout>
                <c:manualLayout>
                  <c:x val="-6.6495378234143462E-2"/>
                  <c:y val="8.695587459812480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0E-40BE-9AD4-F3A9D957800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0E-40BE-9AD4-F3A9D957800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0E-40BE-9AD4-F3A9D957800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E-40BE-9AD4-F3A9D957800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0E-40BE-9AD4-F3A9D957800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0E-40BE-9AD4-F3A9D957800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0E-40BE-9AD4-F3A9D957800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0E-40BE-9AD4-F3A9D957800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0E-40BE-9AD4-F3A9D957800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0E-40BE-9AD4-F3A9D957800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0E-40BE-9AD4-F3A9D957800C}"/>
                </c:ext>
              </c:extLst>
            </c:dLbl>
            <c:dLbl>
              <c:idx val="11"/>
              <c:layout>
                <c:manualLayout>
                  <c:x val="-5.9877388904578241E-3"/>
                  <c:y val="-2.3720117287586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0E-40BE-9AD4-F3A9D9578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4F81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'RMD CT - BEI CEI'!$W$152:$AH$152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CEI'!$W$157:$AH$157</c:f>
              <c:numCache>
                <c:formatCode>0.00</c:formatCode>
                <c:ptCount val="12"/>
                <c:pt idx="0">
                  <c:v>0.85047826086956524</c:v>
                </c:pt>
                <c:pt idx="1">
                  <c:v>0.82829166666666654</c:v>
                </c:pt>
                <c:pt idx="2">
                  <c:v>0.83681204397940367</c:v>
                </c:pt>
                <c:pt idx="3">
                  <c:v>0.84113165979171434</c:v>
                </c:pt>
                <c:pt idx="4">
                  <c:v>0.83975496510834113</c:v>
                </c:pt>
                <c:pt idx="5">
                  <c:v>0.85195992373507945</c:v>
                </c:pt>
                <c:pt idx="6">
                  <c:v>0.83057275742029124</c:v>
                </c:pt>
                <c:pt idx="7">
                  <c:v>0.83969684856713667</c:v>
                </c:pt>
                <c:pt idx="8">
                  <c:v>0.83572852350200677</c:v>
                </c:pt>
                <c:pt idx="9">
                  <c:v>0.84436488713837043</c:v>
                </c:pt>
                <c:pt idx="10">
                  <c:v>0.81552776405495508</c:v>
                </c:pt>
                <c:pt idx="11">
                  <c:v>0.84912671981525933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0E-40BE-9AD4-F3A9D9578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60000000000000009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759059083929E-2"/>
          <c:y val="7.3588019917290456E-2"/>
          <c:w val="0.85438461805648314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CEI'!$AK$154</c:f>
              <c:strCache>
                <c:ptCount val="1"/>
                <c:pt idx="0">
                  <c:v>Tactical Strike</c:v>
                </c:pt>
              </c:strCache>
            </c:strRef>
          </c:tx>
          <c:spPr>
            <a:ln w="28575" cap="rnd">
              <a:solidFill>
                <a:srgbClr val="4BAC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23F7-4604-AAE3-FD488819091E}"/>
              </c:ext>
            </c:extLst>
          </c:dPt>
          <c:dLbls>
            <c:dLbl>
              <c:idx val="0"/>
              <c:layout>
                <c:manualLayout>
                  <c:x val="-5.1288539304497199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7-4604-AAE3-FD488819091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F7-4604-AAE3-FD488819091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7-4604-AAE3-FD48881909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F7-4604-AAE3-FD488819091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F7-4604-AAE3-FD488819091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F7-4604-AAE3-FD488819091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F7-4604-AAE3-FD488819091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F7-4604-AAE3-FD488819091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F7-4604-AAE3-FD488819091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F7-4604-AAE3-FD488819091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F7-4604-AAE3-FD488819091E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F7-4604-AAE3-FD488819091E}"/>
                </c:ext>
              </c:extLst>
            </c:dLbl>
            <c:dLbl>
              <c:idx val="12"/>
              <c:layout>
                <c:manualLayout>
                  <c:x val="-3.0739560206450708E-3"/>
                  <c:y val="-1.2623924218181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F4-4F56-B89D-600487342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4BAC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CEI'!$BC$152:$BN$152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CEI'!$BC$154:$BN$154</c:f>
              <c:numCache>
                <c:formatCode>0.00</c:formatCode>
                <c:ptCount val="12"/>
                <c:pt idx="0">
                  <c:v>0.67966666666666653</c:v>
                </c:pt>
                <c:pt idx="1">
                  <c:v>0.49266666666666664</c:v>
                </c:pt>
                <c:pt idx="2">
                  <c:v>0.56633333333333324</c:v>
                </c:pt>
                <c:pt idx="3">
                  <c:v>0.42857142857142855</c:v>
                </c:pt>
                <c:pt idx="4">
                  <c:v>0.56800000000000006</c:v>
                </c:pt>
                <c:pt idx="5">
                  <c:v>0.47379518072289162</c:v>
                </c:pt>
                <c:pt idx="6">
                  <c:v>0.53189792663476876</c:v>
                </c:pt>
                <c:pt idx="7">
                  <c:v>0.40666666666666668</c:v>
                </c:pt>
                <c:pt idx="8">
                  <c:v>0.47100000000000003</c:v>
                </c:pt>
                <c:pt idx="9">
                  <c:v>0.45</c:v>
                </c:pt>
                <c:pt idx="10">
                  <c:v>0.432</c:v>
                </c:pt>
                <c:pt idx="11">
                  <c:v>0.5635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F7-4604-AAE3-FD488819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high"/>
        <c:spPr>
          <a:ln>
            <a:noFill/>
          </a:ln>
        </c:spPr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CEI'!$AK$155</c:f>
              <c:strCache>
                <c:ptCount val="1"/>
                <c:pt idx="0">
                  <c:v>Air Dominance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097-4469-B1AF-7C1305F6A063}"/>
              </c:ext>
            </c:extLst>
          </c:dPt>
          <c:dLbls>
            <c:dLbl>
              <c:idx val="0"/>
              <c:layout>
                <c:manualLayout>
                  <c:x val="-4.9835116637169052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97-4469-B1AF-7C1305F6A0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97-4469-B1AF-7C1305F6A06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97-4469-B1AF-7C1305F6A06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97-4469-B1AF-7C1305F6A06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97-4469-B1AF-7C1305F6A06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97-4469-B1AF-7C1305F6A06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97-4469-B1AF-7C1305F6A06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97-4469-B1AF-7C1305F6A06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97-4469-B1AF-7C1305F6A06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97-4469-B1AF-7C1305F6A06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97-4469-B1AF-7C1305F6A063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97-4469-B1AF-7C1305F6A063}"/>
                </c:ext>
              </c:extLst>
            </c:dLbl>
            <c:dLbl>
              <c:idx val="12"/>
              <c:layout>
                <c:manualLayout>
                  <c:x val="-7.443566822050056E-3"/>
                  <c:y val="-3.9628149871251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E-48B5-B3CD-8BCDBDF38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8064A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CEI'!$BC$152:$BN$152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CEI'!$BC$155:$BN$155</c:f>
              <c:numCache>
                <c:formatCode>0.00</c:formatCode>
                <c:ptCount val="12"/>
                <c:pt idx="0">
                  <c:v>0.71114285714285708</c:v>
                </c:pt>
                <c:pt idx="1">
                  <c:v>0.63785714285714279</c:v>
                </c:pt>
                <c:pt idx="2">
                  <c:v>0.61266666666666658</c:v>
                </c:pt>
                <c:pt idx="3">
                  <c:v>0.56813143497040464</c:v>
                </c:pt>
                <c:pt idx="4">
                  <c:v>0.72324999999999995</c:v>
                </c:pt>
                <c:pt idx="5">
                  <c:v>0.45535441061670573</c:v>
                </c:pt>
                <c:pt idx="6">
                  <c:v>0.53310591293047438</c:v>
                </c:pt>
                <c:pt idx="7">
                  <c:v>0.40459999999999996</c:v>
                </c:pt>
                <c:pt idx="8">
                  <c:v>0.39500000000000002</c:v>
                </c:pt>
                <c:pt idx="9">
                  <c:v>0.52700000000000002</c:v>
                </c:pt>
                <c:pt idx="10">
                  <c:v>0.37174999999999997</c:v>
                </c:pt>
                <c:pt idx="11">
                  <c:v>0.59266666666666667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97-4469-B1AF-7C1305F6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high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7217597417343E-2"/>
          <c:y val="7.3588019917290456E-2"/>
          <c:w val="0.85438415951814961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CEI'!$AK$153</c:f>
              <c:strCache>
                <c:ptCount val="1"/>
                <c:pt idx="0">
                  <c:v>Sensors &amp; Systems 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8EFD-4E14-8AD9-8CE57F350884}"/>
              </c:ext>
            </c:extLst>
          </c:dPt>
          <c:dLbls>
            <c:dLbl>
              <c:idx val="0"/>
              <c:layout>
                <c:manualLayout>
                  <c:x val="-5.4195384639153493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FD-4E14-8AD9-8CE57F3508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FD-4E14-8AD9-8CE57F3508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FD-4E14-8AD9-8CE57F3508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FD-4E14-8AD9-8CE57F3508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FD-4E14-8AD9-8CE57F3508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FD-4E14-8AD9-8CE57F3508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FD-4E14-8AD9-8CE57F3508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FD-4E14-8AD9-8CE57F3508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FD-4E14-8AD9-8CE57F3508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FD-4E14-8AD9-8CE57F3508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FD-4E14-8AD9-8CE57F350884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FD-4E14-8AD9-8CE57F350884}"/>
                </c:ext>
              </c:extLst>
            </c:dLbl>
            <c:dLbl>
              <c:idx val="12"/>
              <c:layout>
                <c:manualLayout>
                  <c:x val="-5.9739731876795E-3"/>
                  <c:y val="-2.6126043755329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53-4D2B-846B-8294B92EB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9BBB5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CEI'!$BC$152:$BN$152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CEI'!$BC$153:$BN$153</c:f>
              <c:numCache>
                <c:formatCode>0.00</c:formatCode>
                <c:ptCount val="12"/>
                <c:pt idx="0">
                  <c:v>0.38999999999999996</c:v>
                </c:pt>
                <c:pt idx="1">
                  <c:v>0.40433333333333332</c:v>
                </c:pt>
                <c:pt idx="2">
                  <c:v>0.34422222222222232</c:v>
                </c:pt>
                <c:pt idx="3">
                  <c:v>0.30509050324675324</c:v>
                </c:pt>
                <c:pt idx="4">
                  <c:v>0.51360000000000006</c:v>
                </c:pt>
                <c:pt idx="5">
                  <c:v>0.53824153297682709</c:v>
                </c:pt>
                <c:pt idx="6">
                  <c:v>0.55072215425476301</c:v>
                </c:pt>
                <c:pt idx="7">
                  <c:v>0.34899999999999998</c:v>
                </c:pt>
                <c:pt idx="8">
                  <c:v>0.57700000000000007</c:v>
                </c:pt>
                <c:pt idx="9">
                  <c:v>0.5</c:v>
                </c:pt>
                <c:pt idx="10">
                  <c:v>0.4486</c:v>
                </c:pt>
                <c:pt idx="11">
                  <c:v>0.47866666666666663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FD-4E14-8AD9-8CE57F35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988328250622E-2"/>
          <c:y val="7.3588019917290456E-2"/>
          <c:w val="0.85438438878731637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CEI'!$AK$157</c:f>
              <c:strCache>
                <c:ptCount val="1"/>
                <c:pt idx="0">
                  <c:v>Air Power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D42B-4496-BCF6-D85BF8AC9156}"/>
              </c:ext>
            </c:extLst>
          </c:dPt>
          <c:dLbls>
            <c:dLbl>
              <c:idx val="0"/>
              <c:layout>
                <c:manualLayout>
                  <c:x val="-5.1288539304497213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2B-4496-BCF6-D85BF8AC91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2B-4496-BCF6-D85BF8AC91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2B-4496-BCF6-D85BF8AC915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2B-4496-BCF6-D85BF8AC915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2B-4496-BCF6-D85BF8AC91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2B-4496-BCF6-D85BF8AC915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2B-4496-BCF6-D85BF8AC915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2B-4496-BCF6-D85BF8AC915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2B-4496-BCF6-D85BF8AC915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2B-4496-BCF6-D85BF8AC915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2B-4496-BCF6-D85BF8AC915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2B-4496-BCF6-D85BF8AC9156}"/>
                </c:ext>
              </c:extLst>
            </c:dLbl>
            <c:dLbl>
              <c:idx val="12"/>
              <c:layout>
                <c:manualLayout>
                  <c:x val="-3.0804353569085412E-3"/>
                  <c:y val="8.781694101486422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ED-4788-8745-42CC2BA07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4F81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CEI'!$BB$152:$BN$152</c:f>
              <c:numCache>
                <c:formatCode>mmm\-yy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'RMD CT - BEI CEI'!$BB$157:$BN$157</c:f>
              <c:numCache>
                <c:formatCode>0.00</c:formatCode>
                <c:ptCount val="13"/>
                <c:pt idx="0">
                  <c:v>0.55352941176470583</c:v>
                </c:pt>
                <c:pt idx="1">
                  <c:v>0.55405263157894735</c:v>
                </c:pt>
                <c:pt idx="2">
                  <c:v>0.50431578947368427</c:v>
                </c:pt>
                <c:pt idx="3">
                  <c:v>0.44233333333333325</c:v>
                </c:pt>
                <c:pt idx="4">
                  <c:v>0.41044346790877095</c:v>
                </c:pt>
                <c:pt idx="5">
                  <c:v>0.57281249999999995</c:v>
                </c:pt>
                <c:pt idx="6">
                  <c:v>0.50946395835505465</c:v>
                </c:pt>
                <c:pt idx="7">
                  <c:v>0.54229004230266165</c:v>
                </c:pt>
                <c:pt idx="8">
                  <c:v>0.37552941176470589</c:v>
                </c:pt>
                <c:pt idx="9">
                  <c:v>0.511625</c:v>
                </c:pt>
                <c:pt idx="10">
                  <c:v>0.49737500000000001</c:v>
                </c:pt>
                <c:pt idx="11">
                  <c:v>0.41763636363636364</c:v>
                </c:pt>
                <c:pt idx="12">
                  <c:v>0.52518181818181819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2B-4496-BCF6-D85BF8AC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076805973297E-2"/>
          <c:y val="7.3588019917290456E-2"/>
          <c:w val="0.85292830030959388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CEI'!$AK$156</c:f>
              <c:strCache>
                <c:ptCount val="1"/>
                <c:pt idx="0">
                  <c:v>Strategic Strike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A405-48D6-A752-25EBEE3F1CF2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05-48D6-A752-25EBEE3F1C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05-48D6-A752-25EBEE3F1C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05-48D6-A752-25EBEE3F1C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05-48D6-A752-25EBEE3F1C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05-48D6-A752-25EBEE3F1C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05-48D6-A752-25EBEE3F1C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05-48D6-A752-25EBEE3F1C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05-48D6-A752-25EBEE3F1C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05-48D6-A752-25EBEE3F1C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05-48D6-A752-25EBEE3F1C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05-48D6-A752-25EBEE3F1CF2}"/>
                </c:ext>
              </c:extLst>
            </c:dLbl>
            <c:dLbl>
              <c:idx val="11"/>
              <c:layout>
                <c:manualLayout>
                  <c:x val="-3.0693600821992051E-3"/>
                  <c:y val="-2.61260437553290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C0504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05-48D6-A752-25EBEE3F1C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50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CEI'!$AS$152:$BF$152</c:f>
              <c:numCache>
                <c:formatCode>mmm\-yy</c:formatCode>
                <c:ptCount val="14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</c:numCache>
            </c:numRef>
          </c:cat>
          <c:val>
            <c:numRef>
              <c:f>'RMD CT - BEI CEI'!$AS$156:$BF$156</c:f>
              <c:numCache>
                <c:formatCode>0.00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05-48D6-A752-25EBEE3F1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256"/>
          <c:min val="4392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7217597417343E-2"/>
          <c:y val="7.3588019917290456E-2"/>
          <c:w val="0.85438415951814961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'RMD CT - BEI CEI'!$E$90</c:f>
              <c:strCache>
                <c:ptCount val="1"/>
                <c:pt idx="0">
                  <c:v>LW&amp;AD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A4F8-4CF2-882C-3BC22A9EC6A2}"/>
              </c:ext>
            </c:extLst>
          </c:dPt>
          <c:dLbls>
            <c:dLbl>
              <c:idx val="0"/>
              <c:layout>
                <c:manualLayout>
                  <c:x val="-5.1240280416568695E-2"/>
                  <c:y val="-3.1810749377521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F8-4CF2-882C-3BC22A9EC6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F8-4CF2-882C-3BC22A9EC6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F8-4CF2-882C-3BC22A9EC6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F8-4CF2-882C-3BC22A9EC6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F8-4CF2-882C-3BC22A9EC6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F8-4CF2-882C-3BC22A9EC6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F8-4CF2-882C-3BC22A9EC6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F8-4CF2-882C-3BC22A9EC6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F8-4CF2-882C-3BC22A9EC6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F8-4CF2-882C-3BC22A9EC6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F8-4CF2-882C-3BC22A9EC6A2}"/>
                </c:ext>
              </c:extLst>
            </c:dLbl>
            <c:dLbl>
              <c:idx val="11"/>
              <c:layout>
                <c:manualLayout>
                  <c:x val="-4.5093406307023607E-3"/>
                  <c:y val="-5.3130255987174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8-4CF2-882C-3BC22A9EC6A2}"/>
                </c:ext>
              </c:extLst>
            </c:dLbl>
            <c:dLbl>
              <c:idx val="12"/>
              <c:layout>
                <c:manualLayout>
                  <c:x val="-5.9546421149016954E-3"/>
                  <c:y val="-6.66323621030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F8-4CF2-882C-3BC22A9EC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9BBB5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'RMD CT - BEI CEI'!$W$88:$AH$88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'RMD CT - BEI CEI'!$W$90:$AH$90</c:f>
              <c:numCache>
                <c:formatCode>0.00</c:formatCode>
                <c:ptCount val="12"/>
                <c:pt idx="0">
                  <c:v>0.9059166666666667</c:v>
                </c:pt>
                <c:pt idx="1">
                  <c:v>0.91400000000000003</c:v>
                </c:pt>
                <c:pt idx="2">
                  <c:v>0.89745454545454539</c:v>
                </c:pt>
                <c:pt idx="3">
                  <c:v>0.97465711840120328</c:v>
                </c:pt>
                <c:pt idx="4">
                  <c:v>0.93058333333333321</c:v>
                </c:pt>
                <c:pt idx="5">
                  <c:v>0.94157642391202112</c:v>
                </c:pt>
                <c:pt idx="6">
                  <c:v>0.92142745503651946</c:v>
                </c:pt>
                <c:pt idx="7">
                  <c:v>0.90500000000000014</c:v>
                </c:pt>
                <c:pt idx="8">
                  <c:v>0.9413636363636364</c:v>
                </c:pt>
                <c:pt idx="9">
                  <c:v>0.94481818181818189</c:v>
                </c:pt>
                <c:pt idx="10">
                  <c:v>0.93530000000000002</c:v>
                </c:pt>
                <c:pt idx="11">
                  <c:v>0.93869999999999987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4F8-4CF2-882C-3BC22A9E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high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.70000000000000007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0"/>
          <c:order val="0"/>
          <c:tx>
            <c:strRef>
              <c:f>'Engineering BEI'!$AP$75</c:f>
              <c:strCache>
                <c:ptCount val="1"/>
                <c:pt idx="0">
                  <c:v>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1.6677070787117963E-2"/>
                  <c:y val="4.6830280814688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28-40D3-BD1C-69B3386BFD4E}"/>
                </c:ext>
              </c:extLst>
            </c:dLbl>
            <c:dLbl>
              <c:idx val="7"/>
              <c:layout>
                <c:manualLayout>
                  <c:x val="-2.1037074334627412E-2"/>
                  <c:y val="0.10297062479831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28-40D3-BD1C-69B3386BFD4E}"/>
                </c:ext>
              </c:extLst>
            </c:dLbl>
            <c:dLbl>
              <c:idx val="8"/>
              <c:layout>
                <c:manualLayout>
                  <c:x val="-2.3943743366300375E-2"/>
                  <c:y val="8.4257176803772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28-40D3-BD1C-69B3386BFD4E}"/>
                </c:ext>
              </c:extLst>
            </c:dLbl>
            <c:dLbl>
              <c:idx val="9"/>
              <c:layout>
                <c:manualLayout>
                  <c:x val="-2.2490408850463894E-2"/>
                  <c:y val="0.102970624798314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28-40D3-BD1C-69B3386BFD4E}"/>
                </c:ext>
              </c:extLst>
            </c:dLbl>
            <c:dLbl>
              <c:idx val="10"/>
              <c:layout>
                <c:manualLayout>
                  <c:x val="-3.045949649152925E-2"/>
                  <c:y val="0.12126396598533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28-40D3-BD1C-69B3386BFD4E}"/>
                </c:ext>
              </c:extLst>
            </c:dLbl>
            <c:dLbl>
              <c:idx val="11"/>
              <c:layout>
                <c:manualLayout>
                  <c:x val="-1.9511304224031786E-2"/>
                  <c:y val="-0.14193956899194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28-40D3-BD1C-69B3386BFD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BEI'!$AQ$75:$BB$75</c:f>
              <c:numCache>
                <c:formatCode>0.00</c:formatCode>
                <c:ptCount val="12"/>
                <c:pt idx="0">
                  <c:v>0.74940334128878283</c:v>
                </c:pt>
                <c:pt idx="1">
                  <c:v>0.70310192023633677</c:v>
                </c:pt>
                <c:pt idx="2">
                  <c:v>0.76326530612244903</c:v>
                </c:pt>
                <c:pt idx="3">
                  <c:v>0.82678132678132676</c:v>
                </c:pt>
                <c:pt idx="4">
                  <c:v>0.82222222222222219</c:v>
                </c:pt>
                <c:pt idx="5">
                  <c:v>0.86311787072243351</c:v>
                </c:pt>
                <c:pt idx="6">
                  <c:v>0.86987522281639929</c:v>
                </c:pt>
                <c:pt idx="7">
                  <c:v>0.88819390148553556</c:v>
                </c:pt>
                <c:pt idx="8">
                  <c:v>0.90754437869822491</c:v>
                </c:pt>
                <c:pt idx="9">
                  <c:v>0.9267425320056899</c:v>
                </c:pt>
                <c:pt idx="10">
                  <c:v>0.9321922317314022</c:v>
                </c:pt>
                <c:pt idx="11">
                  <c:v>0.93172951885565669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8-40D3-BD1C-69B3386BFD4E}"/>
            </c:ext>
          </c:extLst>
        </c:ser>
        <c:ser>
          <c:idx val="1"/>
          <c:order val="1"/>
          <c:tx>
            <c:strRef>
              <c:f>'Engineering BEI'!$AP$76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5767414091173252E-2"/>
                  <c:y val="5.19998778334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28-40D3-BD1C-69B3386BFD4E}"/>
                </c:ext>
              </c:extLst>
            </c:dLbl>
            <c:dLbl>
              <c:idx val="5"/>
              <c:layout>
                <c:manualLayout>
                  <c:x val="-2.2639359157602432E-2"/>
                  <c:y val="5.8926286648610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28-40D3-BD1C-69B3386BFD4E}"/>
                </c:ext>
              </c:extLst>
            </c:dLbl>
            <c:dLbl>
              <c:idx val="9"/>
              <c:layout>
                <c:manualLayout>
                  <c:x val="-1.7947276757246434E-2"/>
                  <c:y val="-0.114233933731174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28-40D3-BD1C-69B3386BFD4E}"/>
                </c:ext>
              </c:extLst>
            </c:dLbl>
            <c:dLbl>
              <c:idx val="10"/>
              <c:layout>
                <c:manualLayout>
                  <c:x val="-2.4203386624387844E-2"/>
                  <c:y val="-9.3454707285600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28-40D3-BD1C-69B3386BFD4E}"/>
                </c:ext>
              </c:extLst>
            </c:dLbl>
            <c:dLbl>
              <c:idx val="11"/>
              <c:layout>
                <c:manualLayout>
                  <c:x val="-2.7331441557958549E-2"/>
                  <c:y val="9.355833072456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28-40D3-BD1C-69B3386BFD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BEI'!$AQ$76:$BB$76</c:f>
              <c:numCache>
                <c:formatCode>0.00</c:formatCode>
                <c:ptCount val="12"/>
                <c:pt idx="0">
                  <c:v>0.75119617224880386</c:v>
                </c:pt>
                <c:pt idx="1">
                  <c:v>0.7026627218934911</c:v>
                </c:pt>
                <c:pt idx="2">
                  <c:v>0.76294277929155319</c:v>
                </c:pt>
                <c:pt idx="3">
                  <c:v>0.82656826568265684</c:v>
                </c:pt>
                <c:pt idx="4">
                  <c:v>0.8220424671385238</c:v>
                </c:pt>
                <c:pt idx="5">
                  <c:v>0.86298763082778307</c:v>
                </c:pt>
                <c:pt idx="6">
                  <c:v>0.86975914362176632</c:v>
                </c:pt>
                <c:pt idx="7">
                  <c:v>0.88810641627543041</c:v>
                </c:pt>
                <c:pt idx="8">
                  <c:v>0.90747594374537377</c:v>
                </c:pt>
                <c:pt idx="9">
                  <c:v>0.92669039145907472</c:v>
                </c:pt>
                <c:pt idx="10">
                  <c:v>0.93214756258234521</c:v>
                </c:pt>
                <c:pt idx="11">
                  <c:v>0.93168510084580347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28-40D3-BD1C-69B3386B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.60000000000000009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1491341013324901E-2"/>
          <c:y val="0.23550935283344659"/>
          <c:w val="0.11462006078278714"/>
          <c:h val="0.23376793367227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FSSMI</a:t>
            </a:r>
            <a:r>
              <a:rPr lang="en-US" baseline="0"/>
              <a:t> FPIP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 vs. BEI'!$C$3</c:f>
              <c:strCache>
                <c:ptCount val="1"/>
                <c:pt idx="0">
                  <c:v>BEI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BEI'!$E$3:$R$3</c:f>
              <c:numCache>
                <c:formatCode>0.000</c:formatCode>
                <c:ptCount val="14"/>
                <c:pt idx="0">
                  <c:v>0.87</c:v>
                </c:pt>
                <c:pt idx="1">
                  <c:v>0.86099999999999999</c:v>
                </c:pt>
                <c:pt idx="2">
                  <c:v>0.85599999999999998</c:v>
                </c:pt>
                <c:pt idx="3">
                  <c:v>0.84799999999999998</c:v>
                </c:pt>
                <c:pt idx="4">
                  <c:v>0.84499999999999997</c:v>
                </c:pt>
                <c:pt idx="5">
                  <c:v>0.84199999999999997</c:v>
                </c:pt>
                <c:pt idx="6">
                  <c:v>0.83899999999999997</c:v>
                </c:pt>
                <c:pt idx="7">
                  <c:v>0.83699999999999997</c:v>
                </c:pt>
                <c:pt idx="8">
                  <c:v>0.83399999999999996</c:v>
                </c:pt>
                <c:pt idx="9">
                  <c:v>0.83299999999999996</c:v>
                </c:pt>
                <c:pt idx="10">
                  <c:v>0.83099999999999996</c:v>
                </c:pt>
                <c:pt idx="11">
                  <c:v>0.82899999999999996</c:v>
                </c:pt>
                <c:pt idx="12">
                  <c:v>0.82799999999999996</c:v>
                </c:pt>
                <c:pt idx="13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1-4052-B8F0-FD1A539BC655}"/>
            </c:ext>
          </c:extLst>
        </c:ser>
        <c:ser>
          <c:idx val="1"/>
          <c:order val="1"/>
          <c:tx>
            <c:strRef>
              <c:f>'SPI vs. BEI'!$C$11</c:f>
              <c:strCache>
                <c:ptCount val="1"/>
                <c:pt idx="0">
                  <c:v>MTD 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BEI'!$E$11:$R$11</c:f>
              <c:numCache>
                <c:formatCode>General</c:formatCode>
                <c:ptCount val="14"/>
                <c:pt idx="0">
                  <c:v>1.173</c:v>
                </c:pt>
                <c:pt idx="1">
                  <c:v>0.871</c:v>
                </c:pt>
                <c:pt idx="2">
                  <c:v>1.7070000000000001</c:v>
                </c:pt>
                <c:pt idx="3">
                  <c:v>1.0780000000000001</c:v>
                </c:pt>
                <c:pt idx="4">
                  <c:v>1.2250000000000001</c:v>
                </c:pt>
                <c:pt idx="5">
                  <c:v>1.663</c:v>
                </c:pt>
                <c:pt idx="6">
                  <c:v>1.383</c:v>
                </c:pt>
                <c:pt idx="7">
                  <c:v>0.69799999999999995</c:v>
                </c:pt>
                <c:pt idx="8">
                  <c:v>1.4665999999999999</c:v>
                </c:pt>
                <c:pt idx="9">
                  <c:v>1.6160000000000001</c:v>
                </c:pt>
                <c:pt idx="10">
                  <c:v>2.39</c:v>
                </c:pt>
                <c:pt idx="11">
                  <c:v>0.92800000000000005</c:v>
                </c:pt>
                <c:pt idx="12">
                  <c:v>1.3680000000000001</c:v>
                </c:pt>
                <c:pt idx="13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1-4052-B8F0-FD1A539BC655}"/>
            </c:ext>
          </c:extLst>
        </c:ser>
        <c:ser>
          <c:idx val="2"/>
          <c:order val="2"/>
          <c:tx>
            <c:v>ITD SPI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'SPI vs. BEI'!$E$19:$R$19</c:f>
              <c:numCache>
                <c:formatCode>General</c:formatCode>
                <c:ptCount val="14"/>
                <c:pt idx="0">
                  <c:v>0.95399999999999996</c:v>
                </c:pt>
                <c:pt idx="1">
                  <c:v>0.95399999999999996</c:v>
                </c:pt>
                <c:pt idx="2">
                  <c:v>0.95899999999999996</c:v>
                </c:pt>
                <c:pt idx="3">
                  <c:v>0.96</c:v>
                </c:pt>
                <c:pt idx="4">
                  <c:v>0.96199999999999997</c:v>
                </c:pt>
                <c:pt idx="5">
                  <c:v>0.96599999999999997</c:v>
                </c:pt>
                <c:pt idx="6">
                  <c:v>0.96899999999999997</c:v>
                </c:pt>
                <c:pt idx="7">
                  <c:v>0.96699999999999997</c:v>
                </c:pt>
                <c:pt idx="8">
                  <c:v>0.97</c:v>
                </c:pt>
                <c:pt idx="9">
                  <c:v>0.97399999999999998</c:v>
                </c:pt>
                <c:pt idx="10">
                  <c:v>0.98599999999999999</c:v>
                </c:pt>
                <c:pt idx="11">
                  <c:v>0.98599999999999999</c:v>
                </c:pt>
                <c:pt idx="12">
                  <c:v>0.98799999999999999</c:v>
                </c:pt>
                <c:pt idx="13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7-4D2B-91A4-A1C4B799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0816"/>
        <c:axId val="515454424"/>
      </c:lineChart>
      <c:dateAx>
        <c:axId val="51545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4424"/>
        <c:crosses val="autoZero"/>
        <c:auto val="1"/>
        <c:lblOffset val="100"/>
        <c:baseTimeUnit val="months"/>
      </c:dateAx>
      <c:valAx>
        <c:axId val="51545442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FSSMI</a:t>
            </a:r>
            <a:r>
              <a:rPr lang="en-US" baseline="0"/>
              <a:t> FFP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 vs. BEI'!$C$4</c:f>
              <c:strCache>
                <c:ptCount val="1"/>
                <c:pt idx="0">
                  <c:v>BEI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BEI'!$E$4:$R$4</c:f>
              <c:numCache>
                <c:formatCode>0.000</c:formatCode>
                <c:ptCount val="14"/>
                <c:pt idx="0">
                  <c:v>0.85699999999999998</c:v>
                </c:pt>
                <c:pt idx="1">
                  <c:v>0.85699999999999998</c:v>
                </c:pt>
                <c:pt idx="2">
                  <c:v>0.85699999999999998</c:v>
                </c:pt>
                <c:pt idx="3">
                  <c:v>0.85699999999999998</c:v>
                </c:pt>
                <c:pt idx="4">
                  <c:v>0.85699999999999998</c:v>
                </c:pt>
                <c:pt idx="5">
                  <c:v>0.85699999999999998</c:v>
                </c:pt>
                <c:pt idx="6">
                  <c:v>0.85699999999999998</c:v>
                </c:pt>
                <c:pt idx="7">
                  <c:v>0.85699999999999998</c:v>
                </c:pt>
                <c:pt idx="8">
                  <c:v>0.85699999999999998</c:v>
                </c:pt>
                <c:pt idx="9">
                  <c:v>0.85699999999999998</c:v>
                </c:pt>
                <c:pt idx="10">
                  <c:v>0.85699999999999998</c:v>
                </c:pt>
                <c:pt idx="11">
                  <c:v>0.85699999999999998</c:v>
                </c:pt>
                <c:pt idx="12">
                  <c:v>0.85699999999999998</c:v>
                </c:pt>
                <c:pt idx="13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5-43F6-A127-8BF61A0C315A}"/>
            </c:ext>
          </c:extLst>
        </c:ser>
        <c:ser>
          <c:idx val="1"/>
          <c:order val="1"/>
          <c:tx>
            <c:strRef>
              <c:f>'SPI vs. BEI'!$C$12</c:f>
              <c:strCache>
                <c:ptCount val="1"/>
                <c:pt idx="0">
                  <c:v>MTD 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BEI'!$E$12:$R$12</c:f>
              <c:numCache>
                <c:formatCode>General</c:formatCode>
                <c:ptCount val="14"/>
                <c:pt idx="0">
                  <c:v>0.61699999999999999</c:v>
                </c:pt>
                <c:pt idx="1">
                  <c:v>0.76500000000000001</c:v>
                </c:pt>
                <c:pt idx="2">
                  <c:v>0.67600000000000005</c:v>
                </c:pt>
                <c:pt idx="3">
                  <c:v>0.57599999999999996</c:v>
                </c:pt>
                <c:pt idx="4">
                  <c:v>1.071</c:v>
                </c:pt>
                <c:pt idx="5">
                  <c:v>0.64500000000000002</c:v>
                </c:pt>
                <c:pt idx="6">
                  <c:v>0.60899999999999999</c:v>
                </c:pt>
                <c:pt idx="7">
                  <c:v>0.60099999999999998</c:v>
                </c:pt>
                <c:pt idx="8">
                  <c:v>13.781000000000001</c:v>
                </c:pt>
                <c:pt idx="9">
                  <c:v>0.99099999999999999</c:v>
                </c:pt>
                <c:pt idx="10">
                  <c:v>0.52500000000000002</c:v>
                </c:pt>
                <c:pt idx="11">
                  <c:v>0.70099999999999996</c:v>
                </c:pt>
                <c:pt idx="12">
                  <c:v>1.4319999999999999</c:v>
                </c:pt>
                <c:pt idx="13">
                  <c:v>0.93700000000000006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5-43F6-A127-8BF61A0C315A}"/>
            </c:ext>
          </c:extLst>
        </c:ser>
        <c:ser>
          <c:idx val="2"/>
          <c:order val="2"/>
          <c:tx>
            <c:strRef>
              <c:f>'SPI vs. BEI'!$C$20</c:f>
              <c:strCache>
                <c:ptCount val="1"/>
                <c:pt idx="0">
                  <c:v>ITD 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'SPI vs. BEI'!$E$20:$R$20</c:f>
              <c:numCache>
                <c:formatCode>General</c:formatCode>
                <c:ptCount val="14"/>
                <c:pt idx="0">
                  <c:v>0.89300000000000002</c:v>
                </c:pt>
                <c:pt idx="1">
                  <c:v>0.88400000000000001</c:v>
                </c:pt>
                <c:pt idx="2">
                  <c:v>0.87</c:v>
                </c:pt>
                <c:pt idx="3">
                  <c:v>0.85199999999999998</c:v>
                </c:pt>
                <c:pt idx="4">
                  <c:v>0.86399999999999999</c:v>
                </c:pt>
                <c:pt idx="5">
                  <c:v>0.85199999999999998</c:v>
                </c:pt>
                <c:pt idx="6">
                  <c:v>0.83899999999999997</c:v>
                </c:pt>
                <c:pt idx="7">
                  <c:v>0.83399999999999996</c:v>
                </c:pt>
                <c:pt idx="8">
                  <c:v>0.85899999999999999</c:v>
                </c:pt>
                <c:pt idx="9">
                  <c:v>0.88700000000000001</c:v>
                </c:pt>
                <c:pt idx="10">
                  <c:v>0.88800000000000001</c:v>
                </c:pt>
                <c:pt idx="11">
                  <c:v>0.96799999999999997</c:v>
                </c:pt>
                <c:pt idx="12">
                  <c:v>0.97799999999999998</c:v>
                </c:pt>
                <c:pt idx="1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C-4240-9D4B-8C16B8C0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0816"/>
        <c:axId val="515454424"/>
      </c:lineChart>
      <c:dateAx>
        <c:axId val="51545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4424"/>
        <c:crosses val="autoZero"/>
        <c:auto val="1"/>
        <c:lblOffset val="100"/>
        <c:baseTimeUnit val="months"/>
      </c:dateAx>
      <c:valAx>
        <c:axId val="51545442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FSSMI</a:t>
            </a:r>
            <a:r>
              <a:rPr lang="en-US" baseline="0"/>
              <a:t> 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 vs. BEI'!$C$4</c:f>
              <c:strCache>
                <c:ptCount val="1"/>
                <c:pt idx="0">
                  <c:v>BEI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BEI'!$E$5:$R$5</c:f>
              <c:numCache>
                <c:formatCode>0.000</c:formatCode>
                <c:ptCount val="14"/>
                <c:pt idx="0">
                  <c:v>0.94699999999999995</c:v>
                </c:pt>
                <c:pt idx="1">
                  <c:v>0.94699999999999995</c:v>
                </c:pt>
                <c:pt idx="2">
                  <c:v>0.94699999999999995</c:v>
                </c:pt>
                <c:pt idx="3">
                  <c:v>0.94699999999999995</c:v>
                </c:pt>
                <c:pt idx="4">
                  <c:v>0.94699999999999995</c:v>
                </c:pt>
                <c:pt idx="5">
                  <c:v>0.94699999999999995</c:v>
                </c:pt>
                <c:pt idx="6">
                  <c:v>0.81799999999999995</c:v>
                </c:pt>
                <c:pt idx="7">
                  <c:v>0.47399999999999998</c:v>
                </c:pt>
                <c:pt idx="8">
                  <c:v>0.47399999999999998</c:v>
                </c:pt>
                <c:pt idx="9">
                  <c:v>0.46200000000000002</c:v>
                </c:pt>
                <c:pt idx="10">
                  <c:v>0.46200000000000002</c:v>
                </c:pt>
                <c:pt idx="11">
                  <c:v>0.46200000000000002</c:v>
                </c:pt>
                <c:pt idx="12">
                  <c:v>0.46200000000000002</c:v>
                </c:pt>
                <c:pt idx="13">
                  <c:v>0.46200000000000002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E-41C1-AEE9-F7B34A4F0CFA}"/>
            </c:ext>
          </c:extLst>
        </c:ser>
        <c:ser>
          <c:idx val="1"/>
          <c:order val="1"/>
          <c:tx>
            <c:strRef>
              <c:f>'SPI vs. BEI'!$C$12</c:f>
              <c:strCache>
                <c:ptCount val="1"/>
                <c:pt idx="0">
                  <c:v>MTD 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BEI'!$E$13:$R$13</c:f>
              <c:numCache>
                <c:formatCode>General</c:formatCode>
                <c:ptCount val="14"/>
                <c:pt idx="0">
                  <c:v>0.96099999999999997</c:v>
                </c:pt>
                <c:pt idx="1">
                  <c:v>0.79400000000000004</c:v>
                </c:pt>
                <c:pt idx="2">
                  <c:v>0.67200000000000004</c:v>
                </c:pt>
                <c:pt idx="3">
                  <c:v>1.173</c:v>
                </c:pt>
                <c:pt idx="4">
                  <c:v>1.071</c:v>
                </c:pt>
                <c:pt idx="5">
                  <c:v>0.64500000000000002</c:v>
                </c:pt>
                <c:pt idx="6">
                  <c:v>0.60899999999999999</c:v>
                </c:pt>
                <c:pt idx="7">
                  <c:v>0.60099999999999998</c:v>
                </c:pt>
                <c:pt idx="8">
                  <c:v>13.781000000000001</c:v>
                </c:pt>
                <c:pt idx="9">
                  <c:v>13.439</c:v>
                </c:pt>
                <c:pt idx="10" formatCode="0.000">
                  <c:v>1</c:v>
                </c:pt>
                <c:pt idx="11">
                  <c:v>58.177</c:v>
                </c:pt>
                <c:pt idx="12" formatCode="0.000">
                  <c:v>0.95</c:v>
                </c:pt>
                <c:pt idx="13">
                  <c:v>2.508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E-41C1-AEE9-F7B34A4F0CFA}"/>
            </c:ext>
          </c:extLst>
        </c:ser>
        <c:ser>
          <c:idx val="2"/>
          <c:order val="2"/>
          <c:tx>
            <c:strRef>
              <c:f>'SPI vs. BEI'!$C$21</c:f>
              <c:strCache>
                <c:ptCount val="1"/>
                <c:pt idx="0">
                  <c:v>ITD 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'SPI vs. BEI'!$E$21:$R$21</c:f>
              <c:numCache>
                <c:formatCode>General</c:formatCode>
                <c:ptCount val="14"/>
                <c:pt idx="0">
                  <c:v>0.996</c:v>
                </c:pt>
                <c:pt idx="1">
                  <c:v>0.99399999999999999</c:v>
                </c:pt>
                <c:pt idx="2">
                  <c:v>0.98199999999999998</c:v>
                </c:pt>
                <c:pt idx="3">
                  <c:v>0.99</c:v>
                </c:pt>
                <c:pt idx="4">
                  <c:v>0.997</c:v>
                </c:pt>
                <c:pt idx="5">
                  <c:v>0.99399999999999999</c:v>
                </c:pt>
                <c:pt idx="6">
                  <c:v>0.98899999999999999</c:v>
                </c:pt>
                <c:pt idx="7">
                  <c:v>0.995</c:v>
                </c:pt>
                <c:pt idx="8">
                  <c:v>0.85899999999999999</c:v>
                </c:pt>
                <c:pt idx="9">
                  <c:v>0.995</c:v>
                </c:pt>
                <c:pt idx="10" formatCode="0.000">
                  <c:v>0.97499999999999998</c:v>
                </c:pt>
                <c:pt idx="11">
                  <c:v>0.996</c:v>
                </c:pt>
                <c:pt idx="12" formatCode="0.000">
                  <c:v>0.995</c:v>
                </c:pt>
                <c:pt idx="13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2-4B0B-88C2-359758AA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0816"/>
        <c:axId val="515454424"/>
      </c:lineChart>
      <c:dateAx>
        <c:axId val="51545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4424"/>
        <c:crosses val="autoZero"/>
        <c:auto val="1"/>
        <c:lblOffset val="100"/>
        <c:baseTimeUnit val="months"/>
      </c:dateAx>
      <c:valAx>
        <c:axId val="51545442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StormBreaker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 vs. BEI'!$C$3</c:f>
              <c:strCache>
                <c:ptCount val="1"/>
                <c:pt idx="0">
                  <c:v>BEI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BEI'!$E$6:$R$6</c:f>
              <c:numCache>
                <c:formatCode>General</c:formatCode>
                <c:ptCount val="14"/>
                <c:pt idx="0">
                  <c:v>0.91600000000000004</c:v>
                </c:pt>
                <c:pt idx="1">
                  <c:v>0.92600000000000005</c:v>
                </c:pt>
                <c:pt idx="2">
                  <c:v>0.91700000000000004</c:v>
                </c:pt>
                <c:pt idx="3">
                  <c:v>0.9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0.89300000000000002</c:v>
                </c:pt>
                <c:pt idx="7">
                  <c:v>0.88900000000000001</c:v>
                </c:pt>
                <c:pt idx="8">
                  <c:v>0.89300000000000002</c:v>
                </c:pt>
                <c:pt idx="9">
                  <c:v>0.89600000000000002</c:v>
                </c:pt>
                <c:pt idx="10">
                  <c:v>0.89900000000000002</c:v>
                </c:pt>
                <c:pt idx="11">
                  <c:v>0.90900000000000003</c:v>
                </c:pt>
                <c:pt idx="12">
                  <c:v>0.91300000000000003</c:v>
                </c:pt>
                <c:pt idx="13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B-4414-A843-C9901F9886A8}"/>
            </c:ext>
          </c:extLst>
        </c:ser>
        <c:ser>
          <c:idx val="1"/>
          <c:order val="1"/>
          <c:tx>
            <c:strRef>
              <c:f>'SPI vs. BEI'!$C$11</c:f>
              <c:strCache>
                <c:ptCount val="1"/>
                <c:pt idx="0">
                  <c:v>MTD 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BEI'!$E$14:$R$14</c:f>
              <c:numCache>
                <c:formatCode>General</c:formatCode>
                <c:ptCount val="14"/>
                <c:pt idx="0">
                  <c:v>1.1910000000000001</c:v>
                </c:pt>
                <c:pt idx="1">
                  <c:v>1.1859999999999999</c:v>
                </c:pt>
                <c:pt idx="2">
                  <c:v>0.83199999999999996</c:v>
                </c:pt>
                <c:pt idx="3">
                  <c:v>0.84399999999999997</c:v>
                </c:pt>
                <c:pt idx="4">
                  <c:v>0.86299999999999999</c:v>
                </c:pt>
                <c:pt idx="5">
                  <c:v>1.052</c:v>
                </c:pt>
                <c:pt idx="6">
                  <c:v>0.89600000000000002</c:v>
                </c:pt>
                <c:pt idx="7">
                  <c:v>0.93799999999999994</c:v>
                </c:pt>
                <c:pt idx="8">
                  <c:v>1.075</c:v>
                </c:pt>
                <c:pt idx="9">
                  <c:v>0.79600000000000004</c:v>
                </c:pt>
                <c:pt idx="10">
                  <c:v>1.0580000000000001</c:v>
                </c:pt>
                <c:pt idx="11">
                  <c:v>1.1120000000000001</c:v>
                </c:pt>
                <c:pt idx="12" formatCode="0.000">
                  <c:v>0.92</c:v>
                </c:pt>
                <c:pt idx="1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B-4414-A843-C9901F9886A8}"/>
            </c:ext>
          </c:extLst>
        </c:ser>
        <c:ser>
          <c:idx val="2"/>
          <c:order val="2"/>
          <c:tx>
            <c:strRef>
              <c:f>'SPI vs. BEI'!$C$22</c:f>
              <c:strCache>
                <c:ptCount val="1"/>
                <c:pt idx="0">
                  <c:v>ITD 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'SPI vs. BEI'!$E$22:$R$22</c:f>
              <c:numCache>
                <c:formatCode>General</c:formatCode>
                <c:ptCount val="14"/>
                <c:pt idx="0">
                  <c:v>0.97499999999999998</c:v>
                </c:pt>
                <c:pt idx="1">
                  <c:v>0.98299999999999998</c:v>
                </c:pt>
                <c:pt idx="2">
                  <c:v>0.98199999999999998</c:v>
                </c:pt>
                <c:pt idx="3">
                  <c:v>0.97</c:v>
                </c:pt>
                <c:pt idx="4">
                  <c:v>0.96599999999999997</c:v>
                </c:pt>
                <c:pt idx="5">
                  <c:v>0.96799999999999997</c:v>
                </c:pt>
                <c:pt idx="6">
                  <c:v>0.96599999999999997</c:v>
                </c:pt>
                <c:pt idx="7">
                  <c:v>0.96499999999999997</c:v>
                </c:pt>
                <c:pt idx="8">
                  <c:v>0.96799999999999997</c:v>
                </c:pt>
                <c:pt idx="9">
                  <c:v>0.96299999999999997</c:v>
                </c:pt>
                <c:pt idx="10">
                  <c:v>0.96499999999999997</c:v>
                </c:pt>
                <c:pt idx="11">
                  <c:v>0.96799999999999997</c:v>
                </c:pt>
                <c:pt idx="12" formatCode="0.000">
                  <c:v>0.96699999999999997</c:v>
                </c:pt>
                <c:pt idx="13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0-4C2F-A74C-8DF65611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0816"/>
        <c:axId val="515454424"/>
      </c:lineChart>
      <c:dateAx>
        <c:axId val="51545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4424"/>
        <c:crosses val="autoZero"/>
        <c:auto val="1"/>
        <c:lblOffset val="100"/>
        <c:baseTimeUnit val="months"/>
      </c:dateAx>
      <c:valAx>
        <c:axId val="51545442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F3R Phase 4b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 vs. BEI'!$C$3</c:f>
              <c:strCache>
                <c:ptCount val="1"/>
                <c:pt idx="0">
                  <c:v>BEI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BEI'!$E$7:$R$7</c:f>
              <c:numCache>
                <c:formatCode>General</c:formatCode>
                <c:ptCount val="14"/>
                <c:pt idx="0">
                  <c:v>0.76600000000000001</c:v>
                </c:pt>
                <c:pt idx="1">
                  <c:v>0.75900000000000001</c:v>
                </c:pt>
                <c:pt idx="2">
                  <c:v>0.753</c:v>
                </c:pt>
                <c:pt idx="3">
                  <c:v>0.74399999999999999</c:v>
                </c:pt>
                <c:pt idx="4">
                  <c:v>0.83799999999999997</c:v>
                </c:pt>
                <c:pt idx="5">
                  <c:v>0.83399999999999996</c:v>
                </c:pt>
                <c:pt idx="6">
                  <c:v>0.83699999999999997</c:v>
                </c:pt>
                <c:pt idx="7">
                  <c:v>0.84099999999999997</c:v>
                </c:pt>
                <c:pt idx="8">
                  <c:v>0.84899999999999998</c:v>
                </c:pt>
                <c:pt idx="9">
                  <c:v>0.86299999999999999</c:v>
                </c:pt>
                <c:pt idx="10">
                  <c:v>0.871</c:v>
                </c:pt>
                <c:pt idx="11">
                  <c:v>0.88200000000000001</c:v>
                </c:pt>
                <c:pt idx="12">
                  <c:v>1.004</c:v>
                </c:pt>
                <c:pt idx="13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2-4F31-82CC-74790BBCFFBE}"/>
            </c:ext>
          </c:extLst>
        </c:ser>
        <c:ser>
          <c:idx val="1"/>
          <c:order val="1"/>
          <c:tx>
            <c:strRef>
              <c:f>'SPI vs. BEI'!$C$11</c:f>
              <c:strCache>
                <c:ptCount val="1"/>
                <c:pt idx="0">
                  <c:v>MTD 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BEI'!$E$15:$R$15</c:f>
              <c:numCache>
                <c:formatCode>General</c:formatCode>
                <c:ptCount val="14"/>
                <c:pt idx="0">
                  <c:v>1.194</c:v>
                </c:pt>
                <c:pt idx="1">
                  <c:v>-3.0430000000000001</c:v>
                </c:pt>
                <c:pt idx="2">
                  <c:v>1.157</c:v>
                </c:pt>
                <c:pt idx="3">
                  <c:v>0.38600000000000001</c:v>
                </c:pt>
                <c:pt idx="4">
                  <c:v>0.43099999999999999</c:v>
                </c:pt>
                <c:pt idx="5">
                  <c:v>0.95099999999999996</c:v>
                </c:pt>
                <c:pt idx="6">
                  <c:v>1.6870000000000001</c:v>
                </c:pt>
                <c:pt idx="7">
                  <c:v>32.265999999999998</c:v>
                </c:pt>
                <c:pt idx="8">
                  <c:v>29.925999999999998</c:v>
                </c:pt>
                <c:pt idx="9">
                  <c:v>9.4149999999999991</c:v>
                </c:pt>
                <c:pt idx="10">
                  <c:v>259.85700000000003</c:v>
                </c:pt>
                <c:pt idx="11">
                  <c:v>-4.609</c:v>
                </c:pt>
                <c:pt idx="12">
                  <c:v>-0.246</c:v>
                </c:pt>
                <c:pt idx="13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2-4F31-82CC-74790BBCFFBE}"/>
            </c:ext>
          </c:extLst>
        </c:ser>
        <c:ser>
          <c:idx val="2"/>
          <c:order val="2"/>
          <c:tx>
            <c:strRef>
              <c:f>'SPI vs. BEI'!$C$23</c:f>
              <c:strCache>
                <c:ptCount val="1"/>
                <c:pt idx="0">
                  <c:v>ITD 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'SPI vs. BEI'!$E$23:$R$23</c:f>
              <c:numCache>
                <c:formatCode>General</c:formatCode>
                <c:ptCount val="14"/>
                <c:pt idx="0">
                  <c:v>0.87</c:v>
                </c:pt>
                <c:pt idx="1">
                  <c:v>0.89900000000000002</c:v>
                </c:pt>
                <c:pt idx="2">
                  <c:v>0.9</c:v>
                </c:pt>
                <c:pt idx="3">
                  <c:v>0.89300000000000002</c:v>
                </c:pt>
                <c:pt idx="4">
                  <c:v>0.88800000000000001</c:v>
                </c:pt>
                <c:pt idx="5">
                  <c:v>0.88900000000000001</c:v>
                </c:pt>
                <c:pt idx="6">
                  <c:v>0.89200000000000002</c:v>
                </c:pt>
                <c:pt idx="7">
                  <c:v>0.89600000000000002</c:v>
                </c:pt>
                <c:pt idx="8">
                  <c:v>0.90300000000000002</c:v>
                </c:pt>
                <c:pt idx="9">
                  <c:v>0.91300000000000003</c:v>
                </c:pt>
                <c:pt idx="10">
                  <c:v>0.91800000000000004</c:v>
                </c:pt>
                <c:pt idx="11">
                  <c:v>0.92100000000000004</c:v>
                </c:pt>
                <c:pt idx="12" formatCode="0.000">
                  <c:v>1</c:v>
                </c:pt>
                <c:pt idx="13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B-46FB-BBCD-6BC13652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0816"/>
        <c:axId val="515454424"/>
      </c:lineChart>
      <c:dateAx>
        <c:axId val="51545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4424"/>
        <c:crosses val="autoZero"/>
        <c:auto val="1"/>
        <c:lblOffset val="100"/>
        <c:baseTimeUnit val="months"/>
      </c:dateAx>
      <c:valAx>
        <c:axId val="51545442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F3R Phase</a:t>
            </a:r>
            <a:r>
              <a:rPr lang="en-US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 vs. BEI'!$C$3</c:f>
              <c:strCache>
                <c:ptCount val="1"/>
                <c:pt idx="0">
                  <c:v>BEI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BEI'!$E$8:$R$8</c:f>
              <c:numCache>
                <c:formatCode>General</c:formatCode>
                <c:ptCount val="14"/>
                <c:pt idx="0">
                  <c:v>0.73399999999999999</c:v>
                </c:pt>
                <c:pt idx="1">
                  <c:v>0.63100000000000001</c:v>
                </c:pt>
                <c:pt idx="2">
                  <c:v>0.55300000000000005</c:v>
                </c:pt>
                <c:pt idx="3">
                  <c:v>0.48099999999999998</c:v>
                </c:pt>
                <c:pt idx="4">
                  <c:v>0.45600000000000002</c:v>
                </c:pt>
                <c:pt idx="5">
                  <c:v>0.42799999999999999</c:v>
                </c:pt>
                <c:pt idx="6">
                  <c:v>0.45100000000000001</c:v>
                </c:pt>
                <c:pt idx="7">
                  <c:v>0.46200000000000002</c:v>
                </c:pt>
                <c:pt idx="8">
                  <c:v>0.47499999999999998</c:v>
                </c:pt>
                <c:pt idx="9">
                  <c:v>0.50600000000000001</c:v>
                </c:pt>
                <c:pt idx="10">
                  <c:v>0.53100000000000003</c:v>
                </c:pt>
                <c:pt idx="11">
                  <c:v>0.53200000000000003</c:v>
                </c:pt>
                <c:pt idx="12" formatCode="0.000">
                  <c:v>1</c:v>
                </c:pt>
                <c:pt idx="13" formatCode="0.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5-435E-82AB-11B5FFE424E3}"/>
            </c:ext>
          </c:extLst>
        </c:ser>
        <c:ser>
          <c:idx val="1"/>
          <c:order val="1"/>
          <c:tx>
            <c:strRef>
              <c:f>'SPI vs. BEI'!$C$11</c:f>
              <c:strCache>
                <c:ptCount val="1"/>
                <c:pt idx="0">
                  <c:v>MTD 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BEI'!$E$16:$R$16</c:f>
              <c:numCache>
                <c:formatCode>General</c:formatCode>
                <c:ptCount val="14"/>
                <c:pt idx="0">
                  <c:v>0.66700000000000004</c:v>
                </c:pt>
                <c:pt idx="1">
                  <c:v>0.57999999999999996</c:v>
                </c:pt>
                <c:pt idx="2">
                  <c:v>0.58099999999999996</c:v>
                </c:pt>
                <c:pt idx="3">
                  <c:v>0.55400000000000005</c:v>
                </c:pt>
                <c:pt idx="4">
                  <c:v>0.54600000000000004</c:v>
                </c:pt>
                <c:pt idx="5">
                  <c:v>0.64</c:v>
                </c:pt>
                <c:pt idx="6">
                  <c:v>0.63200000000000001</c:v>
                </c:pt>
                <c:pt idx="7">
                  <c:v>0.69</c:v>
                </c:pt>
                <c:pt idx="8">
                  <c:v>0.64</c:v>
                </c:pt>
                <c:pt idx="9">
                  <c:v>0.73099999999999998</c:v>
                </c:pt>
                <c:pt idx="10">
                  <c:v>0.65400000000000003</c:v>
                </c:pt>
                <c:pt idx="11">
                  <c:v>0.69499999999999995</c:v>
                </c:pt>
                <c:pt idx="12" formatCode="0.000">
                  <c:v>-0.108</c:v>
                </c:pt>
                <c:pt idx="13" formatCode="0.000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5-435E-82AB-11B5FFE424E3}"/>
            </c:ext>
          </c:extLst>
        </c:ser>
        <c:ser>
          <c:idx val="2"/>
          <c:order val="2"/>
          <c:tx>
            <c:strRef>
              <c:f>'SPI vs. BEI'!$C$24</c:f>
              <c:strCache>
                <c:ptCount val="1"/>
                <c:pt idx="0">
                  <c:v>ITD 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'SPI vs. BEI'!$E$24:$R$24</c:f>
              <c:numCache>
                <c:formatCode>General</c:formatCode>
                <c:ptCount val="14"/>
                <c:pt idx="0">
                  <c:v>0.82899999999999996</c:v>
                </c:pt>
                <c:pt idx="1">
                  <c:v>0.78100000000000003</c:v>
                </c:pt>
                <c:pt idx="2">
                  <c:v>0.749</c:v>
                </c:pt>
                <c:pt idx="3">
                  <c:v>0.71699999999999997</c:v>
                </c:pt>
                <c:pt idx="4">
                  <c:v>0.69499999999999995</c:v>
                </c:pt>
                <c:pt idx="5">
                  <c:v>0.68799999999999994</c:v>
                </c:pt>
                <c:pt idx="6">
                  <c:v>0.68100000000000005</c:v>
                </c:pt>
                <c:pt idx="7">
                  <c:v>0.68100000000000005</c:v>
                </c:pt>
                <c:pt idx="8">
                  <c:v>0.67800000000000005</c:v>
                </c:pt>
                <c:pt idx="9">
                  <c:v>0.68200000000000005</c:v>
                </c:pt>
                <c:pt idx="10">
                  <c:v>0.68100000000000005</c:v>
                </c:pt>
                <c:pt idx="11">
                  <c:v>0.68100000000000005</c:v>
                </c:pt>
                <c:pt idx="12" formatCode="0.000">
                  <c:v>0.995</c:v>
                </c:pt>
                <c:pt idx="13" formatCode="0.00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C-4476-BDA7-72C063FB0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0816"/>
        <c:axId val="515454424"/>
      </c:lineChart>
      <c:dateAx>
        <c:axId val="51545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4424"/>
        <c:crosses val="autoZero"/>
        <c:auto val="1"/>
        <c:lblOffset val="100"/>
        <c:baseTimeUnit val="months"/>
      </c:dateAx>
      <c:valAx>
        <c:axId val="515454424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SSMR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 vs. BEI'!$C$3</c:f>
              <c:strCache>
                <c:ptCount val="1"/>
                <c:pt idx="0">
                  <c:v>BEI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BEI'!$E$9:$R$9</c:f>
              <c:numCache>
                <c:formatCode>General</c:formatCode>
                <c:ptCount val="14"/>
                <c:pt idx="4">
                  <c:v>0.255</c:v>
                </c:pt>
                <c:pt idx="6">
                  <c:v>1.165</c:v>
                </c:pt>
                <c:pt idx="7">
                  <c:v>0.91900000000000004</c:v>
                </c:pt>
                <c:pt idx="8">
                  <c:v>0.89900000000000002</c:v>
                </c:pt>
                <c:pt idx="9">
                  <c:v>0.88700000000000001</c:v>
                </c:pt>
                <c:pt idx="10">
                  <c:v>0.86</c:v>
                </c:pt>
                <c:pt idx="11">
                  <c:v>0.82799999999999996</c:v>
                </c:pt>
                <c:pt idx="12">
                  <c:v>0.77800000000000002</c:v>
                </c:pt>
                <c:pt idx="13" formatCode="0.00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2-41B8-A3C9-096CA13AD0E7}"/>
            </c:ext>
          </c:extLst>
        </c:ser>
        <c:ser>
          <c:idx val="1"/>
          <c:order val="1"/>
          <c:tx>
            <c:strRef>
              <c:f>'SPI vs. BEI'!$C$11</c:f>
              <c:strCache>
                <c:ptCount val="1"/>
                <c:pt idx="0">
                  <c:v>MTD 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'SPI vs. BEI'!$E$1:$R$1</c:f>
              <c:numCache>
                <c:formatCode>mmm\-yy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'SPI vs. BEI'!$E$17:$R$17</c:f>
              <c:numCache>
                <c:formatCode>General</c:formatCode>
                <c:ptCount val="14"/>
                <c:pt idx="3">
                  <c:v>1.2589999999999999</c:v>
                </c:pt>
                <c:pt idx="4">
                  <c:v>0.54600000000000004</c:v>
                </c:pt>
                <c:pt idx="5">
                  <c:v>0.64</c:v>
                </c:pt>
                <c:pt idx="6">
                  <c:v>0.63200000000000001</c:v>
                </c:pt>
                <c:pt idx="7">
                  <c:v>0.69</c:v>
                </c:pt>
                <c:pt idx="8">
                  <c:v>0.64</c:v>
                </c:pt>
                <c:pt idx="9">
                  <c:v>1.077</c:v>
                </c:pt>
                <c:pt idx="10">
                  <c:v>0.95599999999999996</c:v>
                </c:pt>
                <c:pt idx="11">
                  <c:v>0.998</c:v>
                </c:pt>
                <c:pt idx="12">
                  <c:v>0.77300000000000002</c:v>
                </c:pt>
                <c:pt idx="13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2-41B8-A3C9-096CA13AD0E7}"/>
            </c:ext>
          </c:extLst>
        </c:ser>
        <c:ser>
          <c:idx val="2"/>
          <c:order val="2"/>
          <c:tx>
            <c:strRef>
              <c:f>'SPI vs. BEI'!$C$25</c:f>
              <c:strCache>
                <c:ptCount val="1"/>
                <c:pt idx="0">
                  <c:v>ITD 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'SPI vs. BEI'!$E$25:$R$25</c:f>
              <c:numCache>
                <c:formatCode>General</c:formatCode>
                <c:ptCount val="14"/>
                <c:pt idx="3">
                  <c:v>0.66100000000000003</c:v>
                </c:pt>
                <c:pt idx="4">
                  <c:v>0.66700000000000004</c:v>
                </c:pt>
                <c:pt idx="6">
                  <c:v>0.97699999999999998</c:v>
                </c:pt>
                <c:pt idx="7">
                  <c:v>0.97299999999999998</c:v>
                </c:pt>
                <c:pt idx="8">
                  <c:v>0.88300000000000001</c:v>
                </c:pt>
                <c:pt idx="9">
                  <c:v>0.90900000000000003</c:v>
                </c:pt>
                <c:pt idx="10">
                  <c:v>0.91400000000000003</c:v>
                </c:pt>
                <c:pt idx="11">
                  <c:v>0.92200000000000004</c:v>
                </c:pt>
                <c:pt idx="12" formatCode="0.000">
                  <c:v>0.90900000000000003</c:v>
                </c:pt>
                <c:pt idx="13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1-4C74-8D2E-75DAD57A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0816"/>
        <c:axId val="515454424"/>
      </c:lineChart>
      <c:dateAx>
        <c:axId val="51545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4424"/>
        <c:crosses val="autoZero"/>
        <c:auto val="1"/>
        <c:lblOffset val="100"/>
        <c:baseTimeUnit val="months"/>
      </c:dateAx>
      <c:valAx>
        <c:axId val="51545442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70430970932356E-2"/>
          <c:y val="1.5479838509131873E-2"/>
          <c:w val="0.88825152017315578"/>
          <c:h val="0.85924511986024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Test!$E$3</c:f>
              <c:strCache>
                <c:ptCount val="1"/>
                <c:pt idx="0">
                  <c:v>AMDR LRIP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3208334392404964E-5"/>
                  <c:y val="1.552866622642979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Test!$AN$3</c:f>
              <c:numCache>
                <c:formatCode>0.000</c:formatCode>
                <c:ptCount val="1"/>
                <c:pt idx="0">
                  <c:v>0.22700000000000001</c:v>
                </c:pt>
              </c:numCache>
            </c:numRef>
          </c:xVal>
          <c:yVal>
            <c:numRef>
              <c:f>Test!$U$3</c:f>
              <c:numCache>
                <c:formatCode>0.000</c:formatCode>
                <c:ptCount val="1"/>
                <c:pt idx="0">
                  <c:v>0.64400000000000002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A-4E31-8CDF-F2EEF69224CE}"/>
            </c:ext>
          </c:extLst>
        </c:ser>
        <c:ser>
          <c:idx val="18"/>
          <c:order val="1"/>
          <c:tx>
            <c:strRef>
              <c:f>Test!$E$4</c:f>
              <c:strCache>
                <c:ptCount val="1"/>
                <c:pt idx="0">
                  <c:v>FSSMI FPIF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8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Test!$AN$4</c:f>
              <c:numCache>
                <c:formatCode>0.000</c:formatCode>
                <c:ptCount val="1"/>
              </c:numCache>
            </c:numRef>
          </c:xVal>
          <c:yVal>
            <c:numRef>
              <c:f>Test!$U$4</c:f>
              <c:numCache>
                <c:formatCode>0.000</c:formatCode>
                <c:ptCount val="1"/>
                <c:pt idx="0">
                  <c:v>0.82699999999999996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BA-4E31-8CDF-F2EEF69224CE}"/>
            </c:ext>
          </c:extLst>
        </c:ser>
        <c:ser>
          <c:idx val="2"/>
          <c:order val="2"/>
          <c:tx>
            <c:strRef>
              <c:f>Test!$E$5</c:f>
              <c:strCache>
                <c:ptCount val="1"/>
                <c:pt idx="0">
                  <c:v>FSSMI FFP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Test!$AN$5</c:f>
              <c:numCache>
                <c:formatCode>0.000</c:formatCode>
                <c:ptCount val="1"/>
              </c:numCache>
            </c:numRef>
          </c:xVal>
          <c:yVal>
            <c:numRef>
              <c:f>Test!$U$5</c:f>
              <c:numCache>
                <c:formatCode>0.000</c:formatCode>
                <c:ptCount val="1"/>
                <c:pt idx="0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A-4E31-8CDF-F2EEF69224CE}"/>
            </c:ext>
          </c:extLst>
        </c:ser>
        <c:ser>
          <c:idx val="6"/>
          <c:order val="3"/>
          <c:tx>
            <c:strRef>
              <c:f>Test!$E$6</c:f>
              <c:strCache>
                <c:ptCount val="1"/>
                <c:pt idx="0">
                  <c:v>FSSMI CP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ysClr val="window" lastClr="FFFFFF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tx1"/>
                </a:solidFill>
                <a:ln w="34925" cap="flat" cmpd="dbl" algn="ctr">
                  <a:solidFill>
                    <a:srgbClr val="FFFF00"/>
                  </a:solidFill>
                  <a:round/>
                </a:ln>
                <a:effectLst/>
              </c:spPr>
            </c:marker>
            <c:bubble3D val="0"/>
            <c:spPr>
              <a:ln w="25400" cap="flat" cmpd="dbl" algn="ctr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BA-4E31-8CDF-F2EEF69224CE}"/>
              </c:ext>
            </c:extLst>
          </c:dPt>
          <c:dLbls>
            <c:dLbl>
              <c:idx val="0"/>
              <c:layout>
                <c:manualLayout>
                  <c:x val="7.7696084661205668E-7"/>
                  <c:y val="1.061322167456925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Test!$AN$6</c:f>
              <c:numCache>
                <c:formatCode>0.000</c:formatCode>
                <c:ptCount val="1"/>
              </c:numCache>
            </c:numRef>
          </c:xVal>
          <c:yVal>
            <c:numRef>
              <c:f>Test!$U$6</c:f>
              <c:numCache>
                <c:formatCode>0.000</c:formatCode>
                <c:ptCount val="1"/>
                <c:pt idx="0">
                  <c:v>0.46200000000000002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BA-4E31-8CDF-F2EEF69224CE}"/>
            </c:ext>
          </c:extLst>
        </c:ser>
        <c:ser>
          <c:idx val="3"/>
          <c:order val="4"/>
          <c:tx>
            <c:strRef>
              <c:f>Test!$E$7</c:f>
              <c:strCache>
                <c:ptCount val="1"/>
                <c:pt idx="0">
                  <c:v>LTAMDS UMR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9682846563512545E-3"/>
                  <c:y val="1.28750885342717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Test!$AN$7</c:f>
              <c:numCache>
                <c:formatCode>0.000</c:formatCode>
                <c:ptCount val="1"/>
                <c:pt idx="0">
                  <c:v>0.51700000000000002</c:v>
                </c:pt>
              </c:numCache>
            </c:numRef>
          </c:xVal>
          <c:yVal>
            <c:numRef>
              <c:f>Test!$U$7</c:f>
              <c:numCache>
                <c:formatCode>0.000</c:formatCode>
                <c:ptCount val="1"/>
                <c:pt idx="0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BA-4E31-8CDF-F2EEF69224CE}"/>
            </c:ext>
          </c:extLst>
        </c:ser>
        <c:ser>
          <c:idx val="21"/>
          <c:order val="5"/>
          <c:tx>
            <c:strRef>
              <c:f>Test!$E$8</c:f>
              <c:strCache>
                <c:ptCount val="1"/>
                <c:pt idx="0">
                  <c:v>EASR Production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4521323992568527"/>
                  <c:y val="6.9329913093923836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Test!$AN$8</c:f>
              <c:numCache>
                <c:formatCode>0.000</c:formatCode>
                <c:ptCount val="1"/>
              </c:numCache>
            </c:numRef>
          </c:xVal>
          <c:yVal>
            <c:numRef>
              <c:f>Test!$U$8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BA-4E31-8CDF-F2EEF69224CE}"/>
            </c:ext>
          </c:extLst>
        </c:ser>
        <c:ser>
          <c:idx val="1"/>
          <c:order val="6"/>
          <c:tx>
            <c:strRef>
              <c:f>Test!$E$9</c:f>
              <c:strCache>
                <c:ptCount val="1"/>
                <c:pt idx="0">
                  <c:v>EASR EMD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3962191753270975E-2"/>
                  <c:y val="-3.09778285860328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Test!$AN$9</c:f>
              <c:numCache>
                <c:formatCode>0.000</c:formatCode>
                <c:ptCount val="1"/>
                <c:pt idx="0">
                  <c:v>1</c:v>
                </c:pt>
              </c:numCache>
            </c:numRef>
          </c:xVal>
          <c:yVal>
            <c:numRef>
              <c:f>Test!$U$9</c:f>
              <c:numCache>
                <c:formatCode>0.000</c:formatCode>
                <c:ptCount val="1"/>
                <c:pt idx="0">
                  <c:v>0.96899999999999997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BA-4E31-8CDF-F2EEF69224CE}"/>
            </c:ext>
          </c:extLst>
        </c:ser>
        <c:ser>
          <c:idx val="20"/>
          <c:order val="7"/>
          <c:tx>
            <c:strRef>
              <c:f>Test!$E$10</c:f>
              <c:strCache>
                <c:ptCount val="1"/>
                <c:pt idx="0">
                  <c:v>Barracuda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9767917224714814E-3"/>
                  <c:y val="3.4751176493864953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Test!$AN$10</c:f>
              <c:numCache>
                <c:formatCode>0.000</c:formatCode>
                <c:ptCount val="1"/>
                <c:pt idx="0">
                  <c:v>0.47</c:v>
                </c:pt>
              </c:numCache>
            </c:numRef>
          </c:xVal>
          <c:yVal>
            <c:numRef>
              <c:f>Test!$U$10</c:f>
              <c:numCache>
                <c:formatCode>0.000</c:formatCode>
                <c:ptCount val="1"/>
                <c:pt idx="0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BA-4E31-8CDF-F2EEF69224CE}"/>
            </c:ext>
          </c:extLst>
        </c:ser>
        <c:ser>
          <c:idx val="27"/>
          <c:order val="8"/>
          <c:tx>
            <c:strRef>
              <c:f>Test!$E$12</c:f>
              <c:strCache>
                <c:ptCount val="1"/>
                <c:pt idx="0">
                  <c:v>KSA THAAD Production Non Reportable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960220825591936E-2"/>
                  <c:y val="1.38314946400235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Test!$AN$12</c:f>
              <c:numCache>
                <c:formatCode>0.000</c:formatCode>
                <c:ptCount val="1"/>
              </c:numCache>
            </c:numRef>
          </c:xVal>
          <c:yVal>
            <c:numRef>
              <c:f>Test!$U$12</c:f>
              <c:numCache>
                <c:formatCode>0.000</c:formatCode>
                <c:ptCount val="1"/>
                <c:pt idx="0">
                  <c:v>0.65800000000000003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BA-4E31-8CDF-F2EEF69224CE}"/>
            </c:ext>
          </c:extLst>
        </c:ser>
        <c:ser>
          <c:idx val="28"/>
          <c:order val="9"/>
          <c:tx>
            <c:strRef>
              <c:f>Test!$E$13</c:f>
              <c:strCache>
                <c:ptCount val="1"/>
                <c:pt idx="0">
                  <c:v>KSA THAAD Production Reportable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558957509454232"/>
                  <c:y val="-2.766298928004706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Test!$AN$13</c:f>
              <c:numCache>
                <c:formatCode>0.000</c:formatCode>
                <c:ptCount val="1"/>
              </c:numCache>
            </c:numRef>
          </c:xVal>
          <c:yVal>
            <c:numRef>
              <c:f>Test!$U$13</c:f>
              <c:numCache>
                <c:formatCode>0.000</c:formatCode>
                <c:ptCount val="1"/>
                <c:pt idx="0">
                  <c:v>0.65800000000000003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BA-4E31-8CDF-F2EEF69224CE}"/>
            </c:ext>
          </c:extLst>
        </c:ser>
        <c:ser>
          <c:idx val="9"/>
          <c:order val="10"/>
          <c:tx>
            <c:strRef>
              <c:f>Test!$E$14</c:f>
              <c:strCache>
                <c:ptCount val="1"/>
                <c:pt idx="0">
                  <c:v>KSA THAAD Long Lead Cost Type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Test!$AN$14</c:f>
              <c:numCache>
                <c:formatCode>0.000</c:formatCode>
                <c:ptCount val="1"/>
                <c:pt idx="0">
                  <c:v>0.42899999999999999</c:v>
                </c:pt>
              </c:numCache>
            </c:numRef>
          </c:xVal>
          <c:yVal>
            <c:numRef>
              <c:f>Test!$U$14</c:f>
              <c:numCache>
                <c:formatCode>0.000</c:formatCode>
                <c:ptCount val="1"/>
                <c:pt idx="0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BA-4E31-8CDF-F2EEF69224CE}"/>
            </c:ext>
          </c:extLst>
        </c:ser>
        <c:ser>
          <c:idx val="10"/>
          <c:order val="11"/>
          <c:tx>
            <c:strRef>
              <c:f>Test!$E$15</c:f>
              <c:strCache>
                <c:ptCount val="1"/>
                <c:pt idx="0">
                  <c:v>KSA THAAD Long Lead Fixed Price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858757151694112"/>
                  <c:y val="3.137425882610907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Test!$AN$15</c:f>
              <c:numCache>
                <c:formatCode>0.000</c:formatCode>
                <c:ptCount val="1"/>
                <c:pt idx="0">
                  <c:v>0.42899999999999999</c:v>
                </c:pt>
              </c:numCache>
            </c:numRef>
          </c:xVal>
          <c:yVal>
            <c:numRef>
              <c:f>Test!$U$15</c:f>
              <c:numCache>
                <c:formatCode>0.000</c:formatCode>
                <c:ptCount val="1"/>
                <c:pt idx="0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BA-4E31-8CDF-F2EEF69224CE}"/>
            </c:ext>
          </c:extLst>
        </c:ser>
        <c:ser>
          <c:idx val="11"/>
          <c:order val="12"/>
          <c:tx>
            <c:strRef>
              <c:f>Test!$E$16</c:f>
              <c:strCache>
                <c:ptCount val="1"/>
                <c:pt idx="0">
                  <c:v>QEWR Reportable CLINs 1001 5001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4943999570834621"/>
                  <c:y val="3.51407091381889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Test!$AN$16</c:f>
              <c:numCache>
                <c:formatCode>0.000</c:formatCode>
                <c:ptCount val="1"/>
                <c:pt idx="0">
                  <c:v>0.16</c:v>
                </c:pt>
              </c:numCache>
            </c:numRef>
          </c:xVal>
          <c:yVal>
            <c:numRef>
              <c:f>Test!$U$16</c:f>
              <c:numCache>
                <c:formatCode>0.000</c:formatCode>
                <c:ptCount val="1"/>
                <c:pt idx="0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CBA-4E31-8CDF-F2EEF69224CE}"/>
            </c:ext>
          </c:extLst>
        </c:ser>
        <c:ser>
          <c:idx val="29"/>
          <c:order val="13"/>
          <c:tx>
            <c:strRef>
              <c:f>Test!$E$17</c:f>
              <c:strCache>
                <c:ptCount val="1"/>
                <c:pt idx="0">
                  <c:v>QEWR Non Reportable CLINs 2001  2002  3001  CFR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6298555013914068E-2"/>
                  <c:y val="-8.990471516015313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Test!$AN$17</c:f>
              <c:numCache>
                <c:formatCode>0.000</c:formatCode>
                <c:ptCount val="1"/>
                <c:pt idx="0">
                  <c:v>0.41199999999999998</c:v>
                </c:pt>
              </c:numCache>
            </c:numRef>
          </c:xVal>
          <c:yVal>
            <c:numRef>
              <c:f>Test!$U$17</c:f>
              <c:numCache>
                <c:formatCode>0.000</c:formatCode>
                <c:ptCount val="1"/>
                <c:pt idx="0">
                  <c:v>0.95799999999999996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BA-4E31-8CDF-F2EEF69224CE}"/>
            </c:ext>
          </c:extLst>
        </c:ser>
        <c:ser>
          <c:idx val="4"/>
          <c:order val="14"/>
          <c:tx>
            <c:strRef>
              <c:f>Test!$E$18</c:f>
              <c:strCache>
                <c:ptCount val="1"/>
                <c:pt idx="0">
                  <c:v>MK54 FY16 FY20 Production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869027377103388"/>
                  <c:y val="3.941395122238102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Test!$AN$18</c:f>
              <c:numCache>
                <c:formatCode>0.000</c:formatCode>
                <c:ptCount val="1"/>
                <c:pt idx="0">
                  <c:v>0.17100000000000001</c:v>
                </c:pt>
              </c:numCache>
            </c:numRef>
          </c:xVal>
          <c:yVal>
            <c:numRef>
              <c:f>Test!$U$18</c:f>
              <c:numCache>
                <c:formatCode>0.000</c:formatCode>
                <c:ptCount val="1"/>
                <c:pt idx="0">
                  <c:v>0.82699999999999996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CBA-4E31-8CDF-F2EEF69224CE}"/>
            </c:ext>
          </c:extLst>
        </c:ser>
        <c:ser>
          <c:idx val="5"/>
          <c:order val="15"/>
          <c:tx>
            <c:strRef>
              <c:f>Test!$E$19</c:f>
              <c:strCache>
                <c:ptCount val="1"/>
                <c:pt idx="0">
                  <c:v>SRP FOS2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7570286930530715E-2"/>
                  <c:y val="2.903833356990868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Test!$AN$19</c:f>
              <c:numCache>
                <c:formatCode>0.000</c:formatCode>
                <c:ptCount val="1"/>
                <c:pt idx="0">
                  <c:v>0.28599999999999998</c:v>
                </c:pt>
              </c:numCache>
            </c:numRef>
          </c:xVal>
          <c:yVal>
            <c:numRef>
              <c:f>Test!$U$19</c:f>
              <c:numCache>
                <c:formatCode>0.000</c:formatCode>
                <c:ptCount val="1"/>
                <c:pt idx="0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CBA-4E31-8CDF-F2EEF69224CE}"/>
            </c:ext>
          </c:extLst>
        </c:ser>
        <c:ser>
          <c:idx val="8"/>
          <c:order val="16"/>
          <c:tx>
            <c:strRef>
              <c:f>Test!$E$20</c:f>
              <c:strCache>
                <c:ptCount val="1"/>
                <c:pt idx="0">
                  <c:v>Qatar ADOC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6176468990862759E-3"/>
                  <c:y val="1.61539877360747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Test!$AN$20</c:f>
              <c:numCache>
                <c:formatCode>0.000</c:formatCode>
                <c:ptCount val="1"/>
                <c:pt idx="0">
                  <c:v>0.53200000000000003</c:v>
                </c:pt>
              </c:numCache>
            </c:numRef>
          </c:xVal>
          <c:yVal>
            <c:numRef>
              <c:f>Test!$U$20</c:f>
              <c:numCache>
                <c:formatCode>0.000</c:formatCode>
                <c:ptCount val="1"/>
                <c:pt idx="0">
                  <c:v>0.96899999999999997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CBA-4E31-8CDF-F2EEF69224CE}"/>
            </c:ext>
          </c:extLst>
        </c:ser>
        <c:ser>
          <c:idx val="12"/>
          <c:order val="17"/>
          <c:tx>
            <c:strRef>
              <c:f>Test!$E$21</c:f>
              <c:strCache>
                <c:ptCount val="1"/>
                <c:pt idx="0">
                  <c:v>Qatar Depot Operations Cost Type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698617061119384E-2"/>
                  <c:y val="-2.63141462791282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Test!$AN$21</c:f>
              <c:numCache>
                <c:formatCode>0.000</c:formatCode>
                <c:ptCount val="1"/>
                <c:pt idx="0">
                  <c:v>0.182</c:v>
                </c:pt>
              </c:numCache>
            </c:numRef>
          </c:xVal>
          <c:yVal>
            <c:numRef>
              <c:f>Test!$U$21</c:f>
              <c:numCache>
                <c:formatCode>0.000</c:formatCode>
                <c:ptCount val="1"/>
                <c:pt idx="0">
                  <c:v>0.97099999999999997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CBA-4E31-8CDF-F2EEF69224CE}"/>
            </c:ext>
          </c:extLst>
        </c:ser>
        <c:ser>
          <c:idx val="13"/>
          <c:order val="18"/>
          <c:tx>
            <c:strRef>
              <c:f>Test!$E$22</c:f>
              <c:strCache>
                <c:ptCount val="1"/>
                <c:pt idx="0">
                  <c:v>Qatar Patriot Production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795453041582157"/>
                  <c:y val="3.477495504764242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Test!$AN$22</c:f>
              <c:numCache>
                <c:formatCode>0.000</c:formatCode>
                <c:ptCount val="1"/>
                <c:pt idx="0">
                  <c:v>0.41699999999999998</c:v>
                </c:pt>
              </c:numCache>
            </c:numRef>
          </c:xVal>
          <c:yVal>
            <c:numRef>
              <c:f>Test!$U$22</c:f>
              <c:numCache>
                <c:formatCode>0.000</c:formatCode>
                <c:ptCount val="1"/>
                <c:pt idx="0">
                  <c:v>0.85399999999999998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CBA-4E31-8CDF-F2EEF69224CE}"/>
            </c:ext>
          </c:extLst>
        </c:ser>
        <c:ser>
          <c:idx val="7"/>
          <c:order val="19"/>
          <c:tx>
            <c:strRef>
              <c:f>Test!$E$23</c:f>
              <c:strCache>
                <c:ptCount val="1"/>
                <c:pt idx="0">
                  <c:v>Qatar Patriot 2 Lot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1065406450972716E-2"/>
                  <c:y val="-4.608773814403124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Test!$AN$23</c:f>
              <c:numCache>
                <c:formatCode>0.000</c:formatCode>
                <c:ptCount val="1"/>
              </c:numCache>
            </c:numRef>
          </c:xVal>
          <c:yVal>
            <c:numRef>
              <c:f>Test!$N$23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CBA-4E31-8CDF-F2EEF69224CE}"/>
            </c:ext>
          </c:extLst>
        </c:ser>
        <c:ser>
          <c:idx val="14"/>
          <c:order val="20"/>
          <c:tx>
            <c:strRef>
              <c:f>Test!$E$24</c:f>
              <c:strCache>
                <c:ptCount val="1"/>
                <c:pt idx="0">
                  <c:v>Qatar NASAMS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6054908340716078E-3"/>
                  <c:y val="-2.967763178673505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Test!$AN$24</c:f>
              <c:numCache>
                <c:formatCode>0.000</c:formatCode>
                <c:ptCount val="1"/>
                <c:pt idx="0">
                  <c:v>0.44</c:v>
                </c:pt>
              </c:numCache>
            </c:numRef>
          </c:xVal>
          <c:yVal>
            <c:numRef>
              <c:f>Test!$U$24</c:f>
              <c:numCache>
                <c:formatCode>0.000</c:formatCode>
                <c:ptCount val="1"/>
                <c:pt idx="0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CBA-4E31-8CDF-F2EEF69224CE}"/>
            </c:ext>
          </c:extLst>
        </c:ser>
        <c:ser>
          <c:idx val="15"/>
          <c:order val="21"/>
          <c:tx>
            <c:strRef>
              <c:f>Test!$E$25</c:f>
              <c:strCache>
                <c:ptCount val="1"/>
                <c:pt idx="0">
                  <c:v>SNAP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461670467621531"/>
                  <c:y val="-2.417649066625660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Test!$AN$25</c:f>
              <c:numCache>
                <c:formatCode>0.000</c:formatCode>
                <c:ptCount val="1"/>
              </c:numCache>
            </c:numRef>
          </c:xVal>
          <c:yVal>
            <c:numRef>
              <c:f>Test!$U$25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CBA-4E31-8CDF-F2EEF69224CE}"/>
            </c:ext>
          </c:extLst>
        </c:ser>
        <c:ser>
          <c:idx val="16"/>
          <c:order val="22"/>
          <c:tx>
            <c:strRef>
              <c:f>Test!$E$26</c:f>
              <c:strCache>
                <c:ptCount val="1"/>
                <c:pt idx="0">
                  <c:v>AEGIS FY18 FY20 Production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3033045365744884E-3"/>
                  <c:y val="-3.406559177922756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Test!$AN$26</c:f>
              <c:numCache>
                <c:formatCode>0.000</c:formatCode>
                <c:ptCount val="1"/>
              </c:numCache>
            </c:numRef>
          </c:xVal>
          <c:yVal>
            <c:numRef>
              <c:f>Test!$U$26</c:f>
              <c:numCache>
                <c:formatCode>0.000</c:formatCode>
                <c:ptCount val="1"/>
                <c:pt idx="0">
                  <c:v>0.44800000000000001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CBA-4E31-8CDF-F2EEF69224CE}"/>
            </c:ext>
          </c:extLst>
        </c:ser>
        <c:ser>
          <c:idx val="22"/>
          <c:order val="23"/>
          <c:tx>
            <c:strRef>
              <c:f>Test!$E$27</c:f>
              <c:strCache>
                <c:ptCount val="1"/>
                <c:pt idx="0">
                  <c:v>DDG 1002 Ship Set 3 Non Reportable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7467745816607388E-2"/>
                  <c:y val="-5.06982363573724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Test!$AN$27</c:f>
              <c:numCache>
                <c:formatCode>0.000</c:formatCode>
                <c:ptCount val="1"/>
                <c:pt idx="0">
                  <c:v>0.111</c:v>
                </c:pt>
              </c:numCache>
            </c:numRef>
          </c:xVal>
          <c:yVal>
            <c:numRef>
              <c:f>Test!$U$27</c:f>
              <c:numCache>
                <c:formatCode>0.000</c:formatCode>
                <c:ptCount val="1"/>
                <c:pt idx="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CBA-4E31-8CDF-F2EEF69224CE}"/>
            </c:ext>
          </c:extLst>
        </c:ser>
        <c:ser>
          <c:idx val="17"/>
          <c:order val="24"/>
          <c:tx>
            <c:strRef>
              <c:f>Test!$E$28</c:f>
              <c:strCache>
                <c:ptCount val="1"/>
                <c:pt idx="0">
                  <c:v>AN/TYP-2 TO3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5579174918638325E-3"/>
                  <c:y val="1.930673354188274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Test!$AN$28</c:f>
              <c:numCache>
                <c:formatCode>0.000</c:formatCode>
                <c:ptCount val="1"/>
                <c:pt idx="0">
                  <c:v>0.10199999999999999</c:v>
                </c:pt>
              </c:numCache>
            </c:numRef>
          </c:xVal>
          <c:yVal>
            <c:numRef>
              <c:f>Test!$U$28</c:f>
              <c:numCache>
                <c:formatCode>0.000</c:formatCode>
                <c:ptCount val="1"/>
                <c:pt idx="0">
                  <c:v>0.57599999999999996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CBA-4E31-8CDF-F2EEF69224CE}"/>
            </c:ext>
          </c:extLst>
        </c:ser>
        <c:ser>
          <c:idx val="24"/>
          <c:order val="25"/>
          <c:tx>
            <c:strRef>
              <c:f>Test!$E$29</c:f>
              <c:strCache>
                <c:ptCount val="1"/>
                <c:pt idx="0">
                  <c:v>Bahrain Patriot 2 Lot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4.610498213341184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Test!$AN$29</c:f>
              <c:numCache>
                <c:formatCode>0.000</c:formatCode>
                <c:ptCount val="1"/>
                <c:pt idx="0">
                  <c:v>0.54</c:v>
                </c:pt>
              </c:numCache>
            </c:numRef>
          </c:xVal>
          <c:yVal>
            <c:numRef>
              <c:f>Test!$U$29</c:f>
              <c:numCache>
                <c:formatCode>0.000</c:formatCode>
                <c:ptCount val="1"/>
                <c:pt idx="0">
                  <c:v>0.91600000000000004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CBA-4E31-8CDF-F2EEF69224CE}"/>
            </c:ext>
          </c:extLst>
        </c:ser>
        <c:ser>
          <c:idx val="25"/>
          <c:order val="26"/>
          <c:tx>
            <c:strRef>
              <c:f>Test!$E$30</c:f>
              <c:strCache>
                <c:ptCount val="1"/>
                <c:pt idx="0">
                  <c:v>DSLC FRP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1312036022568714E-2"/>
                  <c:y val="-4.610498213341188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Test!$AN$30</c:f>
              <c:numCache>
                <c:formatCode>0.000</c:formatCode>
                <c:ptCount val="1"/>
              </c:numCache>
            </c:numRef>
          </c:xVal>
          <c:yVal>
            <c:numRef>
              <c:f>Test!$U$30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1CBA-4E31-8CDF-F2EEF69224CE}"/>
            </c:ext>
          </c:extLst>
        </c:ser>
        <c:ser>
          <c:idx val="26"/>
          <c:order val="27"/>
          <c:tx>
            <c:strRef>
              <c:f>Test!$E$31</c:f>
              <c:strCache>
                <c:ptCount val="1"/>
                <c:pt idx="0">
                  <c:v>Poland Patriot Phase 1</c:v>
                </c:pt>
              </c:strCache>
            </c:strRef>
          </c:tx>
          <c:spPr>
            <a:ln w="25400" cap="flat" cmpd="dbl" algn="ctr">
              <a:solidFill>
                <a:schemeClr val="accent3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ysClr val="window" lastClr="FFFFFF"/>
              </a:solidFill>
              <a:ln w="34925" cap="flat" cmpd="dbl" algn="ctr">
                <a:solidFill>
                  <a:schemeClr val="accent3">
                    <a:lumMod val="60000"/>
                    <a:lumOff val="4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ysClr val="window" lastClr="FFFFFF"/>
                </a:solidFill>
                <a:ln w="34925" cap="flat" cmpd="dbl" algn="ctr">
                  <a:solidFill>
                    <a:srgbClr val="C00000"/>
                  </a:solidFill>
                  <a:round/>
                </a:ln>
                <a:effectLst/>
              </c:spPr>
            </c:marker>
            <c:bubble3D val="0"/>
            <c:spPr>
              <a:ln w="25400" cap="flat" cmpd="dbl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1CBA-4E31-8CDF-F2EEF69224CE}"/>
              </c:ext>
            </c:extLst>
          </c:dPt>
          <c:dLbls>
            <c:dLbl>
              <c:idx val="0"/>
              <c:layout>
                <c:manualLayout>
                  <c:x val="-0.15673650078118087"/>
                  <c:y val="4.610498213341184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Test!$AN$31</c:f>
              <c:numCache>
                <c:formatCode>0.000</c:formatCode>
                <c:ptCount val="1"/>
                <c:pt idx="0">
                  <c:v>0.25700000000000001</c:v>
                </c:pt>
              </c:numCache>
            </c:numRef>
          </c:xVal>
          <c:yVal>
            <c:numRef>
              <c:f>Test!$U$31</c:f>
              <c:numCache>
                <c:formatCode>0.000</c:formatCode>
                <c:ptCount val="1"/>
                <c:pt idx="0">
                  <c:v>0.80300000000000005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1CBA-4E31-8CDF-F2EEF69224CE}"/>
            </c:ext>
          </c:extLst>
        </c:ser>
        <c:ser>
          <c:idx val="19"/>
          <c:order val="28"/>
          <c:tx>
            <c:strRef>
              <c:f>Test!$E$32</c:f>
              <c:strCache>
                <c:ptCount val="1"/>
                <c:pt idx="0">
                  <c:v>Patriot Sweden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4.1470099797576258E-3"/>
                  <c:y val="-8.6780830347097902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Test!$AN$32</c:f>
              <c:numCache>
                <c:formatCode>0.000</c:formatCode>
                <c:ptCount val="1"/>
                <c:pt idx="0">
                  <c:v>0.59399999999999997</c:v>
                </c:pt>
              </c:numCache>
            </c:numRef>
          </c:xVal>
          <c:yVal>
            <c:numRef>
              <c:f>Test!$U$32</c:f>
              <c:numCache>
                <c:formatCode>0.000</c:formatCode>
                <c:ptCount val="1"/>
                <c:pt idx="0">
                  <c:v>0.93100000000000005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1CBA-4E31-8CDF-F2EEF69224CE}"/>
            </c:ext>
          </c:extLst>
        </c:ser>
        <c:ser>
          <c:idx val="30"/>
          <c:order val="29"/>
          <c:tx>
            <c:strRef>
              <c:f>Test!$E$33</c:f>
              <c:strCache>
                <c:ptCount val="1"/>
                <c:pt idx="0">
                  <c:v>Romania Patriot 3 Lot 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Test!$AN$33</c:f>
              <c:numCache>
                <c:formatCode>0.000</c:formatCode>
                <c:ptCount val="1"/>
                <c:pt idx="0">
                  <c:v>0.45700000000000002</c:v>
                </c:pt>
              </c:numCache>
            </c:numRef>
          </c:xVal>
          <c:yVal>
            <c:numRef>
              <c:f>Test!$U$33</c:f>
              <c:numCache>
                <c:formatCode>0.000</c:formatCode>
                <c:ptCount val="1"/>
                <c:pt idx="0">
                  <c:v>0.83199999999999996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CBA-4E31-8CDF-F2EEF69224CE}"/>
            </c:ext>
          </c:extLst>
        </c:ser>
        <c:ser>
          <c:idx val="31"/>
          <c:order val="30"/>
          <c:tx>
            <c:strRef>
              <c:f>Test!$E$34</c:f>
              <c:strCache>
                <c:ptCount val="1"/>
                <c:pt idx="0">
                  <c:v>UAE Patriot 100 Lot GEMT Missile </c:v>
                </c:pt>
              </c:strCache>
            </c:strRef>
          </c:tx>
          <c:spPr>
            <a:ln w="25400" cap="flat" cmpd="dbl" algn="ctr">
              <a:solidFill>
                <a:schemeClr val="accent2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5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Test!$AN$34</c:f>
              <c:numCache>
                <c:formatCode>0.000</c:formatCode>
                <c:ptCount val="1"/>
              </c:numCache>
            </c:numRef>
          </c:xVal>
          <c:yVal>
            <c:numRef>
              <c:f>Test!$U$34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1CBA-4E31-8CDF-F2EEF69224CE}"/>
            </c:ext>
          </c:extLst>
        </c:ser>
        <c:ser>
          <c:idx val="32"/>
          <c:order val="31"/>
          <c:tx>
            <c:strRef>
              <c:f>Test!$E$35</c:f>
              <c:strCache>
                <c:ptCount val="1"/>
                <c:pt idx="0">
                  <c:v>UAE 3 Lot Fire Units </c:v>
                </c:pt>
              </c:strCache>
            </c:strRef>
          </c:tx>
          <c:spPr>
            <a:ln w="25400" cap="flat" cmpd="dbl" algn="ctr">
              <a:solidFill>
                <a:schemeClr val="accent3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5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Test!$AN$35</c:f>
              <c:numCache>
                <c:formatCode>0.000</c:formatCode>
                <c:ptCount val="1"/>
              </c:numCache>
            </c:numRef>
          </c:xVal>
          <c:yVal>
            <c:numRef>
              <c:f>Test!$U$35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1CBA-4E31-8CDF-F2EEF69224CE}"/>
            </c:ext>
          </c:extLst>
        </c:ser>
        <c:ser>
          <c:idx val="33"/>
          <c:order val="32"/>
          <c:tx>
            <c:strRef>
              <c:f>Test!$E$36</c:f>
              <c:strCache>
                <c:ptCount val="1"/>
                <c:pt idx="0">
                  <c:v>THAAD UAE Fixed Price </c:v>
                </c:pt>
              </c:strCache>
            </c:strRef>
          </c:tx>
          <c:spPr>
            <a:ln w="25400" cap="flat" cmpd="dbl" algn="ctr">
              <a:solidFill>
                <a:schemeClr val="accent4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5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Test!$AN$36</c:f>
              <c:numCache>
                <c:formatCode>0.000</c:formatCode>
                <c:ptCount val="1"/>
              </c:numCache>
            </c:numRef>
          </c:xVal>
          <c:yVal>
            <c:numRef>
              <c:f>Test!$U$36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1CBA-4E31-8CDF-F2EEF69224CE}"/>
            </c:ext>
          </c:extLst>
        </c:ser>
        <c:ser>
          <c:idx val="34"/>
          <c:order val="33"/>
          <c:tx>
            <c:strRef>
              <c:f>Test!$E$37</c:f>
              <c:strCache>
                <c:ptCount val="1"/>
                <c:pt idx="0">
                  <c:v>THAAD UAE Cost Type</c:v>
                </c:pt>
              </c:strCache>
            </c:strRef>
          </c:tx>
          <c:spPr>
            <a:ln w="25400" cap="flat" cmpd="dbl" algn="ctr">
              <a:solidFill>
                <a:schemeClr val="accent5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5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Test!$AN$37</c:f>
              <c:numCache>
                <c:formatCode>0.000</c:formatCode>
                <c:ptCount val="1"/>
              </c:numCache>
            </c:numRef>
          </c:xVal>
          <c:yVal>
            <c:numRef>
              <c:f>Test!$U$37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1CBA-4E31-8CDF-F2EEF69224CE}"/>
            </c:ext>
          </c:extLst>
        </c:ser>
        <c:ser>
          <c:idx val="35"/>
          <c:order val="34"/>
          <c:tx>
            <c:strRef>
              <c:f>Test!$E$38</c:f>
              <c:strCache>
                <c:ptCount val="1"/>
                <c:pt idx="0">
                  <c:v>SM3 IIA RDTE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Test!$AN$38</c:f>
              <c:numCache>
                <c:formatCode>0.000</c:formatCode>
                <c:ptCount val="1"/>
                <c:pt idx="0">
                  <c:v>0.309</c:v>
                </c:pt>
              </c:numCache>
            </c:numRef>
          </c:xVal>
          <c:yVal>
            <c:numRef>
              <c:f>Test!$U$38</c:f>
              <c:numCache>
                <c:formatCode>0.000</c:formatCode>
                <c:ptCount val="1"/>
                <c:pt idx="0">
                  <c:v>1.1419999999999999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1CBA-4E31-8CDF-F2EEF69224CE}"/>
            </c:ext>
          </c:extLst>
        </c:ser>
        <c:ser>
          <c:idx val="36"/>
          <c:order val="35"/>
          <c:tx>
            <c:strRef>
              <c:f>Test!$E$39</c:f>
              <c:strCache>
                <c:ptCount val="1"/>
                <c:pt idx="0">
                  <c:v>SM3 1B FY18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70000"/>
                  <a:lumOff val="3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0000"/>
                    <a:lumOff val="3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Test!$AN$39</c:f>
              <c:numCache>
                <c:formatCode>0.000</c:formatCode>
                <c:ptCount val="1"/>
              </c:numCache>
            </c:numRef>
          </c:xVal>
          <c:yVal>
            <c:numRef>
              <c:f>Test!$U$39</c:f>
              <c:numCache>
                <c:formatCode>0.000</c:formatCode>
                <c:ptCount val="1"/>
                <c:pt idx="0">
                  <c:v>0.90800000000000003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1CBA-4E31-8CDF-F2EEF69224CE}"/>
            </c:ext>
          </c:extLst>
        </c:ser>
        <c:ser>
          <c:idx val="37"/>
          <c:order val="36"/>
          <c:tx>
            <c:strRef>
              <c:f>Test!$E$40</c:f>
              <c:strCache>
                <c:ptCount val="1"/>
                <c:pt idx="0">
                  <c:v>SM3 BLK IIA DEV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1613043048295544E-17"/>
                  <c:y val="1.38314946400235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Test!$AN$40</c:f>
              <c:numCache>
                <c:formatCode>0.000</c:formatCode>
                <c:ptCount val="1"/>
                <c:pt idx="0">
                  <c:v>0.26700000000000002</c:v>
                </c:pt>
              </c:numCache>
            </c:numRef>
          </c:xVal>
          <c:yVal>
            <c:numRef>
              <c:f>Test!$U$40</c:f>
              <c:numCache>
                <c:formatCode>General</c:formatCode>
                <c:ptCount val="1"/>
                <c:pt idx="0">
                  <c:v>0.97199999999999998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1CBA-4E31-8CDF-F2EEF69224CE}"/>
            </c:ext>
          </c:extLst>
        </c:ser>
        <c:ser>
          <c:idx val="38"/>
          <c:order val="37"/>
          <c:tx>
            <c:strRef>
              <c:f>Test!$E$41</c:f>
              <c:strCache>
                <c:ptCount val="1"/>
                <c:pt idx="0">
                  <c:v>SM6 FY19 23 MY Production</c:v>
                </c:pt>
              </c:strCache>
            </c:strRef>
          </c:tx>
          <c:spPr>
            <a:ln w="25400" cap="flat" cmpd="dbl" algn="ctr">
              <a:solidFill>
                <a:schemeClr val="accent3">
                  <a:lumMod val="70000"/>
                  <a:lumOff val="3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0000"/>
                    <a:lumOff val="3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Test!$AN$41</c:f>
              <c:numCache>
                <c:formatCode>0.000</c:formatCode>
                <c:ptCount val="1"/>
              </c:numCache>
            </c:numRef>
          </c:xVal>
          <c:yVal>
            <c:numRef>
              <c:f>Test!$U$41</c:f>
              <c:numCache>
                <c:formatCode>0.000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1CBA-4E31-8CDF-F2EEF69224CE}"/>
            </c:ext>
          </c:extLst>
        </c:ser>
        <c:ser>
          <c:idx val="39"/>
          <c:order val="38"/>
          <c:tx>
            <c:strRef>
              <c:f>Test!$E$42</c:f>
              <c:strCache>
                <c:ptCount val="1"/>
                <c:pt idx="0">
                  <c:v>ESSM EMD Phase</c:v>
                </c:pt>
              </c:strCache>
            </c:strRef>
          </c:tx>
          <c:spPr>
            <a:ln w="25400" cap="flat" cmpd="dbl" algn="ctr">
              <a:solidFill>
                <a:schemeClr val="accent4">
                  <a:lumMod val="70000"/>
                  <a:lumOff val="3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0000"/>
                    <a:lumOff val="3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Test!$AN$42</c:f>
              <c:numCache>
                <c:formatCode>General</c:formatCode>
                <c:ptCount val="1"/>
                <c:pt idx="0">
                  <c:v>0.98699999999999999</c:v>
                </c:pt>
              </c:numCache>
            </c:numRef>
          </c:xVal>
          <c:yVal>
            <c:numRef>
              <c:f>Test!$U$42</c:f>
              <c:numCache>
                <c:formatCode>General</c:formatCode>
                <c:ptCount val="1"/>
                <c:pt idx="0">
                  <c:v>0.997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1CBA-4E31-8CDF-F2EEF69224CE}"/>
            </c:ext>
          </c:extLst>
        </c:ser>
        <c:ser>
          <c:idx val="40"/>
          <c:order val="39"/>
          <c:tx>
            <c:strRef>
              <c:f>Test!$E$43</c:f>
              <c:strCache>
                <c:ptCount val="1"/>
                <c:pt idx="0">
                  <c:v>AIM-9X System Improvement Program III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4076447078155282E-3"/>
                  <c:y val="-1.613674374669414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Test!$AN$43</c:f>
              <c:numCache>
                <c:formatCode>General</c:formatCode>
                <c:ptCount val="1"/>
                <c:pt idx="0">
                  <c:v>0.49199999999999999</c:v>
                </c:pt>
              </c:numCache>
            </c:numRef>
          </c:xVal>
          <c:yVal>
            <c:numRef>
              <c:f>Test!$U$43</c:f>
              <c:numCache>
                <c:formatCode>General</c:formatCode>
                <c:ptCount val="1"/>
                <c:pt idx="0">
                  <c:v>0.98899999999999999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1CBA-4E31-8CDF-F2EEF69224CE}"/>
            </c:ext>
          </c:extLst>
        </c:ser>
        <c:ser>
          <c:idx val="41"/>
          <c:order val="40"/>
          <c:tx>
            <c:strRef>
              <c:f>Test!$E$44</c:f>
              <c:strCache>
                <c:ptCount val="1"/>
                <c:pt idx="0">
                  <c:v>StormBreaker SDB II iECP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4076447078156314E-3"/>
                  <c:y val="1.152624553335296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Test!$AN$44</c:f>
              <c:numCache>
                <c:formatCode>General</c:formatCode>
                <c:ptCount val="1"/>
                <c:pt idx="0">
                  <c:v>0.47599999999999998</c:v>
                </c:pt>
              </c:numCache>
            </c:numRef>
          </c:xVal>
          <c:yVal>
            <c:numRef>
              <c:f>Test!$U$44</c:f>
              <c:numCache>
                <c:formatCode>General</c:formatCode>
                <c:ptCount val="1"/>
                <c:pt idx="0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1CBA-4E31-8CDF-F2EEF69224CE}"/>
            </c:ext>
          </c:extLst>
        </c:ser>
        <c:ser>
          <c:idx val="42"/>
          <c:order val="41"/>
          <c:tx>
            <c:strRef>
              <c:f>Test!$E$45</c:f>
              <c:strCache>
                <c:ptCount val="1"/>
                <c:pt idx="0">
                  <c:v>F3R Phase 4b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Test!$AN$45</c:f>
              <c:numCache>
                <c:formatCode>General</c:formatCode>
                <c:ptCount val="1"/>
                <c:pt idx="0">
                  <c:v>0.73499999999999999</c:v>
                </c:pt>
              </c:numCache>
            </c:numRef>
          </c:xVal>
          <c:yVal>
            <c:numRef>
              <c:f>Test!$U$45</c:f>
              <c:numCache>
                <c:formatCode>General</c:formatCode>
                <c:ptCount val="1"/>
                <c:pt idx="0">
                  <c:v>0.98899999999999999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1CBA-4E31-8CDF-F2EEF69224CE}"/>
            </c:ext>
          </c:extLst>
        </c:ser>
        <c:ser>
          <c:idx val="43"/>
          <c:order val="42"/>
          <c:tx>
            <c:strRef>
              <c:f>Test!$E$46</c:f>
              <c:strCache>
                <c:ptCount val="1"/>
                <c:pt idx="0">
                  <c:v>F3R Phase 5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6305788312626288E-3"/>
                  <c:y val="1.844199285336473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Test!$AN$46</c:f>
              <c:numCache>
                <c:formatCode>General</c:formatCode>
                <c:ptCount val="1"/>
                <c:pt idx="0">
                  <c:v>0.627</c:v>
                </c:pt>
              </c:numCache>
            </c:numRef>
          </c:xVal>
          <c:yVal>
            <c:numRef>
              <c:f>Test!$U$46</c:f>
              <c:numCache>
                <c:formatCode>0.000</c:formatCode>
                <c:ptCount val="1"/>
                <c:pt idx="0">
                  <c:v>0.98299999999999998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1CBA-4E31-8CDF-F2EEF69224CE}"/>
            </c:ext>
          </c:extLst>
        </c:ser>
        <c:ser>
          <c:idx val="44"/>
          <c:order val="43"/>
          <c:tx>
            <c:strRef>
              <c:f>Test!$E$47</c:f>
              <c:strCache>
                <c:ptCount val="1"/>
                <c:pt idx="0">
                  <c:v>Tomahawk MST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1261157662525154E-2"/>
                  <c:y val="3.227348749338829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Test!$AN$47</c:f>
              <c:numCache>
                <c:formatCode>0.000</c:formatCode>
                <c:ptCount val="1"/>
                <c:pt idx="0">
                  <c:v>0.67400000000000004</c:v>
                </c:pt>
              </c:numCache>
            </c:numRef>
          </c:xVal>
          <c:yVal>
            <c:numRef>
              <c:f>Test!$U$47</c:f>
              <c:numCache>
                <c:formatCode>0.000</c:formatCode>
                <c:ptCount val="1"/>
                <c:pt idx="0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1CBA-4E31-8CDF-F2EEF69224CE}"/>
            </c:ext>
          </c:extLst>
        </c:ser>
        <c:ser>
          <c:idx val="23"/>
          <c:order val="44"/>
          <c:tx>
            <c:v>Month Average</c:v>
          </c:tx>
          <c:spPr>
            <a:ln w="76200" cap="flat" cmpd="dbl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76200" cap="flat" cmpd="dbl" algn="ctr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714991515892586"/>
                  <c:y val="-2.99682383867177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CBA-4E31-8CDF-F2EEF6922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Test!$AN$60</c:f>
              <c:numCache>
                <c:formatCode>0.00</c:formatCode>
                <c:ptCount val="1"/>
                <c:pt idx="0">
                  <c:v>0.43103448275862061</c:v>
                </c:pt>
              </c:numCache>
            </c:numRef>
          </c:xVal>
          <c:yVal>
            <c:numRef>
              <c:f>Test!$U$60</c:f>
              <c:numCache>
                <c:formatCode>0.00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1CBA-4E31-8CDF-F2EEF692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57392"/>
        <c:axId val="662720656"/>
      </c:scatterChart>
      <c:valAx>
        <c:axId val="66275739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0656"/>
        <c:crosses val="autoZero"/>
        <c:crossBetween val="midCat"/>
        <c:majorUnit val="0.1"/>
      </c:valAx>
      <c:valAx>
        <c:axId val="662720656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573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Test!$E$59</c:f>
              <c:strCache>
                <c:ptCount val="1"/>
                <c:pt idx="0">
                  <c:v>SI&amp;T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581-4CC0-A70F-D9BEE77EC74D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81-4CC0-A70F-D9BEE77EC74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81-4CC0-A70F-D9BEE77EC74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81-4CC0-A70F-D9BEE77EC74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81-4CC0-A70F-D9BEE77EC74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81-4CC0-A70F-D9BEE77EC74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81-4CC0-A70F-D9BEE77EC74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81-4CC0-A70F-D9BEE77EC74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81-4CC0-A70F-D9BEE77EC74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81-4CC0-A70F-D9BEE77EC74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81-4CC0-A70F-D9BEE77EC74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81-4CC0-A70F-D9BEE77EC74D}"/>
                </c:ext>
              </c:extLst>
            </c:dLbl>
            <c:dLbl>
              <c:idx val="11"/>
              <c:layout>
                <c:manualLayout>
                  <c:x val="-7.4410735726079145E-3"/>
                  <c:y val="-2.61260437553291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8064A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81-4CC0-A70F-D9BEE77EC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8064A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Test!$J$55:$U$55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Test!$J$59:$U$59</c:f>
              <c:numCache>
                <c:formatCode>0.00</c:formatCode>
                <c:ptCount val="12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81-4CC0-A70F-D9BEE77EC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3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759059083929E-2"/>
          <c:y val="7.3588019917290456E-2"/>
          <c:w val="0.85438461805648314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Test!$E$56</c:f>
              <c:strCache>
                <c:ptCount val="1"/>
                <c:pt idx="0">
                  <c:v>SPE</c:v>
                </c:pt>
              </c:strCache>
            </c:strRef>
          </c:tx>
          <c:spPr>
            <a:ln w="28575" cap="rnd">
              <a:solidFill>
                <a:srgbClr val="4BAC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1213-44D9-99A9-3FFB16ACD9BC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13-44D9-99A9-3FFB16ACD9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13-44D9-99A9-3FFB16ACD9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13-44D9-99A9-3FFB16ACD9B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13-44D9-99A9-3FFB16ACD9B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13-44D9-99A9-3FFB16ACD9B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13-44D9-99A9-3FFB16ACD9B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13-44D9-99A9-3FFB16ACD9B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13-44D9-99A9-3FFB16ACD9B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13-44D9-99A9-3FFB16ACD9B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13-44D9-99A9-3FFB16ACD9B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13-44D9-99A9-3FFB16ACD9BC}"/>
                </c:ext>
              </c:extLst>
            </c:dLbl>
            <c:dLbl>
              <c:idx val="11"/>
              <c:layout>
                <c:manualLayout>
                  <c:x val="-7.4410735726079145E-3"/>
                  <c:y val="-3.96281498712515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4BACB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13-44D9-99A9-3FFB16ACD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4BAC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Test!$J$55:$U$55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Test!$J$56:$U$56</c:f>
              <c:numCache>
                <c:formatCode>0.00</c:formatCode>
                <c:ptCount val="12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1.04</c:v>
                </c:pt>
                <c:pt idx="9">
                  <c:v>1.02</c:v>
                </c:pt>
                <c:pt idx="10">
                  <c:v>1.04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13-44D9-99A9-3FFB16AC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3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  <c:majorUnit val="1"/>
        <c:minorUnit val="0.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0"/>
          <c:order val="0"/>
          <c:tx>
            <c:strRef>
              <c:f>'Engineering BEI'!$AP$49</c:f>
              <c:strCache>
                <c:ptCount val="1"/>
                <c:pt idx="0">
                  <c:v>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1.6677070787117963E-2"/>
                  <c:y val="4.6830280814688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82-4AD7-869D-BACC14C9A905}"/>
                </c:ext>
              </c:extLst>
            </c:dLbl>
            <c:dLbl>
              <c:idx val="7"/>
              <c:layout>
                <c:manualLayout>
                  <c:x val="-2.1037074334627412E-2"/>
                  <c:y val="0.10297062479831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2-4AD7-869D-BACC14C9A905}"/>
                </c:ext>
              </c:extLst>
            </c:dLbl>
            <c:dLbl>
              <c:idx val="8"/>
              <c:layout>
                <c:manualLayout>
                  <c:x val="-2.3943743366300375E-2"/>
                  <c:y val="8.4257176803772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82-4AD7-869D-BACC14C9A905}"/>
                </c:ext>
              </c:extLst>
            </c:dLbl>
            <c:dLbl>
              <c:idx val="9"/>
              <c:layout>
                <c:manualLayout>
                  <c:x val="-2.2490408850463894E-2"/>
                  <c:y val="0.102970624798314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2-4AD7-869D-BACC14C9A905}"/>
                </c:ext>
              </c:extLst>
            </c:dLbl>
            <c:dLbl>
              <c:idx val="10"/>
              <c:layout>
                <c:manualLayout>
                  <c:x val="-3.045949649152925E-2"/>
                  <c:y val="0.12126396598533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82-4AD7-869D-BACC14C9A905}"/>
                </c:ext>
              </c:extLst>
            </c:dLbl>
            <c:dLbl>
              <c:idx val="11"/>
              <c:layout>
                <c:manualLayout>
                  <c:x val="-1.9511304224031786E-2"/>
                  <c:y val="-0.14193956899194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82-4AD7-869D-BACC14C9A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BEI'!$AQ$49:$BB$49</c:f>
              <c:numCache>
                <c:formatCode>0.00</c:formatCode>
                <c:ptCount val="12"/>
                <c:pt idx="0">
                  <c:v>1.1162790697674418</c:v>
                </c:pt>
                <c:pt idx="1">
                  <c:v>1.139344262295082</c:v>
                </c:pt>
                <c:pt idx="2">
                  <c:v>1.1538461538461537</c:v>
                </c:pt>
                <c:pt idx="3">
                  <c:v>1.1655629139072847</c:v>
                </c:pt>
                <c:pt idx="4">
                  <c:v>1.1785714285714286</c:v>
                </c:pt>
                <c:pt idx="5">
                  <c:v>1.1960227272727273</c:v>
                </c:pt>
                <c:pt idx="6">
                  <c:v>1.0153846153846153</c:v>
                </c:pt>
                <c:pt idx="7">
                  <c:v>1.003125</c:v>
                </c:pt>
                <c:pt idx="8">
                  <c:v>0.9554937413073713</c:v>
                </c:pt>
                <c:pt idx="9">
                  <c:v>0.94402035623409675</c:v>
                </c:pt>
                <c:pt idx="10">
                  <c:v>0.91077636152954811</c:v>
                </c:pt>
                <c:pt idx="11">
                  <c:v>0.90022421524663676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82-4AD7-869D-BACC14C9A905}"/>
            </c:ext>
          </c:extLst>
        </c:ser>
        <c:ser>
          <c:idx val="1"/>
          <c:order val="1"/>
          <c:tx>
            <c:strRef>
              <c:f>'Engineering BEI'!$AP$50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5767414091173252E-2"/>
                  <c:y val="5.19998778334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82-4AD7-869D-BACC14C9A905}"/>
                </c:ext>
              </c:extLst>
            </c:dLbl>
            <c:dLbl>
              <c:idx val="5"/>
              <c:layout>
                <c:manualLayout>
                  <c:x val="-2.8852554936644646E-2"/>
                  <c:y val="7.27791042789935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82-4AD7-869D-BACC14C9A905}"/>
                </c:ext>
              </c:extLst>
            </c:dLbl>
            <c:dLbl>
              <c:idx val="9"/>
              <c:layout>
                <c:manualLayout>
                  <c:x val="-1.7947276757246434E-2"/>
                  <c:y val="-0.114233933731174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82-4AD7-869D-BACC14C9A905}"/>
                </c:ext>
              </c:extLst>
            </c:dLbl>
            <c:dLbl>
              <c:idx val="10"/>
              <c:layout>
                <c:manualLayout>
                  <c:x val="-2.4203386624387844E-2"/>
                  <c:y val="-9.3454707285600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82-4AD7-869D-BACC14C9A905}"/>
                </c:ext>
              </c:extLst>
            </c:dLbl>
            <c:dLbl>
              <c:idx val="11"/>
              <c:layout>
                <c:manualLayout>
                  <c:x val="-2.7331441557958549E-2"/>
                  <c:y val="9.355833072456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82-4AD7-869D-BACC14C9A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BEI'!$AQ$50:$BB$50</c:f>
              <c:numCache>
                <c:formatCode>0.00</c:formatCode>
                <c:ptCount val="12"/>
                <c:pt idx="0">
                  <c:v>1.1162790697674418</c:v>
                </c:pt>
                <c:pt idx="1">
                  <c:v>1.139344262295082</c:v>
                </c:pt>
                <c:pt idx="2">
                  <c:v>1.1538461538461537</c:v>
                </c:pt>
                <c:pt idx="3">
                  <c:v>1.1655629139072847</c:v>
                </c:pt>
                <c:pt idx="4">
                  <c:v>1.1785714285714286</c:v>
                </c:pt>
                <c:pt idx="5">
                  <c:v>1.1960227272727273</c:v>
                </c:pt>
                <c:pt idx="6">
                  <c:v>1.0153846153846153</c:v>
                </c:pt>
                <c:pt idx="7">
                  <c:v>1.003125</c:v>
                </c:pt>
                <c:pt idx="8">
                  <c:v>0.9554937413073713</c:v>
                </c:pt>
                <c:pt idx="9">
                  <c:v>0.94402035623409675</c:v>
                </c:pt>
                <c:pt idx="10">
                  <c:v>0.91077636152954811</c:v>
                </c:pt>
                <c:pt idx="11">
                  <c:v>0.90022421524663676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82-4AD7-869D-BACC14C9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.60000000000000009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1491384415562136E-2"/>
          <c:y val="0.51949219266108682"/>
          <c:w val="0.11462006078278714"/>
          <c:h val="0.23376793367227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7217597417343E-2"/>
          <c:y val="7.3588019917290456E-2"/>
          <c:w val="0.85438415951814961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Test!$E$57</c:f>
              <c:strCache>
                <c:ptCount val="1"/>
                <c:pt idx="0">
                  <c:v>SDA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B407-4A4F-B6E2-946C3E8D517F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07-4A4F-B6E2-946C3E8D51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07-4A4F-B6E2-946C3E8D517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07-4A4F-B6E2-946C3E8D517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07-4A4F-B6E2-946C3E8D517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07-4A4F-B6E2-946C3E8D517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07-4A4F-B6E2-946C3E8D517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07-4A4F-B6E2-946C3E8D517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07-4A4F-B6E2-946C3E8D517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07-4A4F-B6E2-946C3E8D517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07-4A4F-B6E2-946C3E8D517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07-4A4F-B6E2-946C3E8D517F}"/>
                </c:ext>
              </c:extLst>
            </c:dLbl>
            <c:dLbl>
              <c:idx val="11"/>
              <c:layout>
                <c:manualLayout>
                  <c:x val="-7.4410735726079145E-3"/>
                  <c:y val="-6.663236210309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07-4A4F-B6E2-946C3E8D51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9BBB5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Test!$J$55:$U$55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Test!$J$57:$U$57</c:f>
              <c:numCache>
                <c:formatCode>0.00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07-4A4F-B6E2-946C3E8D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0"/>
        <c:axPos val="b"/>
        <c:numFmt formatCode="mmm\-yy" sourceLinked="1"/>
        <c:majorTickMark val="out"/>
        <c:minorTickMark val="none"/>
        <c:tickLblPos val="high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3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  <c:majorUnit val="1"/>
        <c:minorUnit val="0.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076805973297E-2"/>
          <c:y val="7.3588019917290456E-2"/>
          <c:w val="0.85292830030959388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Test!$E$60</c:f>
              <c:strCache>
                <c:ptCount val="1"/>
                <c:pt idx="0">
                  <c:v>RMD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99F8-4062-9ACA-75F12D19940F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F8-4062-9ACA-75F12D19940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F8-4062-9ACA-75F12D19940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F8-4062-9ACA-75F12D19940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F8-4062-9ACA-75F12D19940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F8-4062-9ACA-75F12D19940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F8-4062-9ACA-75F12D19940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F8-4062-9ACA-75F12D19940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F8-4062-9ACA-75F12D19940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F8-4062-9ACA-75F12D19940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F8-4062-9ACA-75F12D19940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F8-4062-9ACA-75F12D19940F}"/>
                </c:ext>
              </c:extLst>
            </c:dLbl>
            <c:dLbl>
              <c:idx val="11"/>
              <c:layout>
                <c:manualLayout>
                  <c:x val="-3.0810695261579645E-3"/>
                  <c:y val="7.101895185382853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C0504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F8-4062-9ACA-75F12D199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50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Test!$J$55:$U$55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Test!$J$60:$U$60</c:f>
              <c:numCache>
                <c:formatCode>0.00</c:formatCode>
                <c:ptCount val="12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0.76</c:v>
                </c:pt>
                <c:pt idx="9">
                  <c:v>0.77</c:v>
                </c:pt>
                <c:pt idx="10">
                  <c:v>0.76</c:v>
                </c:pt>
                <c:pt idx="1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F8-4062-9ACA-75F12D19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.70000000000000007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988328250622E-2"/>
          <c:y val="7.3588019917290456E-2"/>
          <c:w val="0.85438438878731637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Test!$E$58</c:f>
              <c:strCache>
                <c:ptCount val="1"/>
                <c:pt idx="0">
                  <c:v>EE CCA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5BB5-4B18-BECA-5CA1C861740C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B5-4B18-BECA-5CA1C861740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B5-4B18-BECA-5CA1C861740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B5-4B18-BECA-5CA1C861740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B5-4B18-BECA-5CA1C861740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B5-4B18-BECA-5CA1C861740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B5-4B18-BECA-5CA1C861740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B5-4B18-BECA-5CA1C861740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B5-4B18-BECA-5CA1C861740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B5-4B18-BECA-5CA1C861740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BB5-4B18-BECA-5CA1C861740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B5-4B18-BECA-5CA1C861740C}"/>
                </c:ext>
              </c:extLst>
            </c:dLbl>
            <c:dLbl>
              <c:idx val="11"/>
              <c:layout>
                <c:manualLayout>
                  <c:x val="-5.9877388904578241E-3"/>
                  <c:y val="-2.37201172875863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4F81B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B5-4B18-BECA-5CA1C8617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4F81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Test!$J$55:$U$55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Test!$J$58:$U$58</c:f>
              <c:numCache>
                <c:formatCode>0.00</c:formatCode>
                <c:ptCount val="12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1.0900000000000001</c:v>
                </c:pt>
                <c:pt idx="11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B5-4B18-BECA-5CA1C8617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.1000000000000001"/>
          <c:min val="0.70000000000000007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Test!$X$59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009-4A14-A231-CEFB2040B3D7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9-4A14-A231-CEFB2040B3D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09-4A14-A231-CEFB2040B3D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09-4A14-A231-CEFB2040B3D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09-4A14-A231-CEFB2040B3D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09-4A14-A231-CEFB2040B3D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09-4A14-A231-CEFB2040B3D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09-4A14-A231-CEFB2040B3D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09-4A14-A231-CEFB2040B3D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09-4A14-A231-CEFB2040B3D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09-4A14-A231-CEFB2040B3D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09-4A14-A231-CEFB2040B3D7}"/>
                </c:ext>
              </c:extLst>
            </c:dLbl>
            <c:dLbl>
              <c:idx val="11"/>
              <c:layout>
                <c:manualLayout>
                  <c:x val="-4.5171714417272376E-3"/>
                  <c:y val="-2.61260437553290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8064A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09-4A14-A231-CEFB2040B3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8064A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Test!$AC$55:$AN$55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Test!$AC$59:$AN$59</c:f>
              <c:numCache>
                <c:formatCode>0.00</c:formatCode>
                <c:ptCount val="12"/>
                <c:pt idx="0">
                  <c:v>0.28800000000000003</c:v>
                </c:pt>
                <c:pt idx="1">
                  <c:v>0.50350000000000006</c:v>
                </c:pt>
                <c:pt idx="2">
                  <c:v>0.41325000000000001</c:v>
                </c:pt>
                <c:pt idx="3">
                  <c:v>0.35675000000000001</c:v>
                </c:pt>
                <c:pt idx="4">
                  <c:v>0.40925</c:v>
                </c:pt>
                <c:pt idx="5">
                  <c:v>0.41675000000000001</c:v>
                </c:pt>
                <c:pt idx="6">
                  <c:v>0.37783333333333341</c:v>
                </c:pt>
                <c:pt idx="7">
                  <c:v>0.40557142857142858</c:v>
                </c:pt>
                <c:pt idx="8">
                  <c:v>0.45620000000000005</c:v>
                </c:pt>
                <c:pt idx="9">
                  <c:v>0.29699999999999999</c:v>
                </c:pt>
                <c:pt idx="10">
                  <c:v>0.44700000000000001</c:v>
                </c:pt>
                <c:pt idx="11">
                  <c:v>0.30720000000000003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09-4A14-A231-CEFB2040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759059083929E-2"/>
          <c:y val="7.3588019917290456E-2"/>
          <c:w val="0.85438461805648314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Test!$X$56</c:f>
              <c:strCache>
                <c:ptCount val="1"/>
                <c:pt idx="0">
                  <c:v>Air Power</c:v>
                </c:pt>
              </c:strCache>
            </c:strRef>
          </c:tx>
          <c:spPr>
            <a:ln w="28575" cap="rnd">
              <a:solidFill>
                <a:srgbClr val="4BAC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9AA7-4AA1-B4DE-EAE6D83195ED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A7-4AA1-B4DE-EAE6D83195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A7-4AA1-B4DE-EAE6D83195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A7-4AA1-B4DE-EAE6D83195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A7-4AA1-B4DE-EAE6D83195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A7-4AA1-B4DE-EAE6D83195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A7-4AA1-B4DE-EAE6D83195E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A7-4AA1-B4DE-EAE6D83195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A7-4AA1-B4DE-EAE6D83195E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A7-4AA1-B4DE-EAE6D83195E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A7-4AA1-B4DE-EAE6D83195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A7-4AA1-B4DE-EAE6D83195ED}"/>
                </c:ext>
              </c:extLst>
            </c:dLbl>
            <c:dLbl>
              <c:idx val="11"/>
              <c:layout>
                <c:manualLayout>
                  <c:x val="-4.5171714417271318E-3"/>
                  <c:y val="-1.18340112737270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4BACB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A7-4AA1-B4DE-EAE6D8319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4BAC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Test!$AC$55:$AN$55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Test!$AC$56:$AN$56</c:f>
              <c:numCache>
                <c:formatCode>0.00</c:formatCode>
                <c:ptCount val="12"/>
                <c:pt idx="0">
                  <c:v>0.19240000000000004</c:v>
                </c:pt>
                <c:pt idx="1">
                  <c:v>0.29060000000000002</c:v>
                </c:pt>
                <c:pt idx="2">
                  <c:v>0.34420000000000001</c:v>
                </c:pt>
                <c:pt idx="3">
                  <c:v>0.42460000000000003</c:v>
                </c:pt>
                <c:pt idx="4">
                  <c:v>0.30780000000000002</c:v>
                </c:pt>
                <c:pt idx="5">
                  <c:v>0.45519999999999994</c:v>
                </c:pt>
                <c:pt idx="6">
                  <c:v>0.44957142857142862</c:v>
                </c:pt>
                <c:pt idx="7">
                  <c:v>0.39628571428571435</c:v>
                </c:pt>
                <c:pt idx="8">
                  <c:v>0.62557142857142867</c:v>
                </c:pt>
                <c:pt idx="9">
                  <c:v>0.46200000000000008</c:v>
                </c:pt>
                <c:pt idx="10">
                  <c:v>0.495</c:v>
                </c:pt>
                <c:pt idx="11">
                  <c:v>0.46114285714285713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A7-4AA1-B4DE-EAE6D831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high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7217597417343E-2"/>
          <c:y val="7.3588019917290456E-2"/>
          <c:w val="0.85438415951814961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Test!$X$57</c:f>
              <c:strCache>
                <c:ptCount val="1"/>
                <c:pt idx="0">
                  <c:v>LW&amp;AD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7EA9-47D5-8742-28D0400DCB42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A9-47D5-8742-28D0400DCB4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A9-47D5-8742-28D0400DCB4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A9-47D5-8742-28D0400DCB4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A9-47D5-8742-28D0400DCB4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A9-47D5-8742-28D0400DCB4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A9-47D5-8742-28D0400DCB4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A9-47D5-8742-28D0400DCB4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A9-47D5-8742-28D0400DCB4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A9-47D5-8742-28D0400DCB4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A9-47D5-8742-28D0400DCB4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A9-47D5-8742-28D0400DCB42}"/>
                </c:ext>
              </c:extLst>
            </c:dLbl>
            <c:dLbl>
              <c:idx val="11"/>
              <c:layout>
                <c:manualLayout>
                  <c:x val="-1.6215487226712781E-3"/>
                  <c:y val="-3.96281498712515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A9-47D5-8742-28D0400DC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9BBB5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Test!$AC$55:$AN$55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Test!$AC$57:$AN$57</c:f>
              <c:numCache>
                <c:formatCode>0.00</c:formatCode>
                <c:ptCount val="12"/>
                <c:pt idx="0">
                  <c:v>0.37775000000000003</c:v>
                </c:pt>
                <c:pt idx="1">
                  <c:v>0.35159999999999997</c:v>
                </c:pt>
                <c:pt idx="2">
                  <c:v>0.63680000000000003</c:v>
                </c:pt>
                <c:pt idx="3">
                  <c:v>0.51</c:v>
                </c:pt>
                <c:pt idx="4">
                  <c:v>0.52999999999999992</c:v>
                </c:pt>
                <c:pt idx="5">
                  <c:v>0.41319999999999996</c:v>
                </c:pt>
                <c:pt idx="6">
                  <c:v>0.53362500000000002</c:v>
                </c:pt>
                <c:pt idx="7">
                  <c:v>0.67625000000000002</c:v>
                </c:pt>
                <c:pt idx="8">
                  <c:v>0.55149999999999999</c:v>
                </c:pt>
                <c:pt idx="9">
                  <c:v>0.57012499999999999</c:v>
                </c:pt>
                <c:pt idx="10">
                  <c:v>0.386625</c:v>
                </c:pt>
                <c:pt idx="11">
                  <c:v>0.42549999999999999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A9-47D5-8742-28D0400DC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988328250622E-2"/>
          <c:y val="7.3588019917290456E-2"/>
          <c:w val="0.85438438878731637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Test!$X$58</c:f>
              <c:strCache>
                <c:ptCount val="1"/>
                <c:pt idx="0">
                  <c:v>Naval Power 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64BB-4F10-9D6A-8252CAB01BA6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BB-4F10-9D6A-8252CAB01BA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BB-4F10-9D6A-8252CAB01B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BB-4F10-9D6A-8252CAB01B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BB-4F10-9D6A-8252CAB01B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BB-4F10-9D6A-8252CAB01BA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BB-4F10-9D6A-8252CAB01B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BB-4F10-9D6A-8252CAB01B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BB-4F10-9D6A-8252CAB01B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BB-4F10-9D6A-8252CAB01BA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BB-4F10-9D6A-8252CAB01B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BB-4F10-9D6A-8252CAB01BA6}"/>
                </c:ext>
              </c:extLst>
            </c:dLbl>
            <c:dLbl>
              <c:idx val="11"/>
              <c:layout>
                <c:manualLayout>
                  <c:x val="-4.5171714417271318E-3"/>
                  <c:y val="-1.26239376394065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4F81B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BB-4F10-9D6A-8252CAB01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4F81B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Test!$AC$55:$AN$55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Test!$AC$58:$AN$58</c:f>
              <c:numCache>
                <c:formatCode>0.00</c:formatCode>
                <c:ptCount val="12"/>
                <c:pt idx="0">
                  <c:v>0.18639999999999998</c:v>
                </c:pt>
                <c:pt idx="1">
                  <c:v>0.24249999999999999</c:v>
                </c:pt>
                <c:pt idx="2">
                  <c:v>0.27440000000000003</c:v>
                </c:pt>
                <c:pt idx="3">
                  <c:v>0.5092000000000001</c:v>
                </c:pt>
                <c:pt idx="4">
                  <c:v>0.39479999999999998</c:v>
                </c:pt>
                <c:pt idx="5">
                  <c:v>0.60960000000000003</c:v>
                </c:pt>
                <c:pt idx="6">
                  <c:v>0.41933333333333334</c:v>
                </c:pt>
                <c:pt idx="7">
                  <c:v>0.48339999999999994</c:v>
                </c:pt>
                <c:pt idx="8">
                  <c:v>0.4568888888888889</c:v>
                </c:pt>
                <c:pt idx="9">
                  <c:v>0.43366666666666664</c:v>
                </c:pt>
                <c:pt idx="10">
                  <c:v>0.44722222222222219</c:v>
                </c:pt>
                <c:pt idx="11">
                  <c:v>0.48133333333333339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BB-4F10-9D6A-8252CAB0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0"/>
        <c:axPos val="b"/>
        <c:numFmt formatCode="mmm\-yy" sourceLinked="1"/>
        <c:majorTickMark val="out"/>
        <c:minorTickMark val="none"/>
        <c:tickLblPos val="high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076805973297E-2"/>
          <c:y val="7.3588019917290456E-2"/>
          <c:w val="0.85292830030959388"/>
          <c:h val="0.890803886073952"/>
        </c:manualLayout>
      </c:layout>
      <c:lineChart>
        <c:grouping val="standard"/>
        <c:varyColors val="0"/>
        <c:ser>
          <c:idx val="3"/>
          <c:order val="0"/>
          <c:tx>
            <c:strRef>
              <c:f>Test!$X$60</c:f>
              <c:strCache>
                <c:ptCount val="1"/>
                <c:pt idx="0">
                  <c:v>RMD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2ADB-4722-B066-F0C4215F5ED2}"/>
              </c:ext>
            </c:extLst>
          </c:dPt>
          <c:dLbls>
            <c:dLbl>
              <c:idx val="0"/>
              <c:layout>
                <c:manualLayout>
                  <c:x val="-4.2568037239627085E-2"/>
                  <c:y val="-3.1810290396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DB-4722-B066-F0C4215F5ED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DB-4722-B066-F0C4215F5E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DB-4722-B066-F0C4215F5E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DB-4722-B066-F0C4215F5E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DB-4722-B066-F0C4215F5E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DB-4722-B066-F0C4215F5ED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DB-4722-B066-F0C4215F5ED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DB-4722-B066-F0C4215F5ED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DB-4722-B066-F0C4215F5ED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DB-4722-B066-F0C4215F5ED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DB-4722-B066-F0C4215F5ED2}"/>
                </c:ext>
              </c:extLst>
            </c:dLbl>
            <c:dLbl>
              <c:idx val="11"/>
              <c:layout>
                <c:manualLayout>
                  <c:x val="-3.0693600821992051E-3"/>
                  <c:y val="-2.61260437553290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rgbClr val="C0504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DB-4722-B066-F0C4215F5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50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Test!$AC$55:$AN$55</c:f>
              <c:numCache>
                <c:formatCode>mmm\-yy</c:formatCode>
                <c:ptCount val="12"/>
                <c:pt idx="0">
                  <c:v>43881</c:v>
                </c:pt>
                <c:pt idx="1">
                  <c:v>43910</c:v>
                </c:pt>
                <c:pt idx="2">
                  <c:v>43941</c:v>
                </c:pt>
                <c:pt idx="3">
                  <c:v>43971</c:v>
                </c:pt>
                <c:pt idx="4">
                  <c:v>44002</c:v>
                </c:pt>
                <c:pt idx="5">
                  <c:v>44032</c:v>
                </c:pt>
                <c:pt idx="6">
                  <c:v>44063</c:v>
                </c:pt>
                <c:pt idx="7">
                  <c:v>44094</c:v>
                </c:pt>
                <c:pt idx="8">
                  <c:v>44124</c:v>
                </c:pt>
                <c:pt idx="9">
                  <c:v>44155</c:v>
                </c:pt>
                <c:pt idx="10">
                  <c:v>44185</c:v>
                </c:pt>
                <c:pt idx="11">
                  <c:v>44216</c:v>
                </c:pt>
              </c:numCache>
            </c:numRef>
          </c:cat>
          <c:val>
            <c:numRef>
              <c:f>Test!$AC$60:$AN$60</c:f>
              <c:numCache>
                <c:formatCode>0.00</c:formatCode>
                <c:ptCount val="12"/>
                <c:pt idx="0">
                  <c:v>0.25316666666666671</c:v>
                </c:pt>
                <c:pt idx="1">
                  <c:v>0.34416666666666662</c:v>
                </c:pt>
                <c:pt idx="2">
                  <c:v>0.41736842105263161</c:v>
                </c:pt>
                <c:pt idx="3">
                  <c:v>0.45505263157894732</c:v>
                </c:pt>
                <c:pt idx="4">
                  <c:v>0.41052631578947363</c:v>
                </c:pt>
                <c:pt idx="5">
                  <c:v>0.47668421052631582</c:v>
                </c:pt>
                <c:pt idx="6">
                  <c:v>0.45181481481481484</c:v>
                </c:pt>
                <c:pt idx="7">
                  <c:v>0.49777777777777782</c:v>
                </c:pt>
                <c:pt idx="8">
                  <c:v>0.52358620689655166</c:v>
                </c:pt>
                <c:pt idx="9">
                  <c:v>0.44933333333333336</c:v>
                </c:pt>
                <c:pt idx="10">
                  <c:v>0.44216666666666676</c:v>
                </c:pt>
                <c:pt idx="11">
                  <c:v>0.43103448275862061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DB-4722-B066-F0C4215F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ax val="1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0"/>
          <c:order val="0"/>
          <c:tx>
            <c:strRef>
              <c:f>'Engineering BEI'!$AP$75</c:f>
              <c:strCache>
                <c:ptCount val="1"/>
                <c:pt idx="0">
                  <c:v>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1.6677070787117963E-2"/>
                  <c:y val="4.6830280814688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01-49BF-B21B-858DCFAC7CC3}"/>
                </c:ext>
              </c:extLst>
            </c:dLbl>
            <c:dLbl>
              <c:idx val="7"/>
              <c:layout>
                <c:manualLayout>
                  <c:x val="-2.1037074334627412E-2"/>
                  <c:y val="0.10297062479831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01-49BF-B21B-858DCFAC7CC3}"/>
                </c:ext>
              </c:extLst>
            </c:dLbl>
            <c:dLbl>
              <c:idx val="8"/>
              <c:layout>
                <c:manualLayout>
                  <c:x val="-2.3943743366300375E-2"/>
                  <c:y val="8.4257176803772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01-49BF-B21B-858DCFAC7CC3}"/>
                </c:ext>
              </c:extLst>
            </c:dLbl>
            <c:dLbl>
              <c:idx val="9"/>
              <c:layout>
                <c:manualLayout>
                  <c:x val="-2.2490408850463894E-2"/>
                  <c:y val="0.102970624798314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01-49BF-B21B-858DCFAC7CC3}"/>
                </c:ext>
              </c:extLst>
            </c:dLbl>
            <c:dLbl>
              <c:idx val="10"/>
              <c:layout>
                <c:manualLayout>
                  <c:x val="-3.045949649152925E-2"/>
                  <c:y val="0.12126396598533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01-49BF-B21B-858DCFAC7CC3}"/>
                </c:ext>
              </c:extLst>
            </c:dLbl>
            <c:dLbl>
              <c:idx val="11"/>
              <c:layout>
                <c:manualLayout>
                  <c:x val="-1.9511304224031786E-2"/>
                  <c:y val="-0.14193956899194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01-49BF-B21B-858DCFAC7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BEI'!$AQ$62:$BB$62</c:f>
              <c:numCache>
                <c:formatCode>0.00</c:formatCode>
                <c:ptCount val="12"/>
                <c:pt idx="0">
                  <c:v>0.58490566037735847</c:v>
                </c:pt>
                <c:pt idx="1">
                  <c:v>0.8571428571428571</c:v>
                </c:pt>
                <c:pt idx="2">
                  <c:v>0.98936170212765961</c:v>
                </c:pt>
                <c:pt idx="3">
                  <c:v>0.99056603773584906</c:v>
                </c:pt>
                <c:pt idx="4">
                  <c:v>0.99199999999999999</c:v>
                </c:pt>
                <c:pt idx="5">
                  <c:v>0.96323529411764708</c:v>
                </c:pt>
                <c:pt idx="6">
                  <c:v>0.92810457516339873</c:v>
                </c:pt>
                <c:pt idx="7">
                  <c:v>0.88888888888888884</c:v>
                </c:pt>
                <c:pt idx="8">
                  <c:v>0.90109890109890112</c:v>
                </c:pt>
                <c:pt idx="9">
                  <c:v>0.89447236180904521</c:v>
                </c:pt>
                <c:pt idx="10">
                  <c:v>0.84070796460176989</c:v>
                </c:pt>
                <c:pt idx="11">
                  <c:v>0.84810126582278478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1-49BF-B21B-858DCFAC7CC3}"/>
            </c:ext>
          </c:extLst>
        </c:ser>
        <c:ser>
          <c:idx val="1"/>
          <c:order val="1"/>
          <c:tx>
            <c:strRef>
              <c:f>'Engineering BEI'!$AP$63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5767414091173252E-2"/>
                  <c:y val="5.19998778334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01-49BF-B21B-858DCFAC7CC3}"/>
                </c:ext>
              </c:extLst>
            </c:dLbl>
            <c:dLbl>
              <c:idx val="5"/>
              <c:layout>
                <c:manualLayout>
                  <c:x val="-2.2639359157602432E-2"/>
                  <c:y val="5.8926286648610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01-49BF-B21B-858DCFAC7CC3}"/>
                </c:ext>
              </c:extLst>
            </c:dLbl>
            <c:dLbl>
              <c:idx val="9"/>
              <c:layout>
                <c:manualLayout>
                  <c:x val="-1.7947276757246434E-2"/>
                  <c:y val="-0.114233933731174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01-49BF-B21B-858DCFAC7CC3}"/>
                </c:ext>
              </c:extLst>
            </c:dLbl>
            <c:dLbl>
              <c:idx val="10"/>
              <c:layout>
                <c:manualLayout>
                  <c:x val="-2.4203386624387844E-2"/>
                  <c:y val="-9.3454707285600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01-49BF-B21B-858DCFAC7CC3}"/>
                </c:ext>
              </c:extLst>
            </c:dLbl>
            <c:dLbl>
              <c:idx val="11"/>
              <c:layout>
                <c:manualLayout>
                  <c:x val="-2.7331441557958549E-2"/>
                  <c:y val="9.355833072456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01-49BF-B21B-858DCFAC7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BEI'!$AQ$63:$BB$63</c:f>
              <c:numCache>
                <c:formatCode>0.00</c:formatCode>
                <c:ptCount val="12"/>
                <c:pt idx="0">
                  <c:v>0.58490566037735847</c:v>
                </c:pt>
                <c:pt idx="1">
                  <c:v>0.8571428571428571</c:v>
                </c:pt>
                <c:pt idx="2">
                  <c:v>0.98936170212765961</c:v>
                </c:pt>
                <c:pt idx="3">
                  <c:v>0.99056603773584906</c:v>
                </c:pt>
                <c:pt idx="4">
                  <c:v>0.99199999999999999</c:v>
                </c:pt>
                <c:pt idx="5">
                  <c:v>0.96323529411764708</c:v>
                </c:pt>
                <c:pt idx="6">
                  <c:v>0.92810457516339873</c:v>
                </c:pt>
                <c:pt idx="7">
                  <c:v>0.88888888888888884</c:v>
                </c:pt>
                <c:pt idx="8">
                  <c:v>0.90109890109890112</c:v>
                </c:pt>
                <c:pt idx="9">
                  <c:v>0.88944723618090449</c:v>
                </c:pt>
                <c:pt idx="10">
                  <c:v>0.83628318584070793</c:v>
                </c:pt>
                <c:pt idx="11">
                  <c:v>0.84388185654008441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01-49BF-B21B-858DCFAC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.5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1491341013324901E-2"/>
          <c:y val="0.23550935283344659"/>
          <c:w val="0.11462006078278714"/>
          <c:h val="0.23376793367227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0"/>
          <c:order val="0"/>
          <c:tx>
            <c:strRef>
              <c:f>'Engineering BEI'!$AP$75</c:f>
              <c:strCache>
                <c:ptCount val="1"/>
                <c:pt idx="0">
                  <c:v>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1.6677070787117963E-2"/>
                  <c:y val="4.6830280814688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AF-4D57-8127-1C22F5123104}"/>
                </c:ext>
              </c:extLst>
            </c:dLbl>
            <c:dLbl>
              <c:idx val="7"/>
              <c:layout>
                <c:manualLayout>
                  <c:x val="-2.1037074334627412E-2"/>
                  <c:y val="0.10297062479831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AF-4D57-8127-1C22F5123104}"/>
                </c:ext>
              </c:extLst>
            </c:dLbl>
            <c:dLbl>
              <c:idx val="8"/>
              <c:layout>
                <c:manualLayout>
                  <c:x val="-2.5511523609100081E-2"/>
                  <c:y val="-6.8123684936751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AF-4D57-8127-1C22F5123104}"/>
                </c:ext>
              </c:extLst>
            </c:dLbl>
            <c:dLbl>
              <c:idx val="9"/>
              <c:layout>
                <c:manualLayout>
                  <c:x val="-2.2490408850463894E-2"/>
                  <c:y val="0.102970624798314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AF-4D57-8127-1C22F5123104}"/>
                </c:ext>
              </c:extLst>
            </c:dLbl>
            <c:dLbl>
              <c:idx val="10"/>
              <c:layout>
                <c:manualLayout>
                  <c:x val="-3.045949649152925E-2"/>
                  <c:y val="0.12126396598533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AF-4D57-8127-1C22F5123104}"/>
                </c:ext>
              </c:extLst>
            </c:dLbl>
            <c:dLbl>
              <c:idx val="11"/>
              <c:layout>
                <c:manualLayout>
                  <c:x val="-1.9511304224031786E-2"/>
                  <c:y val="-0.14193956899194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AF-4D57-8127-1C22F51231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BEI'!$AQ$95:$BB$95</c:f>
              <c:numCache>
                <c:formatCode>0.00</c:formatCode>
                <c:ptCount val="12"/>
                <c:pt idx="2">
                  <c:v>0.9373311723392761</c:v>
                </c:pt>
                <c:pt idx="3">
                  <c:v>0.94187298170075351</c:v>
                </c:pt>
                <c:pt idx="4">
                  <c:v>0.93998937865108867</c:v>
                </c:pt>
                <c:pt idx="5">
                  <c:v>0.94186046511627908</c:v>
                </c:pt>
                <c:pt idx="6">
                  <c:v>0.94610151753008898</c:v>
                </c:pt>
                <c:pt idx="7">
                  <c:v>0.95310057321521624</c:v>
                </c:pt>
                <c:pt idx="8">
                  <c:v>0.99017071908949816</c:v>
                </c:pt>
                <c:pt idx="9">
                  <c:v>0.963345379452762</c:v>
                </c:pt>
                <c:pt idx="10">
                  <c:v>0.96860524961399896</c:v>
                </c:pt>
                <c:pt idx="11">
                  <c:v>0.97435897435897434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AF-4D57-8127-1C22F5123104}"/>
            </c:ext>
          </c:extLst>
        </c:ser>
        <c:ser>
          <c:idx val="1"/>
          <c:order val="1"/>
          <c:tx>
            <c:strRef>
              <c:f>'Engineering BEI'!$AP$76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5767414091173252E-2"/>
                  <c:y val="5.19998778334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AF-4D57-8127-1C22F5123104}"/>
                </c:ext>
              </c:extLst>
            </c:dLbl>
            <c:dLbl>
              <c:idx val="5"/>
              <c:layout>
                <c:manualLayout>
                  <c:x val="-2.2639359157602432E-2"/>
                  <c:y val="5.8926286648610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AF-4D57-8127-1C22F5123104}"/>
                </c:ext>
              </c:extLst>
            </c:dLbl>
            <c:dLbl>
              <c:idx val="8"/>
              <c:layout>
                <c:manualLayout>
                  <c:x val="-2.2694151700329995E-2"/>
                  <c:y val="7.9705513094184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8D-4AB6-8BC5-7969E24E6498}"/>
                </c:ext>
              </c:extLst>
            </c:dLbl>
            <c:dLbl>
              <c:idx val="9"/>
              <c:layout>
                <c:manualLayout>
                  <c:x val="-1.7947276757246434E-2"/>
                  <c:y val="-0.114233933731174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AF-4D57-8127-1C22F5123104}"/>
                </c:ext>
              </c:extLst>
            </c:dLbl>
            <c:dLbl>
              <c:idx val="10"/>
              <c:layout>
                <c:manualLayout>
                  <c:x val="-2.4203386624387844E-2"/>
                  <c:y val="-9.3454707285600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AF-4D57-8127-1C22F5123104}"/>
                </c:ext>
              </c:extLst>
            </c:dLbl>
            <c:dLbl>
              <c:idx val="11"/>
              <c:layout>
                <c:manualLayout>
                  <c:x val="-2.7331441557958549E-2"/>
                  <c:y val="9.355833072456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AF-4D57-8127-1C22F51231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BEI'!$AQ$96:$BB$96</c:f>
              <c:numCache>
                <c:formatCode>0.00</c:formatCode>
                <c:ptCount val="12"/>
                <c:pt idx="2">
                  <c:v>0.93814997263273125</c:v>
                </c:pt>
                <c:pt idx="3">
                  <c:v>0.9427480916030534</c:v>
                </c:pt>
                <c:pt idx="4">
                  <c:v>0.94082840236686394</c:v>
                </c:pt>
                <c:pt idx="5">
                  <c:v>0.94271948608137046</c:v>
                </c:pt>
                <c:pt idx="6">
                  <c:v>0.94700582935877053</c:v>
                </c:pt>
                <c:pt idx="7">
                  <c:v>0.95408970976253293</c:v>
                </c:pt>
                <c:pt idx="8">
                  <c:v>0.95861707700366683</c:v>
                </c:pt>
                <c:pt idx="9">
                  <c:v>0.96495815899581594</c:v>
                </c:pt>
                <c:pt idx="10">
                  <c:v>0.9692387904066736</c:v>
                </c:pt>
                <c:pt idx="11">
                  <c:v>0.97557172557172556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AF-4D57-8127-1C22F512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.60000000000000009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1491341013324901E-2"/>
          <c:y val="0.23550935283344659"/>
          <c:w val="0.11462006078278714"/>
          <c:h val="0.23376793367227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26529789917222E-2"/>
          <c:y val="0.29587686079222281"/>
          <c:w val="0.85875231031673416"/>
          <c:h val="0.890803886073952"/>
        </c:manualLayout>
      </c:layout>
      <c:lineChart>
        <c:grouping val="standard"/>
        <c:varyColors val="0"/>
        <c:ser>
          <c:idx val="0"/>
          <c:order val="0"/>
          <c:tx>
            <c:strRef>
              <c:f>'Engineering BEI'!$AP$34</c:f>
              <c:strCache>
                <c:ptCount val="1"/>
                <c:pt idx="0">
                  <c:v>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717488864925014E-2"/>
                  <c:y val="6.5852695463802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7C2-45B6-AB17-4252E9237C8B}"/>
                </c:ext>
              </c:extLst>
            </c:dLbl>
            <c:dLbl>
              <c:idx val="1"/>
              <c:layout>
                <c:manualLayout>
                  <c:x val="-1.4717488864925E-2"/>
                  <c:y val="5.8926286648610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7C2-45B6-AB17-4252E9237C8B}"/>
                </c:ext>
              </c:extLst>
            </c:dLbl>
            <c:dLbl>
              <c:idx val="2"/>
              <c:layout>
                <c:manualLayout>
                  <c:x val="-2.0930650959597202E-2"/>
                  <c:y val="6.5852695463802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7C2-45B6-AB17-4252E9237C8B}"/>
                </c:ext>
              </c:extLst>
            </c:dLbl>
            <c:dLbl>
              <c:idx val="3"/>
              <c:layout>
                <c:manualLayout>
                  <c:x val="-1.6512089798293605E-2"/>
                  <c:y val="5.19998778334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C2-45B6-AB17-4252E9237C8B}"/>
                </c:ext>
              </c:extLst>
            </c:dLbl>
            <c:dLbl>
              <c:idx val="4"/>
              <c:layout>
                <c:manualLayout>
                  <c:x val="-2.4037232006933303E-2"/>
                  <c:y val="5.19998778334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7C2-45B6-AB17-4252E9237C8B}"/>
                </c:ext>
              </c:extLst>
            </c:dLbl>
            <c:dLbl>
              <c:idx val="5"/>
              <c:layout>
                <c:manualLayout>
                  <c:x val="-1.937736043592915E-2"/>
                  <c:y val="9.3558330724567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7C2-45B6-AB17-4252E9237C8B}"/>
                </c:ext>
              </c:extLst>
            </c:dLbl>
            <c:dLbl>
              <c:idx val="6"/>
              <c:layout>
                <c:manualLayout>
                  <c:x val="-1.6677070787117963E-2"/>
                  <c:y val="4.6830280814688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C2-45B6-AB17-4252E9237C8B}"/>
                </c:ext>
              </c:extLst>
            </c:dLbl>
            <c:dLbl>
              <c:idx val="7"/>
              <c:layout>
                <c:manualLayout>
                  <c:x val="-2.1037074334627412E-2"/>
                  <c:y val="0.10297062479831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C2-45B6-AB17-4252E9237C8B}"/>
                </c:ext>
              </c:extLst>
            </c:dLbl>
            <c:dLbl>
              <c:idx val="8"/>
              <c:layout>
                <c:manualLayout>
                  <c:x val="-2.3943743366300375E-2"/>
                  <c:y val="8.4257176803772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C2-45B6-AB17-4252E9237C8B}"/>
                </c:ext>
              </c:extLst>
            </c:dLbl>
            <c:dLbl>
              <c:idx val="9"/>
              <c:layout>
                <c:manualLayout>
                  <c:x val="-2.2490408850463894E-2"/>
                  <c:y val="0.102970624798314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C2-45B6-AB17-4252E9237C8B}"/>
                </c:ext>
              </c:extLst>
            </c:dLbl>
            <c:dLbl>
              <c:idx val="10"/>
              <c:layout>
                <c:manualLayout>
                  <c:x val="-3.045949649152925E-2"/>
                  <c:y val="0.12126396598533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C2-45B6-AB17-4252E9237C8B}"/>
                </c:ext>
              </c:extLst>
            </c:dLbl>
            <c:dLbl>
              <c:idx val="11"/>
              <c:layout>
                <c:manualLayout>
                  <c:x val="-1.9511304224031786E-2"/>
                  <c:y val="-0.14193956899194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C2-45B6-AB17-4252E9237C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BEI'!$AQ$34:$BB$34</c:f>
              <c:numCache>
                <c:formatCode>0.00</c:formatCode>
                <c:ptCount val="12"/>
                <c:pt idx="0">
                  <c:v>0.89020332717190387</c:v>
                </c:pt>
                <c:pt idx="1">
                  <c:v>0.89637495422922009</c:v>
                </c:pt>
                <c:pt idx="2">
                  <c:v>0.9059080962800875</c:v>
                </c:pt>
                <c:pt idx="3">
                  <c:v>0.90678273485672833</c:v>
                </c:pt>
                <c:pt idx="4">
                  <c:v>0.90941768511861965</c:v>
                </c:pt>
                <c:pt idx="5">
                  <c:v>0.94575303354746609</c:v>
                </c:pt>
                <c:pt idx="6">
                  <c:v>0.95017793594306055</c:v>
                </c:pt>
                <c:pt idx="7">
                  <c:v>0.97026548672566371</c:v>
                </c:pt>
                <c:pt idx="8">
                  <c:v>0.96966490299823638</c:v>
                </c:pt>
                <c:pt idx="9">
                  <c:v>0.9669943820224719</c:v>
                </c:pt>
                <c:pt idx="10">
                  <c:v>0.97064989517819711</c:v>
                </c:pt>
                <c:pt idx="11">
                  <c:v>0.96898954703832751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C2-45B6-AB17-4252E9237C8B}"/>
            </c:ext>
          </c:extLst>
        </c:ser>
        <c:ser>
          <c:idx val="1"/>
          <c:order val="1"/>
          <c:tx>
            <c:strRef>
              <c:f>'Engineering BEI'!$AP$35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7807680862641295E-2"/>
                  <c:y val="-5.8822663209643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C2-45B6-AB17-4252E9237C8B}"/>
                </c:ext>
              </c:extLst>
            </c:dLbl>
            <c:dLbl>
              <c:idx val="4"/>
              <c:layout>
                <c:manualLayout>
                  <c:x val="-2.5767377498886707E-2"/>
                  <c:y val="-8.6528298470408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C2-45B6-AB17-4252E9237C8B}"/>
                </c:ext>
              </c:extLst>
            </c:dLbl>
            <c:dLbl>
              <c:idx val="5"/>
              <c:layout>
                <c:manualLayout>
                  <c:x val="-2.1086102318304451E-2"/>
                  <c:y val="-7.2675480840026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C2-45B6-AB17-4252E9237C8B}"/>
                </c:ext>
              </c:extLst>
            </c:dLbl>
            <c:dLbl>
              <c:idx val="9"/>
              <c:layout>
                <c:manualLayout>
                  <c:x val="-1.7947276757246434E-2"/>
                  <c:y val="-0.114233933731174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C2-45B6-AB17-4252E9237C8B}"/>
                </c:ext>
              </c:extLst>
            </c:dLbl>
            <c:dLbl>
              <c:idx val="10"/>
              <c:layout>
                <c:manualLayout>
                  <c:x val="-2.4203386624387844E-2"/>
                  <c:y val="-9.3454707285600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C2-45B6-AB17-4252E9237C8B}"/>
                </c:ext>
              </c:extLst>
            </c:dLbl>
            <c:dLbl>
              <c:idx val="11"/>
              <c:layout>
                <c:manualLayout>
                  <c:x val="-2.7331441557958549E-2"/>
                  <c:y val="9.355833072456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C2-45B6-AB17-4252E9237C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'Engineering BEI'!$AQ$1:$BB$1</c:f>
              <c:numCache>
                <c:formatCode>mmm\-yy</c:formatCode>
                <c:ptCount val="12"/>
                <c:pt idx="0">
                  <c:v>43862</c:v>
                </c:pt>
                <c:pt idx="1">
                  <c:v>43894</c:v>
                </c:pt>
                <c:pt idx="2">
                  <c:v>43926</c:v>
                </c:pt>
                <c:pt idx="3">
                  <c:v>43958</c:v>
                </c:pt>
                <c:pt idx="4">
                  <c:v>43990</c:v>
                </c:pt>
                <c:pt idx="5">
                  <c:v>44022</c:v>
                </c:pt>
                <c:pt idx="6">
                  <c:v>44054</c:v>
                </c:pt>
                <c:pt idx="7">
                  <c:v>44086</c:v>
                </c:pt>
                <c:pt idx="8">
                  <c:v>44118</c:v>
                </c:pt>
                <c:pt idx="9">
                  <c:v>44150</c:v>
                </c:pt>
                <c:pt idx="10">
                  <c:v>44182</c:v>
                </c:pt>
                <c:pt idx="11">
                  <c:v>44214</c:v>
                </c:pt>
              </c:numCache>
            </c:numRef>
          </c:cat>
          <c:val>
            <c:numRef>
              <c:f>'Engineering BEI'!$AQ$35:$BB$35</c:f>
              <c:numCache>
                <c:formatCode>0.00</c:formatCode>
                <c:ptCount val="12"/>
                <c:pt idx="0">
                  <c:v>0.96301075268817204</c:v>
                </c:pt>
                <c:pt idx="1">
                  <c:v>0.96379897785349233</c:v>
                </c:pt>
                <c:pt idx="2">
                  <c:v>0.97110072248193791</c:v>
                </c:pt>
                <c:pt idx="3">
                  <c:v>0.97123519458544838</c:v>
                </c:pt>
                <c:pt idx="4">
                  <c:v>0.97063758389261745</c:v>
                </c:pt>
                <c:pt idx="5">
                  <c:v>0.97039199332777315</c:v>
                </c:pt>
                <c:pt idx="6">
                  <c:v>0.97339983374896089</c:v>
                </c:pt>
                <c:pt idx="7">
                  <c:v>0.97974369574204212</c:v>
                </c:pt>
                <c:pt idx="8">
                  <c:v>0.98020618556701034</c:v>
                </c:pt>
                <c:pt idx="9">
                  <c:v>0.97984368572603864</c:v>
                </c:pt>
                <c:pt idx="10">
                  <c:v>0.981959819598196</c:v>
                </c:pt>
                <c:pt idx="11">
                  <c:v>0.98115526423596888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C2-45B6-AB17-4252E923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264"/>
        <c:axId val="502573592"/>
      </c:lineChart>
      <c:dateAx>
        <c:axId val="502573264"/>
        <c:scaling>
          <c:orientation val="minMax"/>
          <c:max val="44197"/>
          <c:min val="43862"/>
        </c:scaling>
        <c:delete val="1"/>
        <c:axPos val="b"/>
        <c:numFmt formatCode="mmm\-yy" sourceLinked="1"/>
        <c:majorTickMark val="out"/>
        <c:minorTickMark val="none"/>
        <c:tickLblPos val="nextTo"/>
        <c:crossAx val="502573592"/>
        <c:crosses val="autoZero"/>
        <c:auto val="0"/>
        <c:lblOffset val="100"/>
        <c:baseTimeUnit val="months"/>
        <c:majorUnit val="1"/>
        <c:majorTimeUnit val="months"/>
      </c:dateAx>
      <c:valAx>
        <c:axId val="502573592"/>
        <c:scaling>
          <c:orientation val="minMax"/>
          <c:min val="0.5"/>
        </c:scaling>
        <c:delete val="1"/>
        <c:axPos val="l"/>
        <c:numFmt formatCode="0.00" sourceLinked="1"/>
        <c:majorTickMark val="out"/>
        <c:minorTickMark val="none"/>
        <c:tickLblPos val="nextTo"/>
        <c:crossAx val="5025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1491384415562136E-2"/>
          <c:y val="0.51949219266108682"/>
          <c:w val="0.1138332017928642"/>
          <c:h val="0.23376793367227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70430970932356E-2"/>
          <c:y val="1.5479838509131873E-2"/>
          <c:w val="0.88825152017315578"/>
          <c:h val="0.85924511986024743"/>
        </c:manualLayout>
      </c:layout>
      <c:scatterChart>
        <c:scatterStyle val="lineMarker"/>
        <c:varyColors val="0"/>
        <c:ser>
          <c:idx val="18"/>
          <c:order val="0"/>
          <c:tx>
            <c:strRef>
              <c:f>'RMD CT - BEI CEI'!$E$4</c:f>
              <c:strCache>
                <c:ptCount val="1"/>
                <c:pt idx="0">
                  <c:v>FSSMI FPIF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>
                    <a:alpha val="70000"/>
                  </a:srgb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6600981464961595E-2"/>
                  <c:y val="-4.610498213341184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5A-4AAD-9AC8-73B6A497C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CEI'!$BI$4</c:f>
              <c:numCache>
                <c:formatCode>0.000</c:formatCode>
                <c:ptCount val="1"/>
              </c:numCache>
            </c:numRef>
          </c:xVal>
          <c:yVal>
            <c:numRef>
              <c:f>'RMD CT - BEI CEI'!$AC$4</c:f>
              <c:numCache>
                <c:formatCode>0.000</c:formatCode>
                <c:ptCount val="1"/>
                <c:pt idx="0">
                  <c:v>0.82692973347178955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1-4EB5-9C48-47A079E1DE12}"/>
            </c:ext>
          </c:extLst>
        </c:ser>
        <c:ser>
          <c:idx val="2"/>
          <c:order val="1"/>
          <c:tx>
            <c:strRef>
              <c:f>'RMD CT - BEI CEI'!$E$5</c:f>
              <c:strCache>
                <c:ptCount val="1"/>
                <c:pt idx="0">
                  <c:v>FSSMI FFP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>
                    <a:alpha val="70000"/>
                  </a:srgbClr>
                </a:solidFill>
                <a:round/>
              </a:ln>
              <a:effectLst/>
            </c:spPr>
          </c:marker>
          <c:xVal>
            <c:numRef>
              <c:f>'RMD CT - BEI CEI'!$BI$5</c:f>
              <c:numCache>
                <c:formatCode>0.000</c:formatCode>
                <c:ptCount val="1"/>
              </c:numCache>
            </c:numRef>
          </c:xVal>
          <c:yVal>
            <c:numRef>
              <c:f>'RMD CT - BEI CEI'!$AC$5</c:f>
              <c:numCache>
                <c:formatCode>0.000</c:formatCode>
                <c:ptCount val="1"/>
                <c:pt idx="0">
                  <c:v>0.81355932203389836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D1-4EB5-9C48-47A079E1DE12}"/>
            </c:ext>
          </c:extLst>
        </c:ser>
        <c:ser>
          <c:idx val="6"/>
          <c:order val="2"/>
          <c:tx>
            <c:strRef>
              <c:f>'RMD CT - BEI CEI'!$E$6</c:f>
              <c:strCache>
                <c:ptCount val="1"/>
                <c:pt idx="0">
                  <c:v>FSSMI CP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ysClr val="window" lastClr="FFFFFF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tx1"/>
                </a:solidFill>
                <a:ln w="34925" cap="flat" cmpd="dbl" algn="ctr">
                  <a:solidFill>
                    <a:srgbClr val="FFFF00"/>
                  </a:solidFill>
                  <a:round/>
                </a:ln>
                <a:effectLst/>
              </c:spPr>
            </c:marker>
            <c:bubble3D val="0"/>
            <c:spPr>
              <a:ln w="25400" cap="flat" cmpd="dbl" algn="ctr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D1-4EB5-9C48-47A079E1DE12}"/>
              </c:ext>
            </c:extLst>
          </c:dPt>
          <c:dLbls>
            <c:dLbl>
              <c:idx val="0"/>
              <c:layout>
                <c:manualLayout>
                  <c:x val="7.7696084661205668E-7"/>
                  <c:y val="1.061322167456925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CEI'!$BI$6</c:f>
              <c:numCache>
                <c:formatCode>0.000</c:formatCode>
                <c:ptCount val="1"/>
              </c:numCache>
            </c:numRef>
          </c:xVal>
          <c:yVal>
            <c:numRef>
              <c:f>'RMD CT - BEI CEI'!$AC$6</c:f>
              <c:numCache>
                <c:formatCode>0.000</c:formatCode>
                <c:ptCount val="1"/>
                <c:pt idx="0">
                  <c:v>0.46153846153846156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D1-4EB5-9C48-47A079E1DE12}"/>
            </c:ext>
          </c:extLst>
        </c:ser>
        <c:ser>
          <c:idx val="11"/>
          <c:order val="3"/>
          <c:tx>
            <c:strRef>
              <c:f>'RMD CT - BEI CEI'!$E$17</c:f>
              <c:strCache>
                <c:ptCount val="1"/>
                <c:pt idx="0">
                  <c:v>QEWR Reportable CLINs 1001 5001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199165033476473"/>
                  <c:y val="-6.65598023366876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09153741861438"/>
                      <c:h val="7.38103517935178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CEI'!$BI$17</c:f>
              <c:numCache>
                <c:formatCode>0.000</c:formatCode>
                <c:ptCount val="1"/>
                <c:pt idx="0">
                  <c:v>0.28125</c:v>
                </c:pt>
              </c:numCache>
            </c:numRef>
          </c:xVal>
          <c:yVal>
            <c:numRef>
              <c:f>'RMD CT - BEI CEI'!$AC$17</c:f>
              <c:numCache>
                <c:formatCode>0.000</c:formatCode>
                <c:ptCount val="1"/>
                <c:pt idx="0">
                  <c:v>0.9656174334140436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AD1-4EB5-9C48-47A079E1DE12}"/>
            </c:ext>
          </c:extLst>
        </c:ser>
        <c:ser>
          <c:idx val="29"/>
          <c:order val="4"/>
          <c:tx>
            <c:strRef>
              <c:f>'RMD CT - BEI CEI'!$E$18</c:f>
              <c:strCache>
                <c:ptCount val="1"/>
                <c:pt idx="0">
                  <c:v>QEWR Non Reportable CLINs 2001  2002  3001  CFR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2868882418408346E-2"/>
                  <c:y val="-9.90098138266300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98123195410702"/>
                      <c:h val="8.568516961694244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CEI'!$BI$18</c:f>
              <c:numCache>
                <c:formatCode>0.000</c:formatCode>
                <c:ptCount val="1"/>
                <c:pt idx="0">
                  <c:v>0.33333333333333331</c:v>
                </c:pt>
              </c:numCache>
            </c:numRef>
          </c:xVal>
          <c:yVal>
            <c:numRef>
              <c:f>'RMD CT - BEI CEI'!$AC$18</c:f>
              <c:numCache>
                <c:formatCode>0.000</c:formatCode>
                <c:ptCount val="1"/>
                <c:pt idx="0">
                  <c:v>0.98121085594989566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AD1-4EB5-9C48-47A079E1DE12}"/>
            </c:ext>
          </c:extLst>
        </c:ser>
        <c:ser>
          <c:idx val="5"/>
          <c:order val="5"/>
          <c:tx>
            <c:strRef>
              <c:f>'RMD CT - BEI CEI'!$E$20</c:f>
              <c:strCache>
                <c:ptCount val="1"/>
                <c:pt idx="0">
                  <c:v>SRP FOS2</c:v>
                </c:pt>
              </c:strCache>
            </c:strRef>
          </c:tx>
          <c:spPr>
            <a:ln w="25400" cap="flat" cmpd="dbl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4053860923786469E-2"/>
                  <c:y val="-6.071263781124039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CEI'!$BI$20</c:f>
              <c:numCache>
                <c:formatCode>0.000</c:formatCode>
                <c:ptCount val="1"/>
                <c:pt idx="0">
                  <c:v>0.90476190476190477</c:v>
                </c:pt>
              </c:numCache>
            </c:numRef>
          </c:xVal>
          <c:yVal>
            <c:numRef>
              <c:f>'RMD CT - BEI CEI'!$AC$20</c:f>
              <c:numCache>
                <c:formatCode>0.000</c:formatCode>
                <c:ptCount val="1"/>
                <c:pt idx="0">
                  <c:v>0.95243019648397109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AD1-4EB5-9C48-47A079E1DE12}"/>
            </c:ext>
          </c:extLst>
        </c:ser>
        <c:ser>
          <c:idx val="8"/>
          <c:order val="6"/>
          <c:tx>
            <c:strRef>
              <c:f>'RMD CT - BEI CEI'!$E$21</c:f>
              <c:strCache>
                <c:ptCount val="1"/>
                <c:pt idx="0">
                  <c:v>Qatar ADOC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3297795884172009E-2"/>
                  <c:y val="-5.76139836773842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CEI'!$BI$21</c:f>
              <c:numCache>
                <c:formatCode>0.000</c:formatCode>
                <c:ptCount val="1"/>
                <c:pt idx="0">
                  <c:v>0.6</c:v>
                </c:pt>
              </c:numCache>
            </c:numRef>
          </c:xVal>
          <c:yVal>
            <c:numRef>
              <c:f>'RMD CT - BEI CEI'!$AC$21</c:f>
              <c:numCache>
                <c:formatCode>0.000</c:formatCode>
                <c:ptCount val="1"/>
                <c:pt idx="0">
                  <c:v>0.97199999999999998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AD1-4EB5-9C48-47A079E1DE12}"/>
            </c:ext>
          </c:extLst>
        </c:ser>
        <c:ser>
          <c:idx val="45"/>
          <c:order val="7"/>
          <c:tx>
            <c:strRef>
              <c:f>'RMD CT - BEI CEI'!$E$22</c:f>
              <c:strCache>
                <c:ptCount val="1"/>
                <c:pt idx="0">
                  <c:v>Qatar AOC Upgrade Reportable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340111169777815E-2"/>
                  <c:y val="9.47353011326941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81520606756336"/>
                      <c:h val="8.75649780747212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CEI'!$BI$22</c:f>
              <c:numCache>
                <c:formatCode>0.000</c:formatCode>
                <c:ptCount val="1"/>
                <c:pt idx="0">
                  <c:v>0.27272727272727271</c:v>
                </c:pt>
              </c:numCache>
            </c:numRef>
          </c:xVal>
          <c:yVal>
            <c:numRef>
              <c:f>'RMD CT - BEI CEI'!$AC$22</c:f>
              <c:numCache>
                <c:formatCode>0.000</c:formatCode>
                <c:ptCount val="1"/>
                <c:pt idx="0">
                  <c:v>0.77443609022556392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AD1-4EB5-9C48-47A079E1DE12}"/>
            </c:ext>
          </c:extLst>
        </c:ser>
        <c:ser>
          <c:idx val="0"/>
          <c:order val="8"/>
          <c:tx>
            <c:strRef>
              <c:f>'RMD CT - BEI CEI'!$E$23</c:f>
              <c:strCache>
                <c:ptCount val="1"/>
                <c:pt idx="0">
                  <c:v>Qatar AOC Upgrade nonReportable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9599366524444276E-2"/>
                  <c:y val="2.535774017337651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CEI'!$BI$23</c:f>
              <c:numCache>
                <c:formatCode>0.000</c:formatCode>
                <c:ptCount val="1"/>
              </c:numCache>
            </c:numRef>
          </c:xVal>
          <c:yVal>
            <c:numRef>
              <c:f>'RMD CT - BEI CEI'!$AC$23</c:f>
              <c:numCache>
                <c:formatCode>0.000</c:formatCode>
                <c:ptCount val="1"/>
                <c:pt idx="0">
                  <c:v>0.7007575757575758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AD1-4EB5-9C48-47A079E1DE12}"/>
            </c:ext>
          </c:extLst>
        </c:ser>
        <c:ser>
          <c:idx val="41"/>
          <c:order val="9"/>
          <c:tx>
            <c:strRef>
              <c:f>'RMD CT - BEI CEI'!$E$57</c:f>
              <c:strCache>
                <c:ptCount val="1"/>
                <c:pt idx="0">
                  <c:v>StormBreaker SDB II iECP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8538019413587697"/>
                  <c:y val="-5.532597856009421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CEI'!$BI$57</c:f>
              <c:numCache>
                <c:formatCode>0.000</c:formatCode>
                <c:ptCount val="1"/>
                <c:pt idx="0">
                  <c:v>0.48484848484848486</c:v>
                </c:pt>
              </c:numCache>
            </c:numRef>
          </c:xVal>
          <c:yVal>
            <c:numRef>
              <c:f>'RMD CT - BEI CEI'!$AC$57</c:f>
              <c:numCache>
                <c:formatCode>0.000</c:formatCode>
                <c:ptCount val="1"/>
                <c:pt idx="0">
                  <c:v>0.86943509165731392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AD1-4EB5-9C48-47A079E1DE12}"/>
            </c:ext>
          </c:extLst>
        </c:ser>
        <c:ser>
          <c:idx val="42"/>
          <c:order val="10"/>
          <c:tx>
            <c:strRef>
              <c:f>'RMD CT - BEI CEI'!$E$58</c:f>
              <c:strCache>
                <c:ptCount val="1"/>
                <c:pt idx="0">
                  <c:v>F3R Phase 4b</c:v>
                </c:pt>
              </c:strCache>
            </c:strRef>
          </c:tx>
          <c:spPr>
            <a:ln w="25400" cap="flat" cmpd="dbl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50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noFill/>
                <a:ln w="34925" cap="flat" cmpd="dbl" algn="ctr">
                  <a:solidFill>
                    <a:srgbClr val="00B05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AD1-4EB5-9C48-47A079E1DE12}"/>
              </c:ext>
            </c:extLst>
          </c:dPt>
          <c:dLbls>
            <c:dLbl>
              <c:idx val="0"/>
              <c:layout>
                <c:manualLayout>
                  <c:x val="-2.9474101139378012E-2"/>
                  <c:y val="-2.766298928004714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CEI'!$BI$58</c:f>
              <c:numCache>
                <c:formatCode>0.000</c:formatCode>
                <c:ptCount val="1"/>
              </c:numCache>
            </c:numRef>
          </c:xVal>
          <c:yVal>
            <c:numRef>
              <c:f>'RMD CT - BEI CEI'!$AC$58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AD1-4EB5-9C48-47A079E1DE12}"/>
            </c:ext>
          </c:extLst>
        </c:ser>
        <c:ser>
          <c:idx val="43"/>
          <c:order val="11"/>
          <c:tx>
            <c:strRef>
              <c:f>'RMD CT - BEI CEI'!$E$59</c:f>
              <c:strCache>
                <c:ptCount val="1"/>
                <c:pt idx="0">
                  <c:v>F3R Phase 5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7.8879285036189163E-3"/>
                  <c:y val="4.80268701287998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CEI'!$BI$59</c:f>
              <c:numCache>
                <c:formatCode>0.000</c:formatCode>
                <c:ptCount val="1"/>
                <c:pt idx="0">
                  <c:v>0.55555555555555558</c:v>
                </c:pt>
              </c:numCache>
            </c:numRef>
          </c:xVal>
          <c:yVal>
            <c:numRef>
              <c:f>'RMD CT - BEI CEI'!$AC$59</c:f>
              <c:numCache>
                <c:formatCode>0.000</c:formatCode>
                <c:ptCount val="1"/>
                <c:pt idx="0">
                  <c:v>0.90080428954423597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AD1-4EB5-9C48-47A079E1DE12}"/>
            </c:ext>
          </c:extLst>
        </c:ser>
        <c:ser>
          <c:idx val="1"/>
          <c:order val="12"/>
          <c:tx>
            <c:strRef>
              <c:f>'RMD CT - BEI CEI'!$AK$63</c:f>
              <c:strCache>
                <c:ptCount val="1"/>
                <c:pt idx="0">
                  <c:v>BSU Analysis and Integration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5272649435377003E-2"/>
                  <c:y val="9.451521337349427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79-46DC-8781-3C547586D4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CEI'!$BI$63</c:f>
              <c:numCache>
                <c:formatCode>0.000</c:formatCode>
                <c:ptCount val="1"/>
                <c:pt idx="0">
                  <c:v>0.45454545454545453</c:v>
                </c:pt>
              </c:numCache>
            </c:numRef>
          </c:xVal>
          <c:yVal>
            <c:numRef>
              <c:f>'RMD CT - BEI CEI'!$AC$63</c:f>
              <c:numCache>
                <c:formatCode>0.000</c:formatCode>
                <c:ptCount val="1"/>
                <c:pt idx="0">
                  <c:v>0.81578947368421051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AD1-4EB5-9C48-47A079E1DE12}"/>
            </c:ext>
          </c:extLst>
        </c:ser>
        <c:ser>
          <c:idx val="3"/>
          <c:order val="13"/>
          <c:tx>
            <c:strRef>
              <c:f>'RMD CT - BEI CEI'!$AK$64</c:f>
              <c:strCache>
                <c:ptCount val="1"/>
                <c:pt idx="0">
                  <c:v>Clear Cod UEWR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0022568492705943E-2"/>
                  <c:y val="-5.071548034675302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CEI'!$BI$64</c:f>
              <c:numCache>
                <c:formatCode>0.000</c:formatCode>
                <c:ptCount val="1"/>
                <c:pt idx="0">
                  <c:v>0.13043478260869565</c:v>
                </c:pt>
              </c:numCache>
            </c:numRef>
          </c:xVal>
          <c:yVal>
            <c:numRef>
              <c:f>'RMD CT - BEI CEI'!$AC$64</c:f>
              <c:numCache>
                <c:formatCode>0.000</c:formatCode>
                <c:ptCount val="1"/>
                <c:pt idx="0">
                  <c:v>0.98594787940725603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AD1-4EB5-9C48-47A079E1DE12}"/>
            </c:ext>
          </c:extLst>
        </c:ser>
        <c:ser>
          <c:idx val="4"/>
          <c:order val="14"/>
          <c:tx>
            <c:strRef>
              <c:f>'RMD CT - BEI CEI'!$AK$65</c:f>
              <c:strCache>
                <c:ptCount val="1"/>
                <c:pt idx="0">
                  <c:v>Qatar ADOC FFP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695964898240894"/>
                  <c:y val="-3.227348749338829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CEI'!$BI$65</c:f>
              <c:numCache>
                <c:formatCode>0.000</c:formatCode>
                <c:ptCount val="1"/>
                <c:pt idx="0">
                  <c:v>0.6</c:v>
                </c:pt>
              </c:numCache>
            </c:numRef>
          </c:xVal>
          <c:yVal>
            <c:numRef>
              <c:f>'RMD CT - BEI CEI'!$AC$66</c:f>
              <c:numCache>
                <c:formatCode>0.000</c:formatCode>
                <c:ptCount val="1"/>
                <c:pt idx="0">
                  <c:v>0.91390728476821192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AD1-4EB5-9C48-47A079E1DE12}"/>
            </c:ext>
          </c:extLst>
        </c:ser>
        <c:ser>
          <c:idx val="15"/>
          <c:order val="15"/>
          <c:tx>
            <c:strRef>
              <c:f>'RMD CT - BEI CEI'!$AK$80</c:f>
              <c:strCache>
                <c:ptCount val="1"/>
                <c:pt idx="0">
                  <c:v>Cobra Dane TWTR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4.9471626616846521E-3"/>
                  <c:y val="1.629057168463016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CEI'!$BI$80</c:f>
              <c:numCache>
                <c:formatCode>0.000</c:formatCode>
                <c:ptCount val="1"/>
              </c:numCache>
            </c:numRef>
          </c:xVal>
          <c:yVal>
            <c:numRef>
              <c:f>'RMD CT - BEI CEI'!$AC$80</c:f>
              <c:numCache>
                <c:formatCode>0.000</c:formatCode>
                <c:ptCount val="1"/>
                <c:pt idx="0">
                  <c:v>0.99619771863117867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AD1-4EB5-9C48-47A079E1DE12}"/>
            </c:ext>
          </c:extLst>
        </c:ser>
        <c:ser>
          <c:idx val="7"/>
          <c:order val="16"/>
          <c:tx>
            <c:strRef>
              <c:f>'RMD CT - BEI CEI'!$AK$66</c:f>
              <c:strCache>
                <c:ptCount val="1"/>
                <c:pt idx="0">
                  <c:v>HARM REIK NRE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5311422969613003E-2"/>
                  <c:y val="-3.388681249796018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CEI'!$BI$66</c:f>
              <c:numCache>
                <c:formatCode>0.000</c:formatCode>
                <c:ptCount val="1"/>
              </c:numCache>
            </c:numRef>
          </c:xVal>
          <c:yVal>
            <c:numRef>
              <c:f>'RMD CT - BEI CEI'!$AC$66</c:f>
              <c:numCache>
                <c:formatCode>0.000</c:formatCode>
                <c:ptCount val="1"/>
                <c:pt idx="0">
                  <c:v>0.91390728476821192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DAD1-4EB5-9C48-47A079E1DE12}"/>
            </c:ext>
          </c:extLst>
        </c:ser>
        <c:ser>
          <c:idx val="14"/>
          <c:order val="17"/>
          <c:tx>
            <c:strRef>
              <c:f>'RMD CT - BEI CEI'!$AK$75</c:f>
              <c:strCache>
                <c:ptCount val="1"/>
                <c:pt idx="0">
                  <c:v>EMD F35B Integration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266997822178758"/>
                  <c:y val="-6.22417258801059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CEI'!$BI$75</c:f>
              <c:numCache>
                <c:formatCode>0.000</c:formatCode>
                <c:ptCount val="1"/>
                <c:pt idx="0">
                  <c:v>0.57894736842105265</c:v>
                </c:pt>
              </c:numCache>
            </c:numRef>
          </c:xVal>
          <c:yVal>
            <c:numRef>
              <c:f>'RMD CT - BEI CEI'!$AC$75</c:f>
              <c:numCache>
                <c:formatCode>0.000</c:formatCode>
                <c:ptCount val="1"/>
                <c:pt idx="0">
                  <c:v>0.95508982035928147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AD1-4EB5-9C48-47A079E1DE12}"/>
            </c:ext>
          </c:extLst>
        </c:ser>
        <c:ser>
          <c:idx val="9"/>
          <c:order val="18"/>
          <c:tx>
            <c:strRef>
              <c:f>'RMD CT - BEI CEI'!$AK$67</c:f>
              <c:strCache>
                <c:ptCount val="1"/>
                <c:pt idx="0">
                  <c:v>REX Spares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8.4577737874055314E-3"/>
                  <c:y val="6.915747320011776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14-4A3A-AA00-94709D267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CEI'!$BI$67</c:f>
              <c:numCache>
                <c:formatCode>0.000</c:formatCode>
                <c:ptCount val="1"/>
                <c:pt idx="0">
                  <c:v>0.65217391304347827</c:v>
                </c:pt>
              </c:numCache>
            </c:numRef>
          </c:xVal>
          <c:yVal>
            <c:numRef>
              <c:f>'RMD CT - BEI CEI'!$AC$67</c:f>
              <c:numCache>
                <c:formatCode>0.000</c:formatCode>
                <c:ptCount val="1"/>
                <c:pt idx="0">
                  <c:v>0.92727272727272725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DAD1-4EB5-9C48-47A079E1DE12}"/>
            </c:ext>
          </c:extLst>
        </c:ser>
        <c:ser>
          <c:idx val="16"/>
          <c:order val="19"/>
          <c:tx>
            <c:strRef>
              <c:f>'RMD CT - BEI CEI'!$AK$69</c:f>
              <c:strCache>
                <c:ptCount val="1"/>
                <c:pt idx="0">
                  <c:v>Lot 31 TE Phase II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CEI'!$BI$69</c:f>
              <c:numCache>
                <c:formatCode>0.000</c:formatCode>
                <c:ptCount val="1"/>
                <c:pt idx="0">
                  <c:v>1</c:v>
                </c:pt>
              </c:numCache>
            </c:numRef>
          </c:xVal>
          <c:yVal>
            <c:numRef>
              <c:f>'RMD CT - BEI CEI'!$AC$69</c:f>
              <c:numCache>
                <c:formatCode>0.000</c:formatCode>
                <c:ptCount val="1"/>
                <c:pt idx="0">
                  <c:v>0.48689138576779029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4E-4B1A-9756-D646BD8DBF8A}"/>
            </c:ext>
          </c:extLst>
        </c:ser>
        <c:ser>
          <c:idx val="13"/>
          <c:order val="20"/>
          <c:tx>
            <c:strRef>
              <c:f>'RMD CT - BEI CEI'!$AK$74</c:f>
              <c:strCache>
                <c:ptCount val="1"/>
                <c:pt idx="0">
                  <c:v>AGD Analysis and Integration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6288428233014604"/>
                  <c:y val="6.22417258801059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CEI'!$BI$74</c:f>
              <c:numCache>
                <c:formatCode>0.000</c:formatCode>
                <c:ptCount val="1"/>
              </c:numCache>
            </c:numRef>
          </c:xVal>
          <c:yVal>
            <c:numRef>
              <c:f>'RMD CT - BEI CEI'!$AC$74</c:f>
              <c:numCache>
                <c:formatCode>0.000</c:formatCode>
                <c:ptCount val="1"/>
                <c:pt idx="0">
                  <c:v>0.76158940397350994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AD1-4EB5-9C48-47A079E1DE12}"/>
            </c:ext>
          </c:extLst>
        </c:ser>
        <c:ser>
          <c:idx val="12"/>
          <c:order val="21"/>
          <c:tx>
            <c:strRef>
              <c:f>'RMD CT - BEI CEI'!$AK$72</c:f>
              <c:strCache>
                <c:ptCount val="1"/>
                <c:pt idx="0">
                  <c:v>HTS FTE 2018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6891128805346059E-2"/>
                  <c:y val="-4.841023124008243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CEI'!$BI$72</c:f>
              <c:numCache>
                <c:formatCode>0.000</c:formatCode>
                <c:ptCount val="1"/>
              </c:numCache>
            </c:numRef>
          </c:xVal>
          <c:yVal>
            <c:numRef>
              <c:f>'RMD CT - BEI CEI'!$AC$72</c:f>
              <c:numCache>
                <c:formatCode>0.000</c:formatCode>
                <c:ptCount val="1"/>
                <c:pt idx="0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AD1-4EB5-9C48-47A079E1DE12}"/>
            </c:ext>
          </c:extLst>
        </c:ser>
        <c:ser>
          <c:idx val="10"/>
          <c:order val="22"/>
          <c:tx>
            <c:strRef>
              <c:f>'RMD CT - BEI CEI'!$AK$68</c:f>
              <c:strCache>
                <c:ptCount val="1"/>
                <c:pt idx="0">
                  <c:v>Lot 31 Phase 1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0877629765062569E-2"/>
                  <c:y val="-2.305249106670583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CEI'!$BI$68</c:f>
              <c:numCache>
                <c:formatCode>0.000</c:formatCode>
                <c:ptCount val="1"/>
              </c:numCache>
            </c:numRef>
          </c:xVal>
          <c:yVal>
            <c:numRef>
              <c:f>'RMD CT - BEI CEI'!$AC$68</c:f>
              <c:numCache>
                <c:formatCode>General</c:formatCode>
                <c:ptCount val="1"/>
                <c:pt idx="0">
                  <c:v>0.76600000000000001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AD1-4EB5-9C48-47A079E1DE12}"/>
            </c:ext>
          </c:extLst>
        </c:ser>
        <c:ser>
          <c:idx val="19"/>
          <c:order val="23"/>
          <c:tx>
            <c:strRef>
              <c:f>'RMD CT - BEI CEI'!$AK$71</c:f>
              <c:strCache>
                <c:ptCount val="1"/>
                <c:pt idx="0">
                  <c:v>RFA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3433303405541486E-2"/>
                  <c:y val="-1.152624553335296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4E-4B1A-9756-D646BD8DB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CEI'!$BI$71</c:f>
              <c:numCache>
                <c:formatCode>0.000</c:formatCode>
                <c:ptCount val="1"/>
                <c:pt idx="0">
                  <c:v>0.15789473684210525</c:v>
                </c:pt>
              </c:numCache>
            </c:numRef>
          </c:xVal>
          <c:yVal>
            <c:numRef>
              <c:f>'RMD CT - BEI CEI'!$AC$71</c:f>
              <c:numCache>
                <c:formatCode>0.000</c:formatCode>
                <c:ptCount val="1"/>
                <c:pt idx="0">
                  <c:v>0.65891472868217049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4E-4B1A-9756-D646BD8DBF8A}"/>
            </c:ext>
          </c:extLst>
        </c:ser>
        <c:ser>
          <c:idx val="17"/>
          <c:order val="24"/>
          <c:tx>
            <c:strRef>
              <c:f>'RMD CT - BEI CEI'!$AK$70</c:f>
              <c:strCache>
                <c:ptCount val="1"/>
                <c:pt idx="0">
                  <c:v>GWTS Replacement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4590864073402057"/>
                  <c:y val="-2.3052491066705922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4E-4B1A-9756-D646BD8DB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CEI'!$BI$70</c:f>
              <c:numCache>
                <c:formatCode>0.000</c:formatCode>
                <c:ptCount val="1"/>
                <c:pt idx="0">
                  <c:v>0.18518518518518517</c:v>
                </c:pt>
              </c:numCache>
            </c:numRef>
          </c:xVal>
          <c:yVal>
            <c:numRef>
              <c:f>'RMD CT - BEI CEI'!$AC$70</c:f>
              <c:numCache>
                <c:formatCode>0.000</c:formatCode>
                <c:ptCount val="1"/>
                <c:pt idx="0">
                  <c:v>0.92976588628762546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4E-4B1A-9756-D646BD8DBF8A}"/>
            </c:ext>
          </c:extLst>
        </c:ser>
        <c:ser>
          <c:idx val="23"/>
          <c:order val="25"/>
          <c:tx>
            <c:v>Month Average</c:v>
          </c:tx>
          <c:spPr>
            <a:ln w="76200" cap="flat" cmpd="dbl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76200" cap="flat" cmpd="dbl" algn="ctr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4850192659168512E-3"/>
                  <c:y val="2.99682383867177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AD1-4EB5-9C48-47A079E1D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CEI'!$BN$157</c:f>
              <c:numCache>
                <c:formatCode>0.00</c:formatCode>
                <c:ptCount val="1"/>
                <c:pt idx="0">
                  <c:v>0.52518181818181819</c:v>
                </c:pt>
              </c:numCache>
            </c:numRef>
          </c:xVal>
          <c:yVal>
            <c:numRef>
              <c:f>'RMD CT - BEI CEI'!$AH$157</c:f>
              <c:numCache>
                <c:formatCode>0.00</c:formatCode>
                <c:ptCount val="1"/>
                <c:pt idx="0">
                  <c:v>0.84912671981525933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AD1-4EB5-9C48-47A079E1DE12}"/>
            </c:ext>
          </c:extLst>
        </c:ser>
        <c:ser>
          <c:idx val="20"/>
          <c:order val="26"/>
          <c:tx>
            <c:strRef>
              <c:f>'RMD CT - BEI CEI'!$AK$78</c:f>
              <c:strCache>
                <c:ptCount val="1"/>
                <c:pt idx="0">
                  <c:v>ROTHR Shelters Lot1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8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'RMD CT - BEI CEI'!$BI$78</c:f>
              <c:numCache>
                <c:formatCode>0.000</c:formatCode>
                <c:ptCount val="1"/>
                <c:pt idx="0">
                  <c:v>1</c:v>
                </c:pt>
              </c:numCache>
            </c:numRef>
          </c:xVal>
          <c:yVal>
            <c:numRef>
              <c:f>'RMD CT - BEI CEI'!$AC$78</c:f>
              <c:numCache>
                <c:formatCode>0.000</c:formatCode>
                <c:ptCount val="1"/>
                <c:pt idx="0">
                  <c:v>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4E-4B1A-9756-D646BD8D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57392"/>
        <c:axId val="662720656"/>
      </c:scatterChart>
      <c:valAx>
        <c:axId val="66275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0656"/>
        <c:crosses val="autoZero"/>
        <c:crossBetween val="midCat"/>
        <c:majorUnit val="0.1"/>
      </c:valAx>
      <c:valAx>
        <c:axId val="662720656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573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78075678747995E-2"/>
          <c:y val="1.5479838509131873E-2"/>
          <c:w val="0.88825152017315578"/>
          <c:h val="0.85924511986024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'RMD CT - BEI CEI'!$E$3</c:f>
              <c:strCache>
                <c:ptCount val="1"/>
                <c:pt idx="0">
                  <c:v>AMDR LRIP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3320455354024005E-2"/>
                  <c:y val="-1.68891262307216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43-454F-B960-E06D41C23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CEI'!$BN$3</c:f>
              <c:numCache>
                <c:formatCode>General</c:formatCode>
                <c:ptCount val="1"/>
                <c:pt idx="0">
                  <c:v>0.17100000000000001</c:v>
                </c:pt>
              </c:numCache>
            </c:numRef>
          </c:xVal>
          <c:yVal>
            <c:numRef>
              <c:f>'RMD CT - BEI CEI'!$AH$3</c:f>
              <c:numCache>
                <c:formatCode>0.000</c:formatCode>
                <c:ptCount val="1"/>
                <c:pt idx="0">
                  <c:v>0.68799999999999994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3-454F-B960-E06D41C232DD}"/>
            </c:ext>
          </c:extLst>
        </c:ser>
        <c:ser>
          <c:idx val="18"/>
          <c:order val="1"/>
          <c:tx>
            <c:strRef>
              <c:f>'RMD CT - BEI CEI'!$E$4</c:f>
              <c:strCache>
                <c:ptCount val="1"/>
                <c:pt idx="0">
                  <c:v>FSSMI FPIF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>
                    <a:alpha val="70000"/>
                  </a:srgb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4722432854692359E-2"/>
                  <c:y val="2.305249106670507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0C-4677-A7FF-F7A46A4ED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CEI'!$BI$4</c:f>
              <c:numCache>
                <c:formatCode>0.000</c:formatCode>
                <c:ptCount val="1"/>
              </c:numCache>
            </c:numRef>
          </c:xVal>
          <c:yVal>
            <c:numRef>
              <c:f>'RMD CT - BEI CEI'!$AH$4</c:f>
              <c:numCache>
                <c:formatCode>0.000</c:formatCode>
                <c:ptCount val="1"/>
                <c:pt idx="0">
                  <c:v>0.82692973347178955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B43-454F-B960-E06D41C232DD}"/>
            </c:ext>
          </c:extLst>
        </c:ser>
        <c:ser>
          <c:idx val="2"/>
          <c:order val="2"/>
          <c:tx>
            <c:strRef>
              <c:f>'RMD CT - BEI CEI'!$E$5</c:f>
              <c:strCache>
                <c:ptCount val="1"/>
                <c:pt idx="0">
                  <c:v>FSSMI FFP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>
                    <a:alpha val="70000"/>
                  </a:srgb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832883155301667E-2"/>
                  <c:y val="2.3052491066705076E-3"/>
                </c:manualLayout>
              </c:layout>
              <c:tx>
                <c:rich>
                  <a:bodyPr/>
                  <a:lstStyle/>
                  <a:p>
                    <a:fld id="{46BCD581-8FB0-4246-9E42-4ACB0992DF6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E0C-4677-A7FF-F7A46A4ED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CEI'!$AH$5</c:f>
              <c:numCache>
                <c:formatCode>0.000</c:formatCode>
                <c:ptCount val="1"/>
                <c:pt idx="0">
                  <c:v>0.81355932203389836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43-454F-B960-E06D41C232DD}"/>
            </c:ext>
          </c:extLst>
        </c:ser>
        <c:ser>
          <c:idx val="6"/>
          <c:order val="3"/>
          <c:tx>
            <c:strRef>
              <c:f>'RMD CT - BEI CEI'!$E$6</c:f>
              <c:strCache>
                <c:ptCount val="1"/>
                <c:pt idx="0">
                  <c:v>FSSMI CP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ysClr val="window" lastClr="FFFFFF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tx1"/>
                </a:solidFill>
                <a:ln w="34925" cap="flat" cmpd="dbl" algn="ctr">
                  <a:solidFill>
                    <a:srgbClr val="FFFF00"/>
                  </a:solidFill>
                  <a:round/>
                </a:ln>
                <a:effectLst/>
              </c:spPr>
            </c:marker>
            <c:bubble3D val="0"/>
            <c:spPr>
              <a:ln w="25400" cap="flat" cmpd="dbl" algn="ctr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B43-454F-B960-E06D41C232DD}"/>
              </c:ext>
            </c:extLst>
          </c:dPt>
          <c:dLbls>
            <c:dLbl>
              <c:idx val="0"/>
              <c:layout>
                <c:manualLayout>
                  <c:x val="7.7696084661205668E-7"/>
                  <c:y val="1.061322167456925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B43-454F-B960-E06D41C23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CEI'!$BN$6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CEI'!$AH$6</c:f>
              <c:numCache>
                <c:formatCode>0.000</c:formatCode>
                <c:ptCount val="1"/>
                <c:pt idx="0">
                  <c:v>0.46153846153846156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43-454F-B960-E06D41C232DD}"/>
            </c:ext>
          </c:extLst>
        </c:ser>
        <c:ser>
          <c:idx val="3"/>
          <c:order val="4"/>
          <c:tx>
            <c:strRef>
              <c:f>'RMD CT - BEI CEI'!$E$7</c:f>
              <c:strCache>
                <c:ptCount val="1"/>
                <c:pt idx="0">
                  <c:v>LTAMDS UMR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3269662864010679E-2"/>
                  <c:y val="-2.464438356005330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1F-4DBC-9DED-C5E2E749D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CEI'!$BN$7</c:f>
              <c:numCache>
                <c:formatCode>0.000</c:formatCode>
                <c:ptCount val="1"/>
                <c:pt idx="0">
                  <c:v>0.38100000000000001</c:v>
                </c:pt>
              </c:numCache>
            </c:numRef>
          </c:xVal>
          <c:yVal>
            <c:numRef>
              <c:f>'RMD CT - BEI CEI'!$AH$7</c:f>
              <c:numCache>
                <c:formatCode>0.000</c:formatCode>
                <c:ptCount val="1"/>
                <c:pt idx="0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43-454F-B960-E06D41C232DD}"/>
            </c:ext>
          </c:extLst>
        </c:ser>
        <c:ser>
          <c:idx val="51"/>
          <c:order val="5"/>
          <c:tx>
            <c:strRef>
              <c:f>'RMD CT - BEI CEI'!$AK$8</c:f>
              <c:strCache>
                <c:ptCount val="1"/>
                <c:pt idx="0">
                  <c:v>LTAMDS P3I 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1094830585525887E-2"/>
                  <c:y val="-3.227348749338829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18-49D2-956E-2BFC178E55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CEI'!$BN$8</c:f>
              <c:numCache>
                <c:formatCode>0.000</c:formatCode>
                <c:ptCount val="1"/>
              </c:numCache>
            </c:numRef>
          </c:xVal>
          <c:yVal>
            <c:numRef>
              <c:f>'RMD CT - BEI CEI'!$AH$8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18-49D2-956E-2BFC178E550B}"/>
            </c:ext>
          </c:extLst>
        </c:ser>
        <c:ser>
          <c:idx val="21"/>
          <c:order val="6"/>
          <c:tx>
            <c:strRef>
              <c:f>'RMD CT - BEI CEI'!$E$9</c:f>
              <c:strCache>
                <c:ptCount val="1"/>
                <c:pt idx="0">
                  <c:v>EASR Production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4521323992568527"/>
                  <c:y val="6.9329913093923836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F7-4839-A2AC-40C85617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CEI'!$BN$9</c:f>
              <c:numCache>
                <c:formatCode>General</c:formatCode>
                <c:ptCount val="1"/>
                <c:pt idx="0">
                  <c:v>7.6999999999999999E-2</c:v>
                </c:pt>
              </c:numCache>
            </c:numRef>
          </c:xVal>
          <c:yVal>
            <c:numRef>
              <c:f>'RMD CT - BEI CEI'!$AH$9</c:f>
              <c:numCache>
                <c:formatCode>0.000</c:formatCode>
                <c:ptCount val="1"/>
                <c:pt idx="0">
                  <c:v>0.41599999999999998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7-4839-A2AC-40C85617B4EE}"/>
            </c:ext>
          </c:extLst>
        </c:ser>
        <c:ser>
          <c:idx val="1"/>
          <c:order val="7"/>
          <c:tx>
            <c:strRef>
              <c:f>'RMD CT - BEI CEI'!$E$10</c:f>
              <c:strCache>
                <c:ptCount val="1"/>
                <c:pt idx="0">
                  <c:v>EASR EMD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9801700112688544E-2"/>
                  <c:y val="-3.065890554033042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43-454F-B960-E06D41C23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CEI'!$BN$10</c:f>
              <c:numCache>
                <c:formatCode>0.000</c:formatCode>
                <c:ptCount val="1"/>
                <c:pt idx="0">
                  <c:v>0.14299999999999999</c:v>
                </c:pt>
              </c:numCache>
            </c:numRef>
          </c:xVal>
          <c:yVal>
            <c:numRef>
              <c:f>'RMD CT - BEI CEI'!$AH$10</c:f>
              <c:numCache>
                <c:formatCode>0.000</c:formatCode>
                <c:ptCount val="1"/>
                <c:pt idx="0">
                  <c:v>0.97799999999999998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43-454F-B960-E06D41C232DD}"/>
            </c:ext>
          </c:extLst>
        </c:ser>
        <c:ser>
          <c:idx val="20"/>
          <c:order val="8"/>
          <c:tx>
            <c:strRef>
              <c:f>'RMD CT - BEI CEI'!$E$11</c:f>
              <c:strCache>
                <c:ptCount val="1"/>
                <c:pt idx="0">
                  <c:v>Barracuda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073514242931118E-2"/>
                  <c:y val="1.412446094381617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F7-4839-A2AC-40C85617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CEI'!$BN$11</c:f>
              <c:numCache>
                <c:formatCode>General</c:formatCode>
                <c:ptCount val="1"/>
                <c:pt idx="0">
                  <c:v>0.51200000000000001</c:v>
                </c:pt>
              </c:numCache>
            </c:numRef>
          </c:xVal>
          <c:yVal>
            <c:numRef>
              <c:f>'RMD CT - BEI CEI'!$AH$11</c:f>
              <c:numCache>
                <c:formatCode>0.000</c:formatCode>
                <c:ptCount val="1"/>
                <c:pt idx="0">
                  <c:v>0.88100000000000001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7-4839-A2AC-40C85617B4EE}"/>
            </c:ext>
          </c:extLst>
        </c:ser>
        <c:ser>
          <c:idx val="49"/>
          <c:order val="9"/>
          <c:tx>
            <c:strRef>
              <c:f>'RMD CT - BEI CEI'!$E$12</c:f>
              <c:strCache>
                <c:ptCount val="1"/>
                <c:pt idx="0">
                  <c:v>LCS VDS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8252317218352484E-3"/>
                  <c:y val="-1.38314946400237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75-486E-B259-EEEB2F6A17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CEI'!$BN$12</c:f>
              <c:numCache>
                <c:formatCode>0.000</c:formatCode>
                <c:ptCount val="1"/>
                <c:pt idx="0">
                  <c:v>0.21</c:v>
                </c:pt>
              </c:numCache>
            </c:numRef>
          </c:xVal>
          <c:yVal>
            <c:numRef>
              <c:f>'RMD CT - BEI CEI'!$AH$12</c:f>
              <c:numCache>
                <c:formatCode>0.000</c:formatCode>
                <c:ptCount val="1"/>
                <c:pt idx="0">
                  <c:v>0.42599999999999999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AD-43CB-9ABE-7F5B7782E167}"/>
            </c:ext>
          </c:extLst>
        </c:ser>
        <c:ser>
          <c:idx val="27"/>
          <c:order val="10"/>
          <c:tx>
            <c:strRef>
              <c:f>'RMD CT - BEI CEI'!$E$13</c:f>
              <c:strCache>
                <c:ptCount val="1"/>
                <c:pt idx="0">
                  <c:v>KSA THAAD Production Non Reportable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'RMD CT - BEI CEI'!$BN$13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CEI'!$AH$13</c:f>
              <c:numCache>
                <c:formatCode>0.000</c:formatCode>
                <c:ptCount val="1"/>
                <c:pt idx="0">
                  <c:v>0.34899999999999998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3-4B3A-A207-C7FAC9B6516E}"/>
            </c:ext>
          </c:extLst>
        </c:ser>
        <c:ser>
          <c:idx val="28"/>
          <c:order val="11"/>
          <c:tx>
            <c:strRef>
              <c:f>'RMD CT - BEI CEI'!$E$14</c:f>
              <c:strCache>
                <c:ptCount val="1"/>
                <c:pt idx="0">
                  <c:v>KSA THAAD Production Reportable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558957509454232"/>
                  <c:y val="-2.766298928004706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C9-4CC7-9466-38C54D7BA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CEI'!$BN$14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CEI'!$AH$14</c:f>
              <c:numCache>
                <c:formatCode>0.000</c:formatCode>
                <c:ptCount val="1"/>
                <c:pt idx="0">
                  <c:v>0.34899999999999998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93-4B3A-A207-C7FAC9B6516E}"/>
            </c:ext>
          </c:extLst>
        </c:ser>
        <c:ser>
          <c:idx val="9"/>
          <c:order val="12"/>
          <c:tx>
            <c:strRef>
              <c:f>'RMD CT - BEI CEI'!$E$15</c:f>
              <c:strCache>
                <c:ptCount val="1"/>
                <c:pt idx="0">
                  <c:v>KSA THAAD Long Lead Cost Type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'RMD CT - BEI CEI'!$BN$15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CEI'!$AH$15</c:f>
              <c:numCache>
                <c:formatCode>0.000</c:formatCode>
                <c:ptCount val="1"/>
                <c:pt idx="0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43-454F-B960-E06D41C232DD}"/>
            </c:ext>
          </c:extLst>
        </c:ser>
        <c:ser>
          <c:idx val="10"/>
          <c:order val="13"/>
          <c:tx>
            <c:strRef>
              <c:f>'RMD CT - BEI CEI'!$E$16</c:f>
              <c:strCache>
                <c:ptCount val="1"/>
                <c:pt idx="0">
                  <c:v>KSA THAAD Long Lead Fixed Price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51387246449774E-2"/>
                  <c:y val="-3.2044777739498984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A0-453C-B161-F653294885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CEI'!$BN$16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CEI'!$AH$16</c:f>
              <c:numCache>
                <c:formatCode>0.000</c:formatCode>
                <c:ptCount val="1"/>
                <c:pt idx="0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B43-454F-B960-E06D41C232DD}"/>
            </c:ext>
          </c:extLst>
        </c:ser>
        <c:ser>
          <c:idx val="11"/>
          <c:order val="14"/>
          <c:tx>
            <c:strRef>
              <c:f>'RMD CT - BEI CEI'!$E$17</c:f>
              <c:strCache>
                <c:ptCount val="1"/>
                <c:pt idx="0">
                  <c:v>QEWR Reportable CLINs 1001 5001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472493210875016"/>
                  <c:y val="-0.101347463481768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22884301783476"/>
                      <c:h val="8.85216119538420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413-436C-AC4B-2AADA8B26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CEI'!$BN$17</c:f>
              <c:numCache>
                <c:formatCode>General</c:formatCode>
                <c:ptCount val="1"/>
                <c:pt idx="0">
                  <c:v>0.55800000000000005</c:v>
                </c:pt>
              </c:numCache>
            </c:numRef>
          </c:xVal>
          <c:yVal>
            <c:numRef>
              <c:f>'RMD CT - BEI CEI'!$AH$17</c:f>
              <c:numCache>
                <c:formatCode>0.000</c:formatCode>
                <c:ptCount val="1"/>
                <c:pt idx="0">
                  <c:v>0.98099999999999998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B43-454F-B960-E06D41C232DD}"/>
            </c:ext>
          </c:extLst>
        </c:ser>
        <c:ser>
          <c:idx val="29"/>
          <c:order val="15"/>
          <c:tx>
            <c:strRef>
              <c:f>'RMD CT - BEI CEI'!$E$18</c:f>
              <c:strCache>
                <c:ptCount val="1"/>
                <c:pt idx="0">
                  <c:v>QEWR Non Reportable CLINs 2001  2002  3001  CFR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843838838742228"/>
                  <c:y val="-9.59435602412415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C9-4CC7-9466-38C54D7BA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CEI'!$BN$18</c:f>
              <c:numCache>
                <c:formatCode>General</c:formatCode>
                <c:ptCount val="1"/>
                <c:pt idx="0">
                  <c:v>0.33300000000000002</c:v>
                </c:pt>
              </c:numCache>
            </c:numRef>
          </c:xVal>
          <c:yVal>
            <c:numRef>
              <c:f>'RMD CT - BEI CEI'!$AH$18</c:f>
              <c:numCache>
                <c:formatCode>0.000</c:formatCode>
                <c:ptCount val="1"/>
                <c:pt idx="0">
                  <c:v>0.98599999999999999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93-4B3A-A207-C7FAC9B6516E}"/>
            </c:ext>
          </c:extLst>
        </c:ser>
        <c:ser>
          <c:idx val="4"/>
          <c:order val="16"/>
          <c:tx>
            <c:strRef>
              <c:f>'RMD CT - BEI CEI'!$E$19</c:f>
              <c:strCache>
                <c:ptCount val="1"/>
                <c:pt idx="0">
                  <c:v>MK54 FY16 FY20 Production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8486578748368411E-2"/>
                  <c:y val="7.097662332193294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13-436C-AC4B-2AADA8B26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CEI'!$BN$19</c:f>
              <c:numCache>
                <c:formatCode>General</c:formatCode>
                <c:ptCount val="1"/>
                <c:pt idx="0">
                  <c:v>5.3999999999999999E-2</c:v>
                </c:pt>
              </c:numCache>
            </c:numRef>
          </c:xVal>
          <c:yVal>
            <c:numRef>
              <c:f>'RMD CT - BEI CEI'!$AH$19</c:f>
              <c:numCache>
                <c:formatCode>0.000</c:formatCode>
                <c:ptCount val="1"/>
                <c:pt idx="0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43-454F-B960-E06D41C232DD}"/>
            </c:ext>
          </c:extLst>
        </c:ser>
        <c:ser>
          <c:idx val="5"/>
          <c:order val="17"/>
          <c:tx>
            <c:strRef>
              <c:f>'RMD CT - BEI CEI'!$E$20</c:f>
              <c:strCache>
                <c:ptCount val="1"/>
                <c:pt idx="0">
                  <c:v>SRP FOS2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0407713318924997E-2"/>
                  <c:y val="-3.781389052353845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B43-454F-B960-E06D41C23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CEI'!$BN$20</c:f>
              <c:numCache>
                <c:formatCode>0.000</c:formatCode>
                <c:ptCount val="1"/>
                <c:pt idx="0">
                  <c:v>0.42899999999999999</c:v>
                </c:pt>
              </c:numCache>
            </c:numRef>
          </c:xVal>
          <c:yVal>
            <c:numRef>
              <c:f>'RMD CT - BEI CEI'!$AH$20</c:f>
              <c:numCache>
                <c:formatCode>0.000</c:formatCode>
                <c:ptCount val="1"/>
                <c:pt idx="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43-454F-B960-E06D41C232DD}"/>
            </c:ext>
          </c:extLst>
        </c:ser>
        <c:ser>
          <c:idx val="8"/>
          <c:order val="18"/>
          <c:tx>
            <c:strRef>
              <c:f>'RMD CT - BEI CEI'!$E$21</c:f>
              <c:strCache>
                <c:ptCount val="1"/>
                <c:pt idx="0">
                  <c:v>Qatar ADOC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4563757332021629E-2"/>
                  <c:y val="3.690122969611012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F7-4839-A2AC-40C85617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CEI'!$BN$21</c:f>
              <c:numCache>
                <c:formatCode>0.000</c:formatCode>
                <c:ptCount val="1"/>
                <c:pt idx="0">
                  <c:v>0.38500000000000001</c:v>
                </c:pt>
              </c:numCache>
            </c:numRef>
          </c:xVal>
          <c:yVal>
            <c:numRef>
              <c:f>'RMD CT - BEI CEI'!$AH$21</c:f>
              <c:numCache>
                <c:formatCode>0.000</c:formatCode>
                <c:ptCount val="1"/>
                <c:pt idx="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43-454F-B960-E06D41C232DD}"/>
            </c:ext>
          </c:extLst>
        </c:ser>
        <c:ser>
          <c:idx val="45"/>
          <c:order val="19"/>
          <c:tx>
            <c:strRef>
              <c:f>'RMD CT - BEI CEI'!$E$22</c:f>
              <c:strCache>
                <c:ptCount val="1"/>
                <c:pt idx="0">
                  <c:v>Qatar AOC Upgrade Reportable</c:v>
                </c:pt>
              </c:strCache>
            </c:strRef>
          </c:tx>
          <c:spPr>
            <a:ln w="25400" cap="flat" cmpd="dbl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9004665514266009"/>
                  <c:y val="4.74776944459469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04752577894195"/>
                      <c:h val="9.44807253947330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96F-4C81-B690-FF87F4D6B0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CEI'!$BN$22</c:f>
              <c:numCache>
                <c:formatCode>General</c:formatCode>
                <c:ptCount val="1"/>
                <c:pt idx="0">
                  <c:v>0.313</c:v>
                </c:pt>
              </c:numCache>
            </c:numRef>
          </c:xVal>
          <c:yVal>
            <c:numRef>
              <c:f>'RMD CT - BEI CEI'!$AH$22</c:f>
              <c:numCache>
                <c:formatCode>0.000</c:formatCode>
                <c:ptCount val="1"/>
                <c:pt idx="0">
                  <c:v>0.90800000000000003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4-4381-B31C-0E1D89890F55}"/>
            </c:ext>
          </c:extLst>
        </c:ser>
        <c:ser>
          <c:idx val="48"/>
          <c:order val="20"/>
          <c:tx>
            <c:strRef>
              <c:f>'RMD CT - BEI CEI'!$E$23</c:f>
              <c:strCache>
                <c:ptCount val="1"/>
                <c:pt idx="0">
                  <c:v>Qatar AOC Upgrade nonReportable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3656064314340466"/>
                  <c:y val="-6.915747320011861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37760977105932"/>
                      <c:h val="8.06492307547095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6AD-43CB-9ABE-7F5B7782E1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CEI'!$BN$23</c:f>
              <c:numCache>
                <c:formatCode>General</c:formatCode>
                <c:ptCount val="1"/>
                <c:pt idx="0">
                  <c:v>0.313</c:v>
                </c:pt>
              </c:numCache>
            </c:numRef>
          </c:xVal>
          <c:yVal>
            <c:numRef>
              <c:f>'RMD CT - BEI CEI'!$AH$23</c:f>
              <c:numCache>
                <c:formatCode>0.000</c:formatCode>
                <c:ptCount val="1"/>
                <c:pt idx="0">
                  <c:v>0.90800000000000003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AD-43CB-9ABE-7F5B7782E167}"/>
            </c:ext>
          </c:extLst>
        </c:ser>
        <c:ser>
          <c:idx val="12"/>
          <c:order val="21"/>
          <c:tx>
            <c:strRef>
              <c:f>'RMD CT - BEI CEI'!$E$24</c:f>
              <c:strCache>
                <c:ptCount val="1"/>
                <c:pt idx="0">
                  <c:v>Qatar Depot Operations Cost Type</c:v>
                </c:pt>
              </c:strCache>
            </c:strRef>
          </c:tx>
          <c:spPr>
            <a:ln w="25400" cap="flat" cmpd="dbl" algn="ctr">
              <a:solidFill>
                <a:srgbClr val="CCFF99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CCFF99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4843342559831807"/>
                  <c:y val="-4.86494689032786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08261435781466"/>
                      <c:h val="9.21754762880624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413-436C-AC4B-2AADA8B26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CEI'!$BN$24</c:f>
              <c:numCache>
                <c:formatCode>0.000</c:formatCode>
                <c:ptCount val="1"/>
                <c:pt idx="0">
                  <c:v>1</c:v>
                </c:pt>
              </c:numCache>
            </c:numRef>
          </c:xVal>
          <c:yVal>
            <c:numRef>
              <c:f>'RMD CT - BEI CEI'!$AH$24</c:f>
              <c:numCache>
                <c:formatCode>0.000</c:formatCode>
                <c:ptCount val="1"/>
                <c:pt idx="0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B43-454F-B960-E06D41C232DD}"/>
            </c:ext>
          </c:extLst>
        </c:ser>
        <c:ser>
          <c:idx val="13"/>
          <c:order val="22"/>
          <c:tx>
            <c:strRef>
              <c:f>'RMD CT - BEI CEI'!$E$26</c:f>
              <c:strCache>
                <c:ptCount val="1"/>
                <c:pt idx="0">
                  <c:v>Qatar Patriot Production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368133622998065E-2"/>
                  <c:y val="8.087993718105426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B43-454F-B960-E06D41C23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CEI'!$BN$26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CEI'!$AH$26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B43-454F-B960-E06D41C232DD}"/>
            </c:ext>
          </c:extLst>
        </c:ser>
        <c:ser>
          <c:idx val="7"/>
          <c:order val="23"/>
          <c:tx>
            <c:strRef>
              <c:f>'RMD CT - BEI CEI'!$E$27</c:f>
              <c:strCache>
                <c:ptCount val="1"/>
                <c:pt idx="0">
                  <c:v>Qatar Patriot 2 Lot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1065406450972716E-2"/>
                  <c:y val="-4.608773814403124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F7-4839-A2AC-40C85617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CEI'!$BN$27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CEI'!$AH$27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7-4839-A2AC-40C85617B4EE}"/>
            </c:ext>
          </c:extLst>
        </c:ser>
        <c:ser>
          <c:idx val="14"/>
          <c:order val="24"/>
          <c:tx>
            <c:strRef>
              <c:f>'RMD CT - BEI CEI'!$E$28</c:f>
              <c:strCache>
                <c:ptCount val="1"/>
                <c:pt idx="0">
                  <c:v>Qatar NASAMS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151033053618918"/>
                  <c:y val="2.595855706653239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B43-454F-B960-E06D41C23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CEI'!$BN$28</c:f>
              <c:numCache>
                <c:formatCode>0.000</c:formatCode>
                <c:ptCount val="1"/>
                <c:pt idx="0">
                  <c:v>0.14299999999999999</c:v>
                </c:pt>
              </c:numCache>
            </c:numRef>
          </c:xVal>
          <c:yVal>
            <c:numRef>
              <c:f>'RMD CT - BEI CEI'!$AH$28</c:f>
              <c:numCache>
                <c:formatCode>0.000</c:formatCode>
                <c:ptCount val="1"/>
                <c:pt idx="0">
                  <c:v>0.94499999999999995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B43-454F-B960-E06D41C232DD}"/>
            </c:ext>
          </c:extLst>
        </c:ser>
        <c:ser>
          <c:idx val="15"/>
          <c:order val="25"/>
          <c:tx>
            <c:strRef>
              <c:f>'RMD CT - BEI CEI'!$E$29</c:f>
              <c:strCache>
                <c:ptCount val="1"/>
                <c:pt idx="0">
                  <c:v>SNAP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461670467621531"/>
                  <c:y val="-2.417649066625660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13-436C-AC4B-2AADA8B26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CEI'!$BN$29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CEI'!$AH$29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B43-454F-B960-E06D41C232DD}"/>
            </c:ext>
          </c:extLst>
        </c:ser>
        <c:ser>
          <c:idx val="16"/>
          <c:order val="26"/>
          <c:tx>
            <c:strRef>
              <c:f>'RMD CT - BEI CEI'!$E$30</c:f>
              <c:strCache>
                <c:ptCount val="1"/>
                <c:pt idx="0">
                  <c:v>AEGIS FY18 FY20 Production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6973035175358926E-3"/>
                  <c:y val="2.58709757520466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66575169398205"/>
                      <c:h val="8.75649780747212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DB43-454F-B960-E06D41C23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CEI'!$BN$30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CEI'!$AH$30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B43-454F-B960-E06D41C232DD}"/>
            </c:ext>
          </c:extLst>
        </c:ser>
        <c:ser>
          <c:idx val="22"/>
          <c:order val="27"/>
          <c:tx>
            <c:strRef>
              <c:f>'RMD CT - BEI CEI'!$E$31</c:f>
              <c:strCache>
                <c:ptCount val="1"/>
                <c:pt idx="0">
                  <c:v>DDG 1002 Ship Set 3 Non Reportable</c:v>
                </c:pt>
              </c:strCache>
            </c:strRef>
          </c:tx>
          <c:spPr>
            <a:ln w="25400" cap="flat" cmpd="dbl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7632355623918187E-4"/>
                  <c:y val="-8.09787269006115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06109463491833"/>
                      <c:h val="8.63014474423170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EF7-4839-A2AC-40C85617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CEI'!$BN$31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CEI'!$AH$31</c:f>
              <c:numCache>
                <c:formatCode>General</c:formatCode>
                <c:ptCount val="1"/>
                <c:pt idx="0">
                  <c:v>0.96099999999999997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F7-4839-A2AC-40C85617B4EE}"/>
            </c:ext>
          </c:extLst>
        </c:ser>
        <c:ser>
          <c:idx val="17"/>
          <c:order val="28"/>
          <c:tx>
            <c:strRef>
              <c:f>'RMD CT - BEI CEI'!$E$32</c:f>
              <c:strCache>
                <c:ptCount val="1"/>
                <c:pt idx="0">
                  <c:v>AN/TPY-2 TO3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4829295323849937E-2"/>
                  <c:y val="3.08329790752356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B43-454F-B960-E06D41C23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CEI'!$BN$32</c:f>
              <c:numCache>
                <c:formatCode>0.000</c:formatCode>
                <c:ptCount val="1"/>
                <c:pt idx="0">
                  <c:v>0.875</c:v>
                </c:pt>
              </c:numCache>
            </c:numRef>
          </c:xVal>
          <c:yVal>
            <c:numRef>
              <c:f>'RMD CT - BEI CEI'!$AH$32</c:f>
              <c:numCache>
                <c:formatCode>0.000</c:formatCode>
                <c:ptCount val="1"/>
                <c:pt idx="0">
                  <c:v>0.82699999999999996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B43-454F-B960-E06D41C232DD}"/>
            </c:ext>
          </c:extLst>
        </c:ser>
        <c:ser>
          <c:idx val="46"/>
          <c:order val="29"/>
          <c:tx>
            <c:strRef>
              <c:f>'RMD CT - BEI CEI'!$E$33</c:f>
              <c:strCache>
                <c:ptCount val="1"/>
                <c:pt idx="0">
                  <c:v>AN/TPY-2 RDC TO6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7528135095468283E-2"/>
                  <c:y val="-3.225624350400768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DF-4C0B-AABF-F2777D1423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CEI'!$BN$33</c:f>
              <c:numCache>
                <c:formatCode>0.000</c:formatCode>
                <c:ptCount val="1"/>
              </c:numCache>
            </c:numRef>
          </c:xVal>
          <c:yVal>
            <c:numRef>
              <c:f>'RMD CT - BEI CEI'!$AH$33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C4-4381-B31C-0E1D89890F55}"/>
            </c:ext>
          </c:extLst>
        </c:ser>
        <c:ser>
          <c:idx val="52"/>
          <c:order val="30"/>
          <c:tx>
            <c:strRef>
              <c:f>'RMD CT - BEI CEI'!$AK$34</c:f>
              <c:strCache>
                <c:ptCount val="1"/>
                <c:pt idx="0">
                  <c:v>AN/TPY-2 Radar 13</c:v>
                </c:pt>
              </c:strCache>
            </c:strRef>
          </c:tx>
          <c:spPr>
            <a:ln w="25400" cap="flat" cmpd="dbl" algn="ctr">
              <a:solidFill>
                <a:schemeClr val="accent5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50000"/>
                    <a:lumOff val="5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'RMD CT - BEI CEI'!$BN$34</c:f>
              <c:numCache>
                <c:formatCode>General</c:formatCode>
                <c:ptCount val="1"/>
                <c:pt idx="0">
                  <c:v>0.36799999999999999</c:v>
                </c:pt>
              </c:numCache>
            </c:numRef>
          </c:xVal>
          <c:yVal>
            <c:numRef>
              <c:f>'RMD CT - BEI CEI'!$AH$34</c:f>
              <c:numCache>
                <c:formatCode>General</c:formatCode>
                <c:ptCount val="1"/>
                <c:pt idx="0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8C-4D05-B9D2-A243E878D715}"/>
            </c:ext>
          </c:extLst>
        </c:ser>
        <c:ser>
          <c:idx val="53"/>
          <c:order val="31"/>
          <c:tx>
            <c:strRef>
              <c:f>'RMD CT - BEI CEI'!$AK$35</c:f>
              <c:strCache>
                <c:ptCount val="1"/>
                <c:pt idx="0">
                  <c:v>CY21 Patriot ESM</c:v>
                </c:pt>
              </c:strCache>
            </c:strRef>
          </c:tx>
          <c:spPr>
            <a:ln w="25400" cap="flat" cmpd="dbl" algn="ctr">
              <a:solidFill>
                <a:schemeClr val="accent6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50000"/>
                    <a:lumOff val="5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'RMD CT - BEI CEI'!$BN$35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CEI'!$AH$35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8C-4D05-B9D2-A243E878D715}"/>
            </c:ext>
          </c:extLst>
        </c:ser>
        <c:ser>
          <c:idx val="24"/>
          <c:order val="32"/>
          <c:tx>
            <c:strRef>
              <c:f>'RMD CT - BEI CEI'!$E$36</c:f>
              <c:strCache>
                <c:ptCount val="1"/>
                <c:pt idx="0">
                  <c:v>Bahrain Patriot 2 Lot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0558135183061895E-2"/>
                  <c:y val="8.7690223892327801E-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EA-48C1-AB5F-6514DE9C4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CEI'!$BN$36</c:f>
              <c:numCache>
                <c:formatCode>0.000</c:formatCode>
                <c:ptCount val="1"/>
              </c:numCache>
            </c:numRef>
          </c:xVal>
          <c:yVal>
            <c:numRef>
              <c:f>'RMD CT - BEI CEI'!$AH$36</c:f>
              <c:numCache>
                <c:formatCode>0.000</c:formatCode>
                <c:ptCount val="1"/>
                <c:pt idx="0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A-48C1-AB5F-6514DE9C4511}"/>
            </c:ext>
          </c:extLst>
        </c:ser>
        <c:ser>
          <c:idx val="25"/>
          <c:order val="33"/>
          <c:tx>
            <c:strRef>
              <c:f>'RMD CT - BEI CEI'!$E$37</c:f>
              <c:strCache>
                <c:ptCount val="1"/>
                <c:pt idx="0">
                  <c:v>DSLC FRP</c:v>
                </c:pt>
              </c:strCache>
            </c:strRef>
          </c:tx>
          <c:spPr>
            <a:ln w="25400" cap="flat" cmpd="dbl" algn="ctr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1312036022568714E-2"/>
                  <c:y val="-4.610498213341188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EA-48C1-AB5F-6514DE9C4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CEI'!$BN$37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CEI'!$AH$37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A-48C1-AB5F-6514DE9C4511}"/>
            </c:ext>
          </c:extLst>
        </c:ser>
        <c:ser>
          <c:idx val="26"/>
          <c:order val="34"/>
          <c:tx>
            <c:strRef>
              <c:f>'RMD CT - BEI CEI'!$E$38</c:f>
              <c:strCache>
                <c:ptCount val="1"/>
                <c:pt idx="0">
                  <c:v>Poland Patriot Phase 1</c:v>
                </c:pt>
              </c:strCache>
            </c:strRef>
          </c:tx>
          <c:spPr>
            <a:ln w="25400" cap="flat" cmpd="dbl" algn="ctr">
              <a:solidFill>
                <a:schemeClr val="accent3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ysClr val="window" lastClr="FFFFFF"/>
              </a:solidFill>
              <a:ln w="34925" cap="flat" cmpd="dbl" algn="ctr">
                <a:solidFill>
                  <a:schemeClr val="accent3">
                    <a:lumMod val="60000"/>
                    <a:lumOff val="4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ysClr val="window" lastClr="FFFFFF"/>
                </a:solidFill>
                <a:ln w="34925" cap="flat" cmpd="dbl" algn="ctr">
                  <a:solidFill>
                    <a:srgbClr val="C00000"/>
                  </a:solidFill>
                  <a:round/>
                </a:ln>
                <a:effectLst/>
              </c:spPr>
            </c:marker>
            <c:bubble3D val="0"/>
            <c:spPr>
              <a:ln w="25400" cap="flat" cmpd="dbl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EA-48C1-AB5F-6514DE9C4511}"/>
              </c:ext>
            </c:extLst>
          </c:dPt>
          <c:dLbls>
            <c:dLbl>
              <c:idx val="0"/>
              <c:layout>
                <c:manualLayout>
                  <c:x val="-6.3799764949314566E-2"/>
                  <c:y val="-7.86109912099217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08145318382772E-2"/>
                      <c:h val="6.19735227086641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9EA-48C1-AB5F-6514DE9C4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CEI'!$BN$38</c:f>
              <c:numCache>
                <c:formatCode>General</c:formatCode>
                <c:ptCount val="1"/>
                <c:pt idx="0">
                  <c:v>0.35099999999999998</c:v>
                </c:pt>
              </c:numCache>
            </c:numRef>
          </c:xVal>
          <c:yVal>
            <c:numRef>
              <c:f>'RMD CT - BEI CEI'!$AH$38</c:f>
              <c:numCache>
                <c:formatCode>0.000</c:formatCode>
                <c:ptCount val="1"/>
                <c:pt idx="0">
                  <c:v>0.96899999999999997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A-48C1-AB5F-6514DE9C4511}"/>
            </c:ext>
          </c:extLst>
        </c:ser>
        <c:ser>
          <c:idx val="19"/>
          <c:order val="35"/>
          <c:tx>
            <c:strRef>
              <c:f>'RMD CT - BEI CEI'!$E$39</c:f>
              <c:strCache>
                <c:ptCount val="1"/>
                <c:pt idx="0">
                  <c:v>Patriot Sweden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368524818436474E-4"/>
                  <c:y val="-7.880866178292769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B43-454F-B960-E06D41C23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CEI'!$BN$39</c:f>
              <c:numCache>
                <c:formatCode>0.000</c:formatCode>
                <c:ptCount val="1"/>
                <c:pt idx="0">
                  <c:v>0.34699999999999998</c:v>
                </c:pt>
              </c:numCache>
            </c:numRef>
          </c:xVal>
          <c:yVal>
            <c:numRef>
              <c:f>'RMD CT - BEI CEI'!$AH$39</c:f>
              <c:numCache>
                <c:formatCode>0.000</c:formatCode>
                <c:ptCount val="1"/>
                <c:pt idx="0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B43-454F-B960-E06D41C232DD}"/>
            </c:ext>
          </c:extLst>
        </c:ser>
        <c:ser>
          <c:idx val="30"/>
          <c:order val="36"/>
          <c:tx>
            <c:strRef>
              <c:f>'RMD CT - BEI CEI'!$E$40</c:f>
              <c:strCache>
                <c:ptCount val="1"/>
                <c:pt idx="0">
                  <c:v>Romania Patriot 3 Lot 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4203211678961673E-4"/>
                  <c:y val="-1.026398551069254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C4-4381-B31C-0E1D89890F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CEI'!$BN$40</c:f>
              <c:numCache>
                <c:formatCode>General</c:formatCode>
                <c:ptCount val="1"/>
                <c:pt idx="0">
                  <c:v>0.77400000000000002</c:v>
                </c:pt>
              </c:numCache>
            </c:numRef>
          </c:xVal>
          <c:yVal>
            <c:numRef>
              <c:f>'RMD CT - BEI CEI'!$AH$40</c:f>
              <c:numCache>
                <c:formatCode>0.000</c:formatCode>
                <c:ptCount val="1"/>
                <c:pt idx="0">
                  <c:v>0.92300000000000004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69-40FF-8C63-A49BB1EDF03C}"/>
            </c:ext>
          </c:extLst>
        </c:ser>
        <c:ser>
          <c:idx val="31"/>
          <c:order val="37"/>
          <c:tx>
            <c:strRef>
              <c:f>'RMD CT - BEI CEI'!$E$41</c:f>
              <c:strCache>
                <c:ptCount val="1"/>
                <c:pt idx="0">
                  <c:v>UAE Patriot 100 Lot GEMT Missile </c:v>
                </c:pt>
              </c:strCache>
            </c:strRef>
          </c:tx>
          <c:spPr>
            <a:ln w="25400" cap="flat" cmpd="dbl" algn="ctr">
              <a:solidFill>
                <a:schemeClr val="accent2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5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'RMD CT - BEI CEI'!$BN$41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CEI'!$AH$41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E69-40FF-8C63-A49BB1EDF03C}"/>
            </c:ext>
          </c:extLst>
        </c:ser>
        <c:ser>
          <c:idx val="32"/>
          <c:order val="38"/>
          <c:tx>
            <c:strRef>
              <c:f>'RMD CT - BEI CEI'!$E$42</c:f>
              <c:strCache>
                <c:ptCount val="1"/>
                <c:pt idx="0">
                  <c:v>UAE 3 Lot Fire Units </c:v>
                </c:pt>
              </c:strCache>
            </c:strRef>
          </c:tx>
          <c:spPr>
            <a:ln w="25400" cap="flat" cmpd="dbl" algn="ctr">
              <a:solidFill>
                <a:schemeClr val="accent3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5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'RMD CT - BEI CEI'!$BN$42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CEI'!$AH$42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E69-40FF-8C63-A49BB1EDF03C}"/>
            </c:ext>
          </c:extLst>
        </c:ser>
        <c:ser>
          <c:idx val="54"/>
          <c:order val="39"/>
          <c:tx>
            <c:strRef>
              <c:f>'RMD CT - BEI CEI'!$AK$43</c:f>
              <c:strCache>
                <c:ptCount val="1"/>
                <c:pt idx="0">
                  <c:v>Enhanced Sentinel A3 Radars</c:v>
                </c:pt>
              </c:strCache>
            </c:strRef>
          </c:tx>
          <c:spPr>
            <a:ln w="25400" cap="flat" cmpd="dbl" algn="ctr">
              <a:solidFill>
                <a:srgbClr val="CCFF99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CCFF99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8356527118516729E-2"/>
                  <c:y val="-2.305249106670600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C-4D05-B9D2-A243E878D7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CEI'!$BN$43</c:f>
              <c:numCache>
                <c:formatCode>0.000</c:formatCode>
                <c:ptCount val="1"/>
                <c:pt idx="0">
                  <c:v>0.8</c:v>
                </c:pt>
              </c:numCache>
            </c:numRef>
          </c:xVal>
          <c:yVal>
            <c:numRef>
              <c:f>'RMD CT - BEI CEI'!$AH$43</c:f>
              <c:numCache>
                <c:formatCode>0.000</c:formatCode>
                <c:ptCount val="1"/>
                <c:pt idx="0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8C-4D05-B9D2-A243E878D715}"/>
            </c:ext>
          </c:extLst>
        </c:ser>
        <c:ser>
          <c:idx val="55"/>
          <c:order val="40"/>
          <c:tx>
            <c:strRef>
              <c:f>'RMD CT - BEI CEI'!$AK$44</c:f>
              <c:strCache>
                <c:ptCount val="1"/>
                <c:pt idx="0">
                  <c:v>Sentinel A3 USG 25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'RMD CT - BEI CEI'!$BN$44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CEI'!$AH$44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8C-4D05-B9D2-A243E878D715}"/>
            </c:ext>
          </c:extLst>
        </c:ser>
        <c:ser>
          <c:idx val="33"/>
          <c:order val="41"/>
          <c:tx>
            <c:strRef>
              <c:f>'RMD CT - BEI CEI'!$E$45</c:f>
              <c:strCache>
                <c:ptCount val="1"/>
                <c:pt idx="0">
                  <c:v>THAAD UAE Fixed Price </c:v>
                </c:pt>
              </c:strCache>
            </c:strRef>
          </c:tx>
          <c:spPr>
            <a:ln w="25400" cap="flat" cmpd="dbl" algn="ctr">
              <a:solidFill>
                <a:schemeClr val="accent4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5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'RMD CT - BEI CEI'!$BN$45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CEI'!$AH$45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E69-40FF-8C63-A49BB1EDF03C}"/>
            </c:ext>
          </c:extLst>
        </c:ser>
        <c:ser>
          <c:idx val="34"/>
          <c:order val="42"/>
          <c:tx>
            <c:strRef>
              <c:f>'RMD CT - BEI CEI'!$E$46</c:f>
              <c:strCache>
                <c:ptCount val="1"/>
                <c:pt idx="0">
                  <c:v>THAAD UAE Cost Type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193293296545813E-2"/>
                  <c:y val="5.071548034675294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0C-4677-A7FF-F7A46A4ED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CEI'!$BN$46</c:f>
              <c:numCache>
                <c:formatCode>0.000</c:formatCode>
                <c:ptCount val="1"/>
              </c:numCache>
            </c:numRef>
          </c:xVal>
          <c:yVal>
            <c:numRef>
              <c:f>'RMD CT - BEI CEI'!$AH$46</c:f>
              <c:numCache>
                <c:formatCode>0.000</c:formatCode>
                <c:ptCount val="1"/>
                <c:pt idx="0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E69-40FF-8C63-A49BB1EDF03C}"/>
            </c:ext>
          </c:extLst>
        </c:ser>
        <c:ser>
          <c:idx val="47"/>
          <c:order val="43"/>
          <c:tx>
            <c:strRef>
              <c:f>'RMD CT - BEI CEI'!$E$47</c:f>
              <c:strCache>
                <c:ptCount val="1"/>
                <c:pt idx="0">
                  <c:v>TAADS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5476280841910964E-2"/>
                  <c:y val="1.7243989380522267E-5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6F-4C81-B690-FF87F4D6B0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CEI'!$BN$47</c:f>
              <c:numCache>
                <c:formatCode>0.000</c:formatCode>
                <c:ptCount val="1"/>
                <c:pt idx="0">
                  <c:v>0.626</c:v>
                </c:pt>
              </c:numCache>
            </c:numRef>
          </c:xVal>
          <c:yVal>
            <c:numRef>
              <c:f>'RMD CT - BEI CEI'!$AH$47</c:f>
              <c:numCache>
                <c:formatCode>0.000</c:formatCode>
                <c:ptCount val="1"/>
                <c:pt idx="0">
                  <c:v>1.0189999999999999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C4-4381-B31C-0E1D89890F55}"/>
            </c:ext>
          </c:extLst>
        </c:ser>
        <c:ser>
          <c:idx val="35"/>
          <c:order val="44"/>
          <c:tx>
            <c:strRef>
              <c:f>'RMD CT - BEI CEI'!$E$48</c:f>
              <c:strCache>
                <c:ptCount val="1"/>
                <c:pt idx="0">
                  <c:v>SM3 IIA RDTE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CEI'!$BN$48</c:f>
              <c:numCache>
                <c:formatCode>0.000</c:formatCode>
                <c:ptCount val="1"/>
                <c:pt idx="0">
                  <c:v>0.433</c:v>
                </c:pt>
              </c:numCache>
            </c:numRef>
          </c:xVal>
          <c:yVal>
            <c:numRef>
              <c:f>'RMD CT - BEI CEI'!$AH$48</c:f>
              <c:numCache>
                <c:formatCode>0.000</c:formatCode>
                <c:ptCount val="1"/>
                <c:pt idx="0">
                  <c:v>1.3740000000000001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E69-40FF-8C63-A49BB1EDF03C}"/>
            </c:ext>
          </c:extLst>
        </c:ser>
        <c:ser>
          <c:idx val="36"/>
          <c:order val="45"/>
          <c:tx>
            <c:strRef>
              <c:f>'RMD CT - BEI CEI'!$E$50</c:f>
              <c:strCache>
                <c:ptCount val="1"/>
                <c:pt idx="0">
                  <c:v>SM3 1B FY18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noFill/>
                <a:ln w="34925" cap="flat" cmpd="dbl" algn="ctr">
                  <a:solidFill>
                    <a:srgbClr val="C00000"/>
                  </a:solidFill>
                  <a:round/>
                </a:ln>
                <a:effectLst/>
              </c:spPr>
            </c:marker>
            <c:bubble3D val="0"/>
            <c:spPr>
              <a:ln w="25400" cap="flat" cmpd="dbl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5C-4011-B3B3-1B86029D0216}"/>
              </c:ext>
            </c:extLst>
          </c:dPt>
          <c:dLbls>
            <c:dLbl>
              <c:idx val="0"/>
              <c:layout>
                <c:manualLayout>
                  <c:x val="-9.181713152377631E-2"/>
                  <c:y val="2.766298928004706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5C-4011-B3B3-1B86029D02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CEI'!$BN$50</c:f>
              <c:numCache>
                <c:formatCode>0.000</c:formatCode>
                <c:ptCount val="1"/>
              </c:numCache>
            </c:numRef>
          </c:xVal>
          <c:yVal>
            <c:numRef>
              <c:f>'RMD CT - BEI CEI'!$AH$50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E69-40FF-8C63-A49BB1EDF03C}"/>
            </c:ext>
          </c:extLst>
        </c:ser>
        <c:ser>
          <c:idx val="37"/>
          <c:order val="46"/>
          <c:tx>
            <c:strRef>
              <c:f>'RMD CT - BEI CEI'!$E$51</c:f>
              <c:strCache>
                <c:ptCount val="1"/>
                <c:pt idx="0">
                  <c:v>SM3 BLK IIA DEV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597443640751852E-2"/>
                  <c:y val="-3.688398570672951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E69-40FF-8C63-A49BB1EDF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CEI'!$BN$51</c:f>
              <c:numCache>
                <c:formatCode>0.000</c:formatCode>
                <c:ptCount val="1"/>
                <c:pt idx="0">
                  <c:v>0.111</c:v>
                </c:pt>
              </c:numCache>
            </c:numRef>
          </c:xVal>
          <c:yVal>
            <c:numRef>
              <c:f>'RMD CT - BEI CEI'!$AH$51</c:f>
              <c:numCache>
                <c:formatCode>0.000</c:formatCode>
                <c:ptCount val="1"/>
                <c:pt idx="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E69-40FF-8C63-A49BB1EDF03C}"/>
            </c:ext>
          </c:extLst>
        </c:ser>
        <c:ser>
          <c:idx val="50"/>
          <c:order val="47"/>
          <c:tx>
            <c:strRef>
              <c:f>'RMD CT - BEI CEI'!$E$52</c:f>
              <c:strCache>
                <c:ptCount val="1"/>
                <c:pt idx="0">
                  <c:v>Next Generation Interceptor</c:v>
                </c:pt>
              </c:strCache>
            </c:strRef>
          </c:tx>
          <c:spPr>
            <a:ln w="25400" cap="flat" cmpd="dbl" algn="ctr">
              <a:solidFill>
                <a:srgbClr val="CCFF99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CCFF99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899246812760196"/>
                  <c:y val="-1.152624553335338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45569581477985"/>
                      <c:h val="5.75967396880035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E83-42C0-8C3D-8D726A305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CEI'!$BN$52</c:f>
              <c:numCache>
                <c:formatCode>0.000</c:formatCode>
                <c:ptCount val="1"/>
                <c:pt idx="0">
                  <c:v>0.74299999999999999</c:v>
                </c:pt>
              </c:numCache>
            </c:numRef>
          </c:xVal>
          <c:yVal>
            <c:numRef>
              <c:f>'RMD CT - BEI CEI'!$AH$52</c:f>
              <c:numCache>
                <c:formatCode>0.000</c:formatCode>
                <c:ptCount val="1"/>
                <c:pt idx="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83-42C0-8C3D-8D726A305AEA}"/>
            </c:ext>
          </c:extLst>
        </c:ser>
        <c:ser>
          <c:idx val="38"/>
          <c:order val="48"/>
          <c:tx>
            <c:strRef>
              <c:f>'RMD CT - BEI CEI'!$E$53</c:f>
              <c:strCache>
                <c:ptCount val="1"/>
                <c:pt idx="0">
                  <c:v>SM6 FY19 23 MY Production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7561796209680122"/>
                  <c:y val="2.3052491066705923E-2"/>
                </c:manualLayout>
              </c:layout>
              <c:tx>
                <c:rich>
                  <a:bodyPr/>
                  <a:lstStyle/>
                  <a:p>
                    <a:fld id="{C4D8586D-FF05-4630-B98A-BDA2E521686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E0C-4677-A7FF-F7A46A4ED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CEI'!$BN$53</c:f>
              <c:numCache>
                <c:formatCode>General</c:formatCode>
                <c:ptCount val="1"/>
                <c:pt idx="0">
                  <c:v>0.30599999999999999</c:v>
                </c:pt>
              </c:numCache>
            </c:numRef>
          </c:xVal>
          <c:yVal>
            <c:numRef>
              <c:f>'RMD CT - BEI CEI'!$AH$53</c:f>
              <c:numCache>
                <c:formatCode>0.000</c:formatCode>
                <c:ptCount val="1"/>
                <c:pt idx="0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E69-40FF-8C63-A49BB1EDF03C}"/>
            </c:ext>
          </c:extLst>
        </c:ser>
        <c:ser>
          <c:idx val="39"/>
          <c:order val="49"/>
          <c:tx>
            <c:strRef>
              <c:f>'RMD CT - BEI CEI'!$E$54</c:f>
              <c:strCache>
                <c:ptCount val="1"/>
                <c:pt idx="0">
                  <c:v>ESSM EMD Phase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4722423434889435E-3"/>
                  <c:y val="-3.457873660005888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83-42C0-8C3D-8D726A305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CEI'!$BN$54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CEI'!$AH$54</c:f>
              <c:numCache>
                <c:formatCode>0.000</c:formatCode>
                <c:ptCount val="1"/>
                <c:pt idx="0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83-42C0-8C3D-8D726A305AEA}"/>
            </c:ext>
          </c:extLst>
        </c:ser>
        <c:ser>
          <c:idx val="40"/>
          <c:order val="50"/>
          <c:tx>
            <c:strRef>
              <c:f>'RMD CT - BEI CEI'!$E$56</c:f>
              <c:strCache>
                <c:ptCount val="1"/>
                <c:pt idx="0">
                  <c:v>AIM-9X System Improvement Program III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924287897818409"/>
                  <c:y val="3.554204030156293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E69-40FF-8C63-A49BB1EDF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CEI'!$BN$56</c:f>
              <c:numCache>
                <c:formatCode>0.000</c:formatCode>
                <c:ptCount val="1"/>
                <c:pt idx="0">
                  <c:v>0.27600000000000002</c:v>
                </c:pt>
              </c:numCache>
            </c:numRef>
          </c:xVal>
          <c:yVal>
            <c:numRef>
              <c:f>'RMD CT - BEI CEI'!$AH$56</c:f>
              <c:numCache>
                <c:formatCode>0.000</c:formatCode>
                <c:ptCount val="1"/>
                <c:pt idx="0">
                  <c:v>0.97699999999999998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E69-40FF-8C63-A49BB1EDF03C}"/>
            </c:ext>
          </c:extLst>
        </c:ser>
        <c:ser>
          <c:idx val="41"/>
          <c:order val="51"/>
          <c:tx>
            <c:strRef>
              <c:f>'RMD CT - BEI CEI'!$E$57</c:f>
              <c:strCache>
                <c:ptCount val="1"/>
                <c:pt idx="0">
                  <c:v>StormBreaker SDB II iECP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0906036746804439E-2"/>
                  <c:y val="-3.457873660005896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69-40FF-8C63-A49BB1EDF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CEI'!$BN$57</c:f>
              <c:numCache>
                <c:formatCode>0.000</c:formatCode>
                <c:ptCount val="1"/>
                <c:pt idx="0">
                  <c:v>0.49099999999999999</c:v>
                </c:pt>
              </c:numCache>
            </c:numRef>
          </c:xVal>
          <c:yVal>
            <c:numRef>
              <c:f>'RMD CT - BEI CEI'!$AH$57</c:f>
              <c:numCache>
                <c:formatCode>0.000</c:formatCode>
                <c:ptCount val="1"/>
                <c:pt idx="0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E69-40FF-8C63-A49BB1EDF03C}"/>
            </c:ext>
          </c:extLst>
        </c:ser>
        <c:ser>
          <c:idx val="42"/>
          <c:order val="52"/>
          <c:tx>
            <c:strRef>
              <c:f>'RMD CT - BEI CEI'!$E$58</c:f>
              <c:strCache>
                <c:ptCount val="1"/>
                <c:pt idx="0">
                  <c:v>F3R Phase 4b</c:v>
                </c:pt>
              </c:strCache>
            </c:strRef>
          </c:tx>
          <c:spPr>
            <a:ln w="25400" cap="flat" cmpd="dbl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6270046604297079E-2"/>
                  <c:y val="-2.30524910667059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256681200296359"/>
                      <c:h val="3.68494977279682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E75-486E-B259-EEEB2F6A17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CEI'!$BN$58</c:f>
              <c:numCache>
                <c:formatCode>General</c:formatCode>
                <c:ptCount val="1"/>
              </c:numCache>
            </c:numRef>
          </c:xVal>
          <c:yVal>
            <c:numRef>
              <c:f>'RMD CT - BEI CEI'!$AH$58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E69-40FF-8C63-A49BB1EDF03C}"/>
            </c:ext>
          </c:extLst>
        </c:ser>
        <c:ser>
          <c:idx val="43"/>
          <c:order val="53"/>
          <c:tx>
            <c:strRef>
              <c:f>'RMD CT - BEI CEI'!$E$59</c:f>
              <c:strCache>
                <c:ptCount val="1"/>
                <c:pt idx="0">
                  <c:v>F3R Phase 5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6475176016221474E-3"/>
                  <c:y val="2.3052491066705922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E69-40FF-8C63-A49BB1EDF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CEI'!$BN$59</c:f>
              <c:numCache>
                <c:formatCode>0.000</c:formatCode>
                <c:ptCount val="1"/>
                <c:pt idx="0">
                  <c:v>0.68799999999999994</c:v>
                </c:pt>
              </c:numCache>
            </c:numRef>
          </c:xVal>
          <c:yVal>
            <c:numRef>
              <c:f>'RMD CT - BEI CEI'!$AH$59</c:f>
              <c:numCache>
                <c:formatCode>0.000</c:formatCode>
                <c:ptCount val="1"/>
                <c:pt idx="0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E69-40FF-8C63-A49BB1EDF03C}"/>
            </c:ext>
          </c:extLst>
        </c:ser>
        <c:ser>
          <c:idx val="56"/>
          <c:order val="54"/>
          <c:tx>
            <c:strRef>
              <c:f>'RMD CT - BEI CEI'!$AK$60</c:f>
              <c:strCache>
                <c:ptCount val="1"/>
                <c:pt idx="0">
                  <c:v>HAWC Phase 2</c:v>
                </c:pt>
              </c:strCache>
            </c:strRef>
          </c:tx>
          <c:spPr>
            <a:ln w="25400" cap="flat" cmpd="dbl" algn="ctr">
              <a:solidFill>
                <a:srgbClr val="CCFF99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rgbClr val="CCFF99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9768567666094881E-2"/>
                  <c:y val="-3.227348749338829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C-4D05-B9D2-A243E878D7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CEI'!$BN$60</c:f>
              <c:numCache>
                <c:formatCode>0.000</c:formatCode>
                <c:ptCount val="1"/>
              </c:numCache>
            </c:numRef>
          </c:xVal>
          <c:yVal>
            <c:numRef>
              <c:f>'RMD CT - BEI CEI'!$AH$60</c:f>
              <c:numCache>
                <c:formatCode>0.000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8C-4D05-B9D2-A243E878D715}"/>
            </c:ext>
          </c:extLst>
        </c:ser>
        <c:ser>
          <c:idx val="57"/>
          <c:order val="55"/>
          <c:tx>
            <c:strRef>
              <c:f>'RMD CT - BEI CEI'!$AK$61</c:f>
              <c:strCache>
                <c:ptCount val="1"/>
                <c:pt idx="0">
                  <c:v>NASAMS Land 19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'RMD CT - BEI CEI'!$BN$61</c:f>
              <c:numCache>
                <c:formatCode>0.000</c:formatCode>
                <c:ptCount val="1"/>
              </c:numCache>
            </c:numRef>
          </c:xVal>
          <c:yVal>
            <c:numRef>
              <c:f>'RMD CT - BEI CEI'!$AH$61</c:f>
              <c:numCache>
                <c:formatCode>0.000</c:formatCode>
                <c:ptCount val="1"/>
                <c:pt idx="0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7A-4F1D-B2DF-0BFB118063F2}"/>
            </c:ext>
          </c:extLst>
        </c:ser>
        <c:ser>
          <c:idx val="44"/>
          <c:order val="56"/>
          <c:tx>
            <c:strRef>
              <c:f>'RMD CT - BEI CEI'!$E$62</c:f>
              <c:strCache>
                <c:ptCount val="1"/>
                <c:pt idx="0">
                  <c:v>Maritime Strike Tomahawk IP and T</c:v>
                </c:pt>
              </c:strCache>
            </c:strRef>
          </c:tx>
          <c:spPr>
            <a:ln w="25400" cap="flat" cmpd="dbl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4925" cap="flat" cmpd="dbl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0821774381960249E-2"/>
                  <c:y val="9.8640701696046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51252644025507"/>
                      <c:h val="6.45124870080153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4E69-40FF-8C63-A49BB1EDF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CEI'!$BN$62</c:f>
              <c:numCache>
                <c:formatCode>0.000</c:formatCode>
                <c:ptCount val="1"/>
                <c:pt idx="0">
                  <c:v>0.41499999999999998</c:v>
                </c:pt>
              </c:numCache>
            </c:numRef>
          </c:xVal>
          <c:yVal>
            <c:numRef>
              <c:f>'RMD CT - BEI CEI'!$AH$62</c:f>
              <c:numCache>
                <c:formatCode>0.000</c:formatCode>
                <c:ptCount val="1"/>
                <c:pt idx="0">
                  <c:v>0.876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E69-40FF-8C63-A49BB1EDF03C}"/>
            </c:ext>
          </c:extLst>
        </c:ser>
        <c:ser>
          <c:idx val="23"/>
          <c:order val="57"/>
          <c:tx>
            <c:v>Month Average</c:v>
          </c:tx>
          <c:spPr>
            <a:ln w="76200" cap="flat" cmpd="dbl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76200" cap="flat" cmpd="dbl" algn="ctr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8.5393909582475516E-3"/>
                  <c:y val="1.8920286664079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3F-449D-B80E-2F2A86484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'RMD CT - BEI CEI'!$BN$93</c:f>
              <c:numCache>
                <c:formatCode>0.00</c:formatCode>
                <c:ptCount val="1"/>
                <c:pt idx="0">
                  <c:v>0.43021212121212127</c:v>
                </c:pt>
              </c:numCache>
            </c:numRef>
          </c:xVal>
          <c:yVal>
            <c:numRef>
              <c:f>'RMD CT - BEI CEI'!$AH$93</c:f>
              <c:numCache>
                <c:formatCode>0.00</c:formatCode>
                <c:ptCount val="1"/>
                <c:pt idx="0">
                  <c:v>0.85479133760567783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F-449D-B80E-2F2A8648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57392"/>
        <c:axId val="662720656"/>
      </c:scatterChart>
      <c:valAx>
        <c:axId val="66275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0656"/>
        <c:crosses val="autoZero"/>
        <c:crossBetween val="midCat"/>
        <c:majorUnit val="0.1"/>
      </c:valAx>
      <c:valAx>
        <c:axId val="662720656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573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series layoutId="clusteredColumn" uniqueId="{89CCE860-3705-4A33-B4EC-F731216A140B}" formatIdx="0">
          <cx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x:spPr>
          <cx:dataId val="0"/>
          <cx:layoutPr>
            <cx:binning intervalClosed="r" underflow="0.70000000000000007" overflow="1">
              <cx:binSize val="0.05000000000000001"/>
            </cx:binning>
          </cx:layoutPr>
        </cx:series>
      </cx:plotAreaRegion>
      <cx:axis id="0">
        <cx:catScaling gapWidth="0.300000012"/>
        <cx:tickLabels/>
        <cx:numFmt formatCode="General" sourceLinked="0"/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series layoutId="clusteredColumn" uniqueId="{FD218309-7C6D-4D50-84A9-2930119E2CD6}" formatIdx="0">
          <cx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x:spPr>
          <cx:dataId val="0"/>
          <cx:layoutPr>
            <cx:binning intervalClosed="r" underflow="0.25" overflow="0.75000000000000011">
              <cx:binSize val="0.10000000000000002"/>
            </cx:binning>
          </cx:layoutPr>
        </cx:series>
      </cx:plotAreaRegion>
      <cx:axis id="0">
        <cx:catScaling gapWidth="0.300000012"/>
        <cx:tickLabels/>
        <cx:numFmt formatCode="General" sourceLinked="0"/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series layoutId="clusteredColumn" uniqueId="{B03AD8DD-2B0C-4F7A-A830-0746BDB24515}">
          <cx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x:spPr>
          <cx:dataId val="0"/>
          <cx:layoutPr>
            <cx:binning intervalClosed="r" underflow="0.70000000000000007" overflow="1">
              <cx:binSize val="0.05000000000000001"/>
            </cx:binning>
          </cx:layoutPr>
        </cx:series>
      </cx:plotAreaRegion>
      <cx:axis id="0">
        <cx:catScaling gapWidth="0.300000012"/>
        <cx:tickLabels/>
        <cx:numFmt formatCode="General" sourceLinked="0"/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series layoutId="clusteredColumn" uniqueId="{182AA126-6B2F-4748-99B2-00C44B8A1FB7}">
          <cx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x:spPr>
          <cx:dataId val="0"/>
          <cx:layoutPr>
            <cx:binning intervalClosed="r" underflow="0.25" overflow="0.75000000000000011">
              <cx:binSize val="0.10000000000000001"/>
            </cx:binning>
          </cx:layoutPr>
        </cx:series>
      </cx:plotAreaRegion>
      <cx:axis id="0">
        <cx:catScaling gapWidth="0.300000012"/>
        <cx:tickLabels/>
        <cx:numFmt formatCode="General" sourceLinked="0"/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series layoutId="clusteredColumn" uniqueId="{85E713FA-7E77-4C03-8DA3-B9D3AF9B8523}">
          <cx:spPr>
            <a:solidFill>
              <a:schemeClr val="bg1">
                <a:lumMod val="95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x:spPr>
          <cx:dataId val="0"/>
          <cx:layoutPr>
            <cx:binning intervalClosed="r" underflow="0.70000000000000007" overflow="auto">
              <cx:binSize val="0.05000000000000001"/>
            </cx:binning>
          </cx:layoutPr>
        </cx:series>
      </cx:plotAreaRegion>
      <cx:axis id="0">
        <cx:catScaling gapWidth="0.300000012"/>
        <cx:tickLabels/>
        <cx:numFmt formatCode="General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kern="120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series layoutId="clusteredColumn" uniqueId="{AD245EDD-98CB-4F1E-AEF3-103ED0E18A49}">
          <cx:spPr>
            <a:solidFill>
              <a:schemeClr val="bg1">
                <a:lumMod val="95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x:spPr>
          <cx:dataId val="0"/>
          <cx:layoutPr>
            <cx:binning intervalClosed="r" underflow="0.20000000000000001" overflow="0.70000000000000007">
              <cx:binSize val="0.10000000000000001"/>
            </cx:binning>
          </cx:layoutPr>
        </cx:series>
      </cx:plotAreaRegion>
      <cx:axis id="0">
        <cx:catScaling gapWidth="0.300000012"/>
        <cx:tickLabels/>
        <cx:numFmt formatCode="General" sourceLinked="0"/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29.xml"/><Relationship Id="rId3" Type="http://schemas.microsoft.com/office/2014/relationships/chartEx" Target="../charts/chartEx1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microsoft.com/office/2014/relationships/chartEx" Target="../charts/chartEx4.xml"/><Relationship Id="rId2" Type="http://schemas.openxmlformats.org/officeDocument/2006/relationships/chart" Target="../charts/chart9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8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microsoft.com/office/2014/relationships/chartEx" Target="../charts/chartEx3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microsoft.com/office/2014/relationships/chartEx" Target="../charts/chartEx2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microsoft.com/office/2014/relationships/chartEx" Target="../charts/chartEx6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microsoft.com/office/2014/relationships/chartEx" Target="../charts/chartEx5.xml"/><Relationship Id="rId1" Type="http://schemas.openxmlformats.org/officeDocument/2006/relationships/chart" Target="../charts/chart37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11907</xdr:colOff>
      <xdr:row>5</xdr:row>
      <xdr:rowOff>35719</xdr:rowOff>
    </xdr:from>
    <xdr:to>
      <xdr:col>53</xdr:col>
      <xdr:colOff>595312</xdr:colOff>
      <xdr:row>14</xdr:row>
      <xdr:rowOff>154781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8682157" y="988219"/>
          <a:ext cx="8176191" cy="1833562"/>
          <a:chOff x="-2818711" y="13303396"/>
          <a:chExt cx="8738524" cy="94059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-2818711" y="13303396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-2738398" y="13505016"/>
            <a:ext cx="1258614" cy="1176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AN-TYP2</a:t>
            </a:r>
            <a:r>
              <a:rPr lang="en-US" sz="11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TO3, 6</a:t>
            </a:r>
          </a:p>
        </xdr:txBody>
      </xdr:sp>
    </xdr:grpSp>
    <xdr:clientData/>
  </xdr:twoCellAnchor>
  <xdr:twoCellAnchor>
    <xdr:from>
      <xdr:col>41</xdr:col>
      <xdr:colOff>11907</xdr:colOff>
      <xdr:row>23</xdr:row>
      <xdr:rowOff>6805</xdr:rowOff>
    </xdr:from>
    <xdr:to>
      <xdr:col>53</xdr:col>
      <xdr:colOff>595312</xdr:colOff>
      <xdr:row>32</xdr:row>
      <xdr:rowOff>125867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28682157" y="4388305"/>
          <a:ext cx="8176191" cy="1833562"/>
          <a:chOff x="-2951328" y="12664700"/>
          <a:chExt cx="8738524" cy="940594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-2951328" y="12664700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-2841928" y="13032782"/>
            <a:ext cx="991999" cy="1305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Barracuda </a:t>
            </a:r>
          </a:p>
        </xdr:txBody>
      </xdr:sp>
    </xdr:grpSp>
    <xdr:clientData/>
  </xdr:twoCellAnchor>
  <xdr:twoCellAnchor>
    <xdr:from>
      <xdr:col>41</xdr:col>
      <xdr:colOff>11907</xdr:colOff>
      <xdr:row>76</xdr:row>
      <xdr:rowOff>59531</xdr:rowOff>
    </xdr:from>
    <xdr:to>
      <xdr:col>53</xdr:col>
      <xdr:colOff>595312</xdr:colOff>
      <xdr:row>85</xdr:row>
      <xdr:rowOff>178593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11906</xdr:colOff>
      <xdr:row>50</xdr:row>
      <xdr:rowOff>52728</xdr:rowOff>
    </xdr:from>
    <xdr:to>
      <xdr:col>53</xdr:col>
      <xdr:colOff>595311</xdr:colOff>
      <xdr:row>59</xdr:row>
      <xdr:rowOff>171790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11906</xdr:colOff>
      <xdr:row>63</xdr:row>
      <xdr:rowOff>35719</xdr:rowOff>
    </xdr:from>
    <xdr:to>
      <xdr:col>53</xdr:col>
      <xdr:colOff>595311</xdr:colOff>
      <xdr:row>72</xdr:row>
      <xdr:rowOff>154781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31750</xdr:colOff>
      <xdr:row>96</xdr:row>
      <xdr:rowOff>10583</xdr:rowOff>
    </xdr:from>
    <xdr:to>
      <xdr:col>54</xdr:col>
      <xdr:colOff>1321</xdr:colOff>
      <xdr:row>105</xdr:row>
      <xdr:rowOff>129645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13607</xdr:colOff>
      <xdr:row>35</xdr:row>
      <xdr:rowOff>68036</xdr:rowOff>
    </xdr:from>
    <xdr:to>
      <xdr:col>53</xdr:col>
      <xdr:colOff>597012</xdr:colOff>
      <xdr:row>44</xdr:row>
      <xdr:rowOff>187098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28683857" y="6735536"/>
          <a:ext cx="8176191" cy="1833562"/>
          <a:chOff x="-2951328" y="12664700"/>
          <a:chExt cx="8738524" cy="940594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aphicFramePr>
            <a:graphicFrameLocks/>
          </xdr:cNvGraphicFramePr>
        </xdr:nvGraphicFramePr>
        <xdr:xfrm>
          <a:off x="-2951328" y="12664700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-2841928" y="13032782"/>
            <a:ext cx="658026" cy="1305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FSSMI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0.00333</cdr:x>
      <cdr:y>0.07315</cdr:y>
    </cdr:from>
    <cdr:to>
      <cdr:x>0.11685</cdr:x>
      <cdr:y>0.212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27019" y="134134"/>
          <a:ext cx="921789" cy="2545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LTAMDS UMR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0.00626</cdr:x>
      <cdr:y>0.37835</cdr:y>
    </cdr:from>
    <cdr:to>
      <cdr:x>0.11978</cdr:x>
      <cdr:y>0.51719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50800" y="693737"/>
          <a:ext cx="921791" cy="254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Patriot Sweden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0.00333</cdr:x>
      <cdr:y>0.07315</cdr:y>
    </cdr:from>
    <cdr:to>
      <cdr:x>0.11685</cdr:x>
      <cdr:y>0.212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27019" y="134134"/>
          <a:ext cx="921789" cy="2545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Romania Patriot 3 Lot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0.00333</cdr:x>
      <cdr:y>0.07315</cdr:y>
    </cdr:from>
    <cdr:to>
      <cdr:x>0.11685</cdr:x>
      <cdr:y>0.212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27019" y="134134"/>
          <a:ext cx="921789" cy="2545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QEWR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186</xdr:row>
      <xdr:rowOff>0</xdr:rowOff>
    </xdr:from>
    <xdr:to>
      <xdr:col>46</xdr:col>
      <xdr:colOff>179788</xdr:colOff>
      <xdr:row>214</xdr:row>
      <xdr:rowOff>175166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41670</xdr:colOff>
      <xdr:row>94</xdr:row>
      <xdr:rowOff>105821</xdr:rowOff>
    </xdr:from>
    <xdr:to>
      <xdr:col>46</xdr:col>
      <xdr:colOff>221458</xdr:colOff>
      <xdr:row>123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219629</xdr:colOff>
      <xdr:row>121</xdr:row>
      <xdr:rowOff>125536</xdr:rowOff>
    </xdr:from>
    <xdr:to>
      <xdr:col>14</xdr:col>
      <xdr:colOff>443238</xdr:colOff>
      <xdr:row>150</xdr:row>
      <xdr:rowOff>40828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3829" y="23195086"/>
              <a:ext cx="8748484" cy="5439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47</xdr:col>
      <xdr:colOff>46832</xdr:colOff>
      <xdr:row>120</xdr:row>
      <xdr:rowOff>12670</xdr:rowOff>
    </xdr:from>
    <xdr:to>
      <xdr:col>61</xdr:col>
      <xdr:colOff>598714</xdr:colOff>
      <xdr:row>148</xdr:row>
      <xdr:rowOff>185207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32657" y="22891720"/>
              <a:ext cx="9057707" cy="5506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488242</xdr:colOff>
      <xdr:row>95</xdr:row>
      <xdr:rowOff>13195</xdr:rowOff>
    </xdr:from>
    <xdr:to>
      <xdr:col>46</xdr:col>
      <xdr:colOff>58239</xdr:colOff>
      <xdr:row>105</xdr:row>
      <xdr:rowOff>65011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36426067" y="18129745"/>
          <a:ext cx="2008397" cy="1956816"/>
        </a:xfrm>
        <a:prstGeom prst="rect">
          <a:avLst/>
        </a:prstGeom>
        <a:solidFill>
          <a:srgbClr val="00B05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858778</xdr:colOff>
      <xdr:row>95</xdr:row>
      <xdr:rowOff>2583</xdr:rowOff>
    </xdr:from>
    <xdr:to>
      <xdr:col>39</xdr:col>
      <xdr:colOff>347476</xdr:colOff>
      <xdr:row>119</xdr:row>
      <xdr:rowOff>185463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0414853" y="18119133"/>
          <a:ext cx="4041648" cy="4754880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340733</xdr:colOff>
      <xdr:row>105</xdr:row>
      <xdr:rowOff>60109</xdr:rowOff>
    </xdr:from>
    <xdr:to>
      <xdr:col>46</xdr:col>
      <xdr:colOff>56872</xdr:colOff>
      <xdr:row>119</xdr:row>
      <xdr:rowOff>182728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34449758" y="20081659"/>
          <a:ext cx="3983339" cy="2789619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94115</xdr:colOff>
      <xdr:row>95</xdr:row>
      <xdr:rowOff>16285</xdr:rowOff>
    </xdr:from>
    <xdr:to>
      <xdr:col>42</xdr:col>
      <xdr:colOff>487307</xdr:colOff>
      <xdr:row>105</xdr:row>
      <xdr:rowOff>68101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36031940" y="18132835"/>
          <a:ext cx="393192" cy="1956816"/>
        </a:xfrm>
        <a:prstGeom prst="rect">
          <a:avLst/>
        </a:prstGeom>
        <a:solidFill>
          <a:srgbClr val="FFFF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239862</xdr:colOff>
      <xdr:row>110</xdr:row>
      <xdr:rowOff>33131</xdr:rowOff>
    </xdr:from>
    <xdr:to>
      <xdr:col>14</xdr:col>
      <xdr:colOff>485754</xdr:colOff>
      <xdr:row>115</xdr:row>
      <xdr:rowOff>21225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174062" y="21007181"/>
          <a:ext cx="8770767" cy="940594"/>
          <a:chOff x="156477" y="15204428"/>
          <a:chExt cx="8738524" cy="940594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GraphicFramePr>
            <a:graphicFrameLocks/>
          </xdr:cNvGraphicFramePr>
        </xdr:nvGraphicFramePr>
        <xdr:xfrm>
          <a:off x="156477" y="15204428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309555" y="15560036"/>
            <a:ext cx="498150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8064A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SMD</a:t>
            </a:r>
          </a:p>
        </xdr:txBody>
      </xdr:sp>
    </xdr:grpSp>
    <xdr:clientData/>
  </xdr:twoCellAnchor>
  <xdr:twoCellAnchor>
    <xdr:from>
      <xdr:col>4</xdr:col>
      <xdr:colOff>245305</xdr:colOff>
      <xdr:row>100</xdr:row>
      <xdr:rowOff>46766</xdr:rowOff>
    </xdr:from>
    <xdr:to>
      <xdr:col>14</xdr:col>
      <xdr:colOff>491197</xdr:colOff>
      <xdr:row>105</xdr:row>
      <xdr:rowOff>34860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7179505" y="19115816"/>
          <a:ext cx="8770767" cy="940594"/>
          <a:chOff x="6115495" y="12427542"/>
          <a:chExt cx="8738524" cy="940594"/>
        </a:xfrm>
      </xdr:grpSpPr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GraphicFramePr>
            <a:graphicFrameLocks/>
          </xdr:cNvGraphicFramePr>
        </xdr:nvGraphicFramePr>
        <xdr:xfrm>
          <a:off x="6115495" y="12427542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6225558" y="12779834"/>
            <a:ext cx="607987" cy="4167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100" b="1">
                <a:solidFill>
                  <a:srgbClr val="4BAC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Air </a:t>
            </a:r>
          </a:p>
          <a:p>
            <a:pPr algn="ctr"/>
            <a:r>
              <a:rPr lang="en-US" sz="1100" b="1">
                <a:solidFill>
                  <a:srgbClr val="4BAC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</a:t>
            </a:r>
          </a:p>
        </xdr:txBody>
      </xdr:sp>
    </xdr:grpSp>
    <xdr:clientData/>
  </xdr:twoCellAnchor>
  <xdr:twoCellAnchor>
    <xdr:from>
      <xdr:col>4</xdr:col>
      <xdr:colOff>245560</xdr:colOff>
      <xdr:row>105</xdr:row>
      <xdr:rowOff>32227</xdr:rowOff>
    </xdr:from>
    <xdr:to>
      <xdr:col>14</xdr:col>
      <xdr:colOff>491452</xdr:colOff>
      <xdr:row>110</xdr:row>
      <xdr:rowOff>20321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7179760" y="20053777"/>
          <a:ext cx="8770767" cy="940594"/>
          <a:chOff x="6125099" y="16166661"/>
          <a:chExt cx="8738524" cy="940594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GraphicFramePr>
            <a:graphicFrameLocks/>
          </xdr:cNvGraphicFramePr>
        </xdr:nvGraphicFramePr>
        <xdr:xfrm>
          <a:off x="6125099" y="16166661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6280916" y="16511660"/>
            <a:ext cx="505972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C0504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RMD</a:t>
            </a:r>
          </a:p>
        </xdr:txBody>
      </xdr:sp>
    </xdr:grpSp>
    <xdr:clientData/>
  </xdr:twoCellAnchor>
  <xdr:twoCellAnchor>
    <xdr:from>
      <xdr:col>4</xdr:col>
      <xdr:colOff>218942</xdr:colOff>
      <xdr:row>114</xdr:row>
      <xdr:rowOff>178895</xdr:rowOff>
    </xdr:from>
    <xdr:to>
      <xdr:col>14</xdr:col>
      <xdr:colOff>464834</xdr:colOff>
      <xdr:row>119</xdr:row>
      <xdr:rowOff>166989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7153142" y="21914945"/>
          <a:ext cx="8770767" cy="940594"/>
          <a:chOff x="5327196" y="18989005"/>
          <a:chExt cx="8738524" cy="940594"/>
        </a:xfrm>
      </xdr:grpSpPr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aphicFramePr>
            <a:graphicFrameLocks/>
          </xdr:cNvGraphicFramePr>
        </xdr:nvGraphicFramePr>
        <xdr:xfrm>
          <a:off x="5327196" y="18989005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5436349" y="19263898"/>
            <a:ext cx="607987" cy="4167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Naval</a:t>
            </a:r>
            <a:r>
              <a:rPr lang="en-US" sz="1100" b="1" baseline="0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r>
              <a:rPr lang="en-US" sz="1100" b="1" baseline="0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</a:t>
            </a:r>
            <a:endParaRPr lang="en-US" sz="1100" b="1">
              <a:solidFill>
                <a:srgbClr val="4F81BD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36</xdr:col>
      <xdr:colOff>65981</xdr:colOff>
      <xdr:row>128</xdr:row>
      <xdr:rowOff>176895</xdr:rowOff>
    </xdr:from>
    <xdr:to>
      <xdr:col>46</xdr:col>
      <xdr:colOff>1254</xdr:colOff>
      <xdr:row>133</xdr:row>
      <xdr:rowOff>164989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65997</xdr:colOff>
      <xdr:row>133</xdr:row>
      <xdr:rowOff>159313</xdr:rowOff>
    </xdr:from>
    <xdr:to>
      <xdr:col>45</xdr:col>
      <xdr:colOff>610870</xdr:colOff>
      <xdr:row>138</xdr:row>
      <xdr:rowOff>147407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7B2E403-A88E-4479-8BCA-0800A4D4D1FF}"/>
            </a:ext>
          </a:extLst>
        </xdr:cNvPr>
        <xdr:cNvGrpSpPr/>
      </xdr:nvGrpSpPr>
      <xdr:grpSpPr>
        <a:xfrm>
          <a:off x="29622072" y="25514863"/>
          <a:ext cx="8755423" cy="940594"/>
          <a:chOff x="23541123" y="28905006"/>
          <a:chExt cx="8741664" cy="940594"/>
        </a:xfrm>
      </xdr:grpSpPr>
      <xdr:graphicFrame macro="">
        <xdr:nvGraphicFramePr>
          <xdr:cNvPr id="52" name="Chart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GraphicFramePr>
            <a:graphicFrameLocks/>
          </xdr:cNvGraphicFramePr>
        </xdr:nvGraphicFramePr>
        <xdr:xfrm>
          <a:off x="23541123" y="28905006"/>
          <a:ext cx="874166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23703464" y="29257247"/>
            <a:ext cx="498150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8064A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SMD</a:t>
            </a:r>
          </a:p>
        </xdr:txBody>
      </xdr:sp>
    </xdr:grpSp>
    <xdr:clientData/>
  </xdr:twoCellAnchor>
  <xdr:oneCellAnchor>
    <xdr:from>
      <xdr:col>36</xdr:col>
      <xdr:colOff>200332</xdr:colOff>
      <xdr:row>130</xdr:row>
      <xdr:rowOff>25156</xdr:rowOff>
    </xdr:from>
    <xdr:ext cx="607987" cy="416781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29756407" y="24809206"/>
          <a:ext cx="607987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4BACBD"/>
              </a:solidFill>
              <a:latin typeface="Arial" panose="020B0604020202020204" pitchFamily="34" charset="0"/>
              <a:cs typeface="Arial" panose="020B0604020202020204" pitchFamily="34" charset="0"/>
            </a:rPr>
            <a:t>Air </a:t>
          </a:r>
        </a:p>
        <a:p>
          <a:pPr algn="ctr"/>
          <a:r>
            <a:rPr lang="en-US" sz="1100" b="1">
              <a:solidFill>
                <a:srgbClr val="4BACBD"/>
              </a:solidFill>
              <a:latin typeface="Arial" panose="020B0604020202020204" pitchFamily="34" charset="0"/>
              <a:cs typeface="Arial" panose="020B0604020202020204" pitchFamily="34" charset="0"/>
            </a:rPr>
            <a:t>Power</a:t>
          </a:r>
        </a:p>
      </xdr:txBody>
    </xdr:sp>
    <xdr:clientData/>
  </xdr:oneCellAnchor>
  <xdr:twoCellAnchor>
    <xdr:from>
      <xdr:col>36</xdr:col>
      <xdr:colOff>68647</xdr:colOff>
      <xdr:row>124</xdr:row>
      <xdr:rowOff>7036</xdr:rowOff>
    </xdr:from>
    <xdr:to>
      <xdr:col>45</xdr:col>
      <xdr:colOff>613520</xdr:colOff>
      <xdr:row>128</xdr:row>
      <xdr:rowOff>185630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BAC2F9F-C69B-4390-824E-D5B18DA6C076}"/>
            </a:ext>
          </a:extLst>
        </xdr:cNvPr>
        <xdr:cNvGrpSpPr/>
      </xdr:nvGrpSpPr>
      <xdr:grpSpPr>
        <a:xfrm>
          <a:off x="29624722" y="23648086"/>
          <a:ext cx="8755423" cy="940594"/>
          <a:chOff x="14712442" y="22306132"/>
          <a:chExt cx="8741664" cy="940594"/>
        </a:xfrm>
      </xdr:grpSpPr>
      <xdr:graphicFrame macro="">
        <xdr:nvGraphicFramePr>
          <xdr:cNvPr id="54" name="Chart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GraphicFramePr>
            <a:graphicFrameLocks/>
          </xdr:cNvGraphicFramePr>
        </xdr:nvGraphicFramePr>
        <xdr:xfrm>
          <a:off x="14712442" y="22306132"/>
          <a:ext cx="874166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 txBox="1"/>
        </xdr:nvSpPr>
        <xdr:spPr>
          <a:xfrm>
            <a:off x="14777387" y="22679938"/>
            <a:ext cx="70961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9BBB5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LW&amp;AD</a:t>
            </a:r>
          </a:p>
        </xdr:txBody>
      </xdr:sp>
    </xdr:grpSp>
    <xdr:clientData/>
  </xdr:twoCellAnchor>
  <xdr:twoCellAnchor>
    <xdr:from>
      <xdr:col>36</xdr:col>
      <xdr:colOff>68362</xdr:colOff>
      <xdr:row>138</xdr:row>
      <xdr:rowOff>144288</xdr:rowOff>
    </xdr:from>
    <xdr:to>
      <xdr:col>45</xdr:col>
      <xdr:colOff>613235</xdr:colOff>
      <xdr:row>143</xdr:row>
      <xdr:rowOff>132382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8ADD1A0-CDE6-413D-9FC7-05CEB76DA09A}"/>
            </a:ext>
          </a:extLst>
        </xdr:cNvPr>
        <xdr:cNvGrpSpPr/>
      </xdr:nvGrpSpPr>
      <xdr:grpSpPr>
        <a:xfrm>
          <a:off x="29624437" y="26452338"/>
          <a:ext cx="8755423" cy="940594"/>
          <a:chOff x="14712156" y="22325672"/>
          <a:chExt cx="8741664" cy="940594"/>
        </a:xfrm>
      </xdr:grpSpPr>
      <xdr:graphicFrame macro="">
        <xdr:nvGraphicFramePr>
          <xdr:cNvPr id="56" name="Chart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GraphicFramePr>
            <a:graphicFrameLocks/>
          </xdr:cNvGraphicFramePr>
        </xdr:nvGraphicFramePr>
        <xdr:xfrm>
          <a:off x="14712156" y="22325672"/>
          <a:ext cx="874166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 txBox="1"/>
        </xdr:nvSpPr>
        <xdr:spPr>
          <a:xfrm>
            <a:off x="14885660" y="22642552"/>
            <a:ext cx="505972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C0504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RMD</a:t>
            </a:r>
          </a:p>
        </xdr:txBody>
      </xdr:sp>
    </xdr:grpSp>
    <xdr:clientData/>
  </xdr:twoCellAnchor>
  <xdr:twoCellAnchor>
    <xdr:from>
      <xdr:col>36</xdr:col>
      <xdr:colOff>70565</xdr:colOff>
      <xdr:row>143</xdr:row>
      <xdr:rowOff>132464</xdr:rowOff>
    </xdr:from>
    <xdr:to>
      <xdr:col>46</xdr:col>
      <xdr:colOff>1604</xdr:colOff>
      <xdr:row>148</xdr:row>
      <xdr:rowOff>120558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8685A07-02F2-4E45-9383-A7F379DC73F8}"/>
            </a:ext>
          </a:extLst>
        </xdr:cNvPr>
        <xdr:cNvGrpSpPr/>
      </xdr:nvGrpSpPr>
      <xdr:grpSpPr>
        <a:xfrm>
          <a:off x="29626640" y="27393014"/>
          <a:ext cx="8751189" cy="940594"/>
          <a:chOff x="14714361" y="25093290"/>
          <a:chExt cx="8741664" cy="940594"/>
        </a:xfrm>
      </xdr:grpSpPr>
      <xdr:graphicFrame macro="">
        <xdr:nvGraphicFramePr>
          <xdr:cNvPr id="55" name="Chart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GraphicFramePr>
            <a:graphicFrameLocks/>
          </xdr:cNvGraphicFramePr>
        </xdr:nvGraphicFramePr>
        <xdr:xfrm>
          <a:off x="14714361" y="25093290"/>
          <a:ext cx="874166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 txBox="1"/>
        </xdr:nvSpPr>
        <xdr:spPr>
          <a:xfrm>
            <a:off x="14822191" y="25338022"/>
            <a:ext cx="607987" cy="4167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Naval</a:t>
            </a:r>
            <a:r>
              <a:rPr lang="en-US" sz="1100" b="1" baseline="0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r>
              <a:rPr lang="en-US" sz="1100" b="1" baseline="0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</a:t>
            </a:r>
            <a:endParaRPr lang="en-US" sz="1100" b="1">
              <a:solidFill>
                <a:srgbClr val="4F81BD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36</xdr:col>
      <xdr:colOff>854270</xdr:colOff>
      <xdr:row>109</xdr:row>
      <xdr:rowOff>61061</xdr:rowOff>
    </xdr:from>
    <xdr:to>
      <xdr:col>46</xdr:col>
      <xdr:colOff>53408</xdr:colOff>
      <xdr:row>109</xdr:row>
      <xdr:rowOff>61061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30410345" y="20844611"/>
          <a:ext cx="801928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352687</xdr:colOff>
      <xdr:row>94</xdr:row>
      <xdr:rowOff>189749</xdr:rowOff>
    </xdr:from>
    <xdr:to>
      <xdr:col>38</xdr:col>
      <xdr:colOff>352687</xdr:colOff>
      <xdr:row>119</xdr:row>
      <xdr:rowOff>163841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rot="16200000">
          <a:off x="31536204" y="20480920"/>
          <a:ext cx="4736592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1322122</xdr:colOff>
      <xdr:row>174</xdr:row>
      <xdr:rowOff>81213</xdr:rowOff>
    </xdr:from>
    <xdr:to>
      <xdr:col>14</xdr:col>
      <xdr:colOff>258536</xdr:colOff>
      <xdr:row>179</xdr:row>
      <xdr:rowOff>69307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6932347" y="33247263"/>
          <a:ext cx="8785264" cy="940594"/>
          <a:chOff x="-656565" y="14174346"/>
          <a:chExt cx="8765732" cy="940594"/>
        </a:xfrm>
      </xdr:grpSpPr>
      <xdr:graphicFrame macro="">
        <xdr:nvGraphicFramePr>
          <xdr:cNvPr id="68" name="Chart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GraphicFramePr>
            <a:graphicFrameLocks/>
          </xdr:cNvGraphicFramePr>
        </xdr:nvGraphicFramePr>
        <xdr:xfrm>
          <a:off x="-629357" y="14174346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 txBox="1"/>
        </xdr:nvSpPr>
        <xdr:spPr>
          <a:xfrm>
            <a:off x="-656565" y="14581416"/>
            <a:ext cx="988949" cy="43789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 b="1">
                <a:solidFill>
                  <a:srgbClr val="8064A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Air</a:t>
            </a:r>
            <a:r>
              <a:rPr lang="en-US" sz="1100" b="1" baseline="0">
                <a:solidFill>
                  <a:srgbClr val="8064A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Dominance</a:t>
            </a:r>
            <a:endParaRPr lang="en-US" sz="1100" b="1">
              <a:solidFill>
                <a:srgbClr val="8064A2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4</xdr:col>
      <xdr:colOff>2534</xdr:colOff>
      <xdr:row>160</xdr:row>
      <xdr:rowOff>1381</xdr:rowOff>
    </xdr:from>
    <xdr:to>
      <xdr:col>14</xdr:col>
      <xdr:colOff>255042</xdr:colOff>
      <xdr:row>164</xdr:row>
      <xdr:rowOff>179975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6936734" y="30500431"/>
          <a:ext cx="8777383" cy="940594"/>
          <a:chOff x="5318870" y="11451494"/>
          <a:chExt cx="8748313" cy="940594"/>
        </a:xfrm>
      </xdr:grpSpPr>
      <xdr:graphicFrame macro="">
        <xdr:nvGraphicFramePr>
          <xdr:cNvPr id="71" name="Chart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aphicFramePr>
            <a:graphicFrameLocks/>
          </xdr:cNvGraphicFramePr>
        </xdr:nvGraphicFramePr>
        <xdr:xfrm>
          <a:off x="5328659" y="11451494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 txBox="1"/>
        </xdr:nvSpPr>
        <xdr:spPr>
          <a:xfrm>
            <a:off x="5318870" y="11706912"/>
            <a:ext cx="970743" cy="4335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 b="1">
                <a:solidFill>
                  <a:srgbClr val="4BAC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Tactical</a:t>
            </a:r>
          </a:p>
          <a:p>
            <a:pPr algn="l"/>
            <a:r>
              <a:rPr lang="en-US" sz="1100" b="1">
                <a:solidFill>
                  <a:srgbClr val="4BAC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Strike</a:t>
            </a:r>
          </a:p>
        </xdr:txBody>
      </xdr:sp>
    </xdr:grpSp>
    <xdr:clientData/>
  </xdr:twoCellAnchor>
  <xdr:twoCellAnchor>
    <xdr:from>
      <xdr:col>4</xdr:col>
      <xdr:colOff>7398</xdr:colOff>
      <xdr:row>164</xdr:row>
      <xdr:rowOff>174032</xdr:rowOff>
    </xdr:from>
    <xdr:to>
      <xdr:col>14</xdr:col>
      <xdr:colOff>260092</xdr:colOff>
      <xdr:row>169</xdr:row>
      <xdr:rowOff>155279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GrpSpPr/>
      </xdr:nvGrpSpPr>
      <xdr:grpSpPr>
        <a:xfrm>
          <a:off x="6941598" y="31435082"/>
          <a:ext cx="8777569" cy="933747"/>
          <a:chOff x="2984639" y="17025965"/>
          <a:chExt cx="8739727" cy="940594"/>
        </a:xfrm>
      </xdr:grpSpPr>
      <xdr:graphicFrame macro="">
        <xdr:nvGraphicFramePr>
          <xdr:cNvPr id="74" name="Chart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GraphicFramePr>
            <a:graphicFrameLocks/>
          </xdr:cNvGraphicFramePr>
        </xdr:nvGraphicFramePr>
        <xdr:xfrm>
          <a:off x="2985842" y="17025965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 txBox="1"/>
        </xdr:nvSpPr>
        <xdr:spPr>
          <a:xfrm>
            <a:off x="2984639" y="17302746"/>
            <a:ext cx="999572" cy="441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 b="1">
                <a:solidFill>
                  <a:srgbClr val="9BBB5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Sensors</a:t>
            </a:r>
            <a:r>
              <a:rPr lang="en-US" sz="1100" b="1" baseline="0">
                <a:solidFill>
                  <a:srgbClr val="9BBB5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b="1">
                <a:solidFill>
                  <a:srgbClr val="9BBB5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&amp; Systems</a:t>
            </a:r>
          </a:p>
        </xdr:txBody>
      </xdr:sp>
    </xdr:grpSp>
    <xdr:clientData/>
  </xdr:twoCellAnchor>
  <xdr:twoCellAnchor>
    <xdr:from>
      <xdr:col>4</xdr:col>
      <xdr:colOff>4550</xdr:colOff>
      <xdr:row>179</xdr:row>
      <xdr:rowOff>54825</xdr:rowOff>
    </xdr:from>
    <xdr:to>
      <xdr:col>14</xdr:col>
      <xdr:colOff>258541</xdr:colOff>
      <xdr:row>184</xdr:row>
      <xdr:rowOff>42919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6938750" y="34173375"/>
          <a:ext cx="8778866" cy="940594"/>
          <a:chOff x="5354118" y="18934341"/>
          <a:chExt cx="8741301" cy="940594"/>
        </a:xfrm>
      </xdr:grpSpPr>
      <xdr:graphicFrame macro="">
        <xdr:nvGraphicFramePr>
          <xdr:cNvPr id="77" name="Chart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GraphicFramePr>
            <a:graphicFrameLocks/>
          </xdr:cNvGraphicFramePr>
        </xdr:nvGraphicFramePr>
        <xdr:xfrm>
          <a:off x="5356895" y="18934341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 txBox="1"/>
        </xdr:nvSpPr>
        <xdr:spPr>
          <a:xfrm>
            <a:off x="5354118" y="19308311"/>
            <a:ext cx="967898" cy="4378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 b="1">
                <a:solidFill>
                  <a:srgbClr val="C0504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Strategic Strike</a:t>
            </a:r>
          </a:p>
        </xdr:txBody>
      </xdr:sp>
    </xdr:grpSp>
    <xdr:clientData/>
  </xdr:twoCellAnchor>
  <xdr:twoCellAnchor>
    <xdr:from>
      <xdr:col>4</xdr:col>
      <xdr:colOff>7453</xdr:colOff>
      <xdr:row>169</xdr:row>
      <xdr:rowOff>101318</xdr:rowOff>
    </xdr:from>
    <xdr:to>
      <xdr:col>14</xdr:col>
      <xdr:colOff>259959</xdr:colOff>
      <xdr:row>174</xdr:row>
      <xdr:rowOff>89410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GrpSpPr/>
      </xdr:nvGrpSpPr>
      <xdr:grpSpPr>
        <a:xfrm>
          <a:off x="6941653" y="32314868"/>
          <a:ext cx="8777381" cy="940592"/>
          <a:chOff x="5324726" y="15217813"/>
          <a:chExt cx="8738524" cy="940594"/>
        </a:xfrm>
      </xdr:grpSpPr>
      <xdr:graphicFrame macro="">
        <xdr:nvGraphicFramePr>
          <xdr:cNvPr id="80" name="Chart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GraphicFramePr>
            <a:graphicFrameLocks/>
          </xdr:cNvGraphicFramePr>
        </xdr:nvGraphicFramePr>
        <xdr:xfrm>
          <a:off x="5324726" y="15217813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 txBox="1"/>
        </xdr:nvSpPr>
        <xdr:spPr>
          <a:xfrm>
            <a:off x="5360219" y="15492706"/>
            <a:ext cx="748852" cy="4378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Air Power</a:t>
            </a:r>
          </a:p>
        </xdr:txBody>
      </xdr:sp>
    </xdr:grpSp>
    <xdr:clientData/>
  </xdr:twoCellAnchor>
  <xdr:twoCellAnchor>
    <xdr:from>
      <xdr:col>4</xdr:col>
      <xdr:colOff>2709332</xdr:colOff>
      <xdr:row>181</xdr:row>
      <xdr:rowOff>151943</xdr:rowOff>
    </xdr:from>
    <xdr:to>
      <xdr:col>10</xdr:col>
      <xdr:colOff>317500</xdr:colOff>
      <xdr:row>183</xdr:row>
      <xdr:rowOff>187724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9736665" y="31393943"/>
          <a:ext cx="3693585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rgbClr val="C0504D"/>
              </a:solidFill>
              <a:latin typeface="Arial" panose="020B0604020202020204" pitchFamily="34" charset="0"/>
              <a:cs typeface="Arial" panose="020B0604020202020204" pitchFamily="34" charset="0"/>
            </a:rPr>
            <a:t>No programs</a:t>
          </a:r>
          <a:r>
            <a:rPr lang="en-US" sz="1100" b="1" baseline="0">
              <a:solidFill>
                <a:srgbClr val="C0504D"/>
              </a:solidFill>
              <a:latin typeface="Arial" panose="020B0604020202020204" pitchFamily="34" charset="0"/>
              <a:cs typeface="Arial" panose="020B0604020202020204" pitchFamily="34" charset="0"/>
            </a:rPr>
            <a:t> available in PMX Next Gen Workspace </a:t>
          </a:r>
          <a:endParaRPr lang="en-US" sz="1100" b="1">
            <a:solidFill>
              <a:srgbClr val="C0504D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35</xdr:col>
      <xdr:colOff>1006556</xdr:colOff>
      <xdr:row>159</xdr:row>
      <xdr:rowOff>185588</xdr:rowOff>
    </xdr:from>
    <xdr:to>
      <xdr:col>45</xdr:col>
      <xdr:colOff>512445</xdr:colOff>
      <xdr:row>164</xdr:row>
      <xdr:rowOff>173683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209CE1D-BB6A-4C69-A103-698B8918AFA4}"/>
            </a:ext>
          </a:extLst>
        </xdr:cNvPr>
        <xdr:cNvGrpSpPr/>
      </xdr:nvGrpSpPr>
      <xdr:grpSpPr>
        <a:xfrm>
          <a:off x="29552981" y="30494138"/>
          <a:ext cx="8726089" cy="940595"/>
          <a:chOff x="23283150" y="30094079"/>
          <a:chExt cx="8721327" cy="940595"/>
        </a:xfrm>
      </xdr:grpSpPr>
      <xdr:graphicFrame macro="">
        <xdr:nvGraphicFramePr>
          <xdr:cNvPr id="84" name="Chart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GraphicFramePr>
            <a:graphicFrameLocks/>
          </xdr:cNvGraphicFramePr>
        </xdr:nvGraphicFramePr>
        <xdr:xfrm>
          <a:off x="23283150" y="30094079"/>
          <a:ext cx="8721327" cy="9405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">
        <xdr:nvSpPr>
          <xdr:cNvPr id="94" name="TextBox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 txBox="1"/>
        </xdr:nvSpPr>
        <xdr:spPr>
          <a:xfrm>
            <a:off x="23341619" y="30352486"/>
            <a:ext cx="881930" cy="5413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100" b="1">
                <a:solidFill>
                  <a:srgbClr val="4BAC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Tactical Strike</a:t>
            </a:r>
          </a:p>
        </xdr:txBody>
      </xdr:sp>
    </xdr:grpSp>
    <xdr:clientData/>
  </xdr:twoCellAnchor>
  <xdr:twoCellAnchor>
    <xdr:from>
      <xdr:col>35</xdr:col>
      <xdr:colOff>998803</xdr:colOff>
      <xdr:row>174</xdr:row>
      <xdr:rowOff>165531</xdr:rowOff>
    </xdr:from>
    <xdr:to>
      <xdr:col>45</xdr:col>
      <xdr:colOff>515276</xdr:colOff>
      <xdr:row>179</xdr:row>
      <xdr:rowOff>153625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3B4BAF4-FD70-48A1-BEC2-AD8FAFDBEB44}"/>
            </a:ext>
          </a:extLst>
        </xdr:cNvPr>
        <xdr:cNvGrpSpPr/>
      </xdr:nvGrpSpPr>
      <xdr:grpSpPr>
        <a:xfrm>
          <a:off x="29545228" y="33331581"/>
          <a:ext cx="8736673" cy="940594"/>
          <a:chOff x="23263494" y="28228557"/>
          <a:chExt cx="8731911" cy="940594"/>
        </a:xfrm>
      </xdr:grpSpPr>
      <xdr:graphicFrame macro="">
        <xdr:nvGraphicFramePr>
          <xdr:cNvPr id="83" name="Chart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GraphicFramePr>
            <a:graphicFrameLocks/>
          </xdr:cNvGraphicFramePr>
        </xdr:nvGraphicFramePr>
        <xdr:xfrm>
          <a:off x="23274078" y="28228557"/>
          <a:ext cx="8721327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SpPr txBox="1"/>
        </xdr:nvSpPr>
        <xdr:spPr>
          <a:xfrm>
            <a:off x="23263494" y="28471817"/>
            <a:ext cx="1114269" cy="4898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 b="1">
                <a:solidFill>
                  <a:srgbClr val="8064A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Air</a:t>
            </a:r>
            <a:r>
              <a:rPr lang="en-US" sz="1100" b="1" baseline="0">
                <a:solidFill>
                  <a:srgbClr val="8064A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Dominance</a:t>
            </a:r>
            <a:endParaRPr lang="en-US" sz="1100" b="1">
              <a:solidFill>
                <a:srgbClr val="8064A2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35</xdr:col>
      <xdr:colOff>986901</xdr:colOff>
      <xdr:row>164</xdr:row>
      <xdr:rowOff>175922</xdr:rowOff>
    </xdr:from>
    <xdr:to>
      <xdr:col>45</xdr:col>
      <xdr:colOff>512902</xdr:colOff>
      <xdr:row>169</xdr:row>
      <xdr:rowOff>164016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2427197-9CC1-405F-8DC6-BA1DAF73A55E}"/>
            </a:ext>
          </a:extLst>
        </xdr:cNvPr>
        <xdr:cNvGrpSpPr/>
      </xdr:nvGrpSpPr>
      <xdr:grpSpPr>
        <a:xfrm>
          <a:off x="29533326" y="31436972"/>
          <a:ext cx="8746201" cy="940594"/>
          <a:chOff x="23263495" y="31036915"/>
          <a:chExt cx="8741439" cy="940594"/>
        </a:xfrm>
      </xdr:grpSpPr>
      <xdr:graphicFrame macro="">
        <xdr:nvGraphicFramePr>
          <xdr:cNvPr id="85" name="Chart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GraphicFramePr>
            <a:graphicFrameLocks/>
          </xdr:cNvGraphicFramePr>
        </xdr:nvGraphicFramePr>
        <xdr:xfrm>
          <a:off x="23283607" y="31036915"/>
          <a:ext cx="8721327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sp macro="" textlink="">
        <xdr:nvSpPr>
          <xdr:cNvPr id="96" name="TextBox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23263495" y="31265819"/>
            <a:ext cx="923768" cy="5987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 b="1">
                <a:solidFill>
                  <a:srgbClr val="9BBB5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Sensors</a:t>
            </a:r>
            <a:r>
              <a:rPr lang="en-US" sz="1100" b="1" baseline="0">
                <a:solidFill>
                  <a:srgbClr val="9BBB5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b="1">
                <a:solidFill>
                  <a:srgbClr val="9BBB5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&amp;Systems</a:t>
            </a:r>
          </a:p>
        </xdr:txBody>
      </xdr:sp>
    </xdr:grpSp>
    <xdr:clientData/>
  </xdr:twoCellAnchor>
  <xdr:twoCellAnchor>
    <xdr:from>
      <xdr:col>36</xdr:col>
      <xdr:colOff>3626</xdr:colOff>
      <xdr:row>169</xdr:row>
      <xdr:rowOff>166941</xdr:rowOff>
    </xdr:from>
    <xdr:to>
      <xdr:col>45</xdr:col>
      <xdr:colOff>523874</xdr:colOff>
      <xdr:row>174</xdr:row>
      <xdr:rowOff>155034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2D6BE8B-928D-4C55-95C1-3C7122FED728}"/>
            </a:ext>
          </a:extLst>
        </xdr:cNvPr>
        <xdr:cNvGrpSpPr/>
      </xdr:nvGrpSpPr>
      <xdr:grpSpPr>
        <a:xfrm>
          <a:off x="29559701" y="32380491"/>
          <a:ext cx="8730798" cy="940593"/>
          <a:chOff x="23280347" y="29182458"/>
          <a:chExt cx="8721327" cy="940593"/>
        </a:xfrm>
      </xdr:grpSpPr>
      <xdr:graphicFrame macro="">
        <xdr:nvGraphicFramePr>
          <xdr:cNvPr id="86" name="Chart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GraphicFramePr>
            <a:graphicFrameLocks/>
          </xdr:cNvGraphicFramePr>
        </xdr:nvGraphicFramePr>
        <xdr:xfrm>
          <a:off x="23280347" y="29182458"/>
          <a:ext cx="8721327" cy="9405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 txBox="1"/>
        </xdr:nvSpPr>
        <xdr:spPr>
          <a:xfrm>
            <a:off x="23359904" y="29414520"/>
            <a:ext cx="694689" cy="5126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 b="1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Air Power</a:t>
            </a:r>
          </a:p>
        </xdr:txBody>
      </xdr:sp>
    </xdr:grpSp>
    <xdr:clientData/>
  </xdr:twoCellAnchor>
  <xdr:twoCellAnchor>
    <xdr:from>
      <xdr:col>35</xdr:col>
      <xdr:colOff>998808</xdr:colOff>
      <xdr:row>179</xdr:row>
      <xdr:rowOff>150037</xdr:rowOff>
    </xdr:from>
    <xdr:to>
      <xdr:col>45</xdr:col>
      <xdr:colOff>520410</xdr:colOff>
      <xdr:row>184</xdr:row>
      <xdr:rowOff>138131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1FDE7EA-D855-412A-B655-C7887FE1FA1E}"/>
            </a:ext>
          </a:extLst>
        </xdr:cNvPr>
        <xdr:cNvGrpSpPr/>
      </xdr:nvGrpSpPr>
      <xdr:grpSpPr>
        <a:xfrm>
          <a:off x="29545233" y="34268587"/>
          <a:ext cx="8741802" cy="940594"/>
          <a:chOff x="23263495" y="31975444"/>
          <a:chExt cx="8737040" cy="940594"/>
        </a:xfrm>
      </xdr:grpSpPr>
      <xdr:graphicFrame macro="">
        <xdr:nvGraphicFramePr>
          <xdr:cNvPr id="87" name="Chart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GraphicFramePr>
            <a:graphicFrameLocks/>
          </xdr:cNvGraphicFramePr>
        </xdr:nvGraphicFramePr>
        <xdr:xfrm>
          <a:off x="23279208" y="31975444"/>
          <a:ext cx="8721327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 txBox="1"/>
        </xdr:nvSpPr>
        <xdr:spPr>
          <a:xfrm>
            <a:off x="23263495" y="32228902"/>
            <a:ext cx="860267" cy="51555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 b="1">
                <a:solidFill>
                  <a:srgbClr val="C0504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Strategic Strike</a:t>
            </a: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 txBox="1"/>
        </xdr:nvSpPr>
        <xdr:spPr>
          <a:xfrm>
            <a:off x="25966471" y="32310989"/>
            <a:ext cx="3668450" cy="4167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 b="1">
                <a:solidFill>
                  <a:srgbClr val="C0504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 programs</a:t>
            </a:r>
            <a:r>
              <a:rPr lang="en-US" sz="1100" b="1" baseline="0">
                <a:solidFill>
                  <a:srgbClr val="C0504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available in PMX Next Gen Workspace </a:t>
            </a:r>
            <a:endParaRPr lang="en-US" sz="1100" b="1">
              <a:solidFill>
                <a:srgbClr val="C0504D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42</xdr:col>
      <xdr:colOff>387654</xdr:colOff>
      <xdr:row>186</xdr:row>
      <xdr:rowOff>86274</xdr:rowOff>
    </xdr:from>
    <xdr:to>
      <xdr:col>45</xdr:col>
      <xdr:colOff>586616</xdr:colOff>
      <xdr:row>192</xdr:row>
      <xdr:rowOff>115094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35836529" y="35535149"/>
          <a:ext cx="2032525" cy="1171820"/>
        </a:xfrm>
        <a:prstGeom prst="rect">
          <a:avLst/>
        </a:prstGeom>
        <a:solidFill>
          <a:srgbClr val="00B05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779860</xdr:colOff>
      <xdr:row>186</xdr:row>
      <xdr:rowOff>78897</xdr:rowOff>
    </xdr:from>
    <xdr:to>
      <xdr:col>39</xdr:col>
      <xdr:colOff>295886</xdr:colOff>
      <xdr:row>211</xdr:row>
      <xdr:rowOff>69372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25407938" y="33047303"/>
          <a:ext cx="4076120" cy="4752975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295982</xdr:colOff>
      <xdr:row>192</xdr:row>
      <xdr:rowOff>107157</xdr:rowOff>
    </xdr:from>
    <xdr:to>
      <xdr:col>45</xdr:col>
      <xdr:colOff>595219</xdr:colOff>
      <xdr:row>211</xdr:row>
      <xdr:rowOff>69851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30147332" y="34225707"/>
          <a:ext cx="3956837" cy="3582194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594489</xdr:colOff>
      <xdr:row>186</xdr:row>
      <xdr:rowOff>96407</xdr:rowOff>
    </xdr:from>
    <xdr:to>
      <xdr:col>42</xdr:col>
      <xdr:colOff>393607</xdr:colOff>
      <xdr:row>192</xdr:row>
      <xdr:rowOff>115094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35432177" y="35545282"/>
          <a:ext cx="410305" cy="1161687"/>
        </a:xfrm>
        <a:prstGeom prst="rect">
          <a:avLst/>
        </a:prstGeom>
        <a:solidFill>
          <a:srgbClr val="FFFF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787719</xdr:colOff>
      <xdr:row>196</xdr:row>
      <xdr:rowOff>118554</xdr:rowOff>
    </xdr:from>
    <xdr:to>
      <xdr:col>45</xdr:col>
      <xdr:colOff>546208</xdr:colOff>
      <xdr:row>196</xdr:row>
      <xdr:rowOff>118554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CxnSpPr/>
      </xdr:nvCxnSpPr>
      <xdr:spPr>
        <a:xfrm>
          <a:off x="24095394" y="35189604"/>
          <a:ext cx="7978564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483357</xdr:colOff>
      <xdr:row>186</xdr:row>
      <xdr:rowOff>107512</xdr:rowOff>
    </xdr:from>
    <xdr:to>
      <xdr:col>38</xdr:col>
      <xdr:colOff>483357</xdr:colOff>
      <xdr:row>211</xdr:row>
      <xdr:rowOff>81604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CxnSpPr/>
      </xdr:nvCxnSpPr>
      <xdr:spPr>
        <a:xfrm rot="16200000">
          <a:off x="25375611" y="35641858"/>
          <a:ext cx="4736592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</xdr:row>
      <xdr:rowOff>0</xdr:rowOff>
    </xdr:from>
    <xdr:to>
      <xdr:col>14</xdr:col>
      <xdr:colOff>223609</xdr:colOff>
      <xdr:row>214</xdr:row>
      <xdr:rowOff>105792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3" name="Chart 112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35452050"/>
              <a:ext cx="8748484" cy="5439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47</xdr:col>
      <xdr:colOff>40821</xdr:colOff>
      <xdr:row>159</xdr:row>
      <xdr:rowOff>163286</xdr:rowOff>
    </xdr:from>
    <xdr:to>
      <xdr:col>62</xdr:col>
      <xdr:colOff>13608</xdr:colOff>
      <xdr:row>188</xdr:row>
      <xdr:rowOff>78578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8" name="Chart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26646" y="30471836"/>
              <a:ext cx="9088212" cy="5439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246039</xdr:colOff>
      <xdr:row>95</xdr:row>
      <xdr:rowOff>63719</xdr:rowOff>
    </xdr:from>
    <xdr:to>
      <xdr:col>14</xdr:col>
      <xdr:colOff>491931</xdr:colOff>
      <xdr:row>100</xdr:row>
      <xdr:rowOff>51813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pSpPr/>
      </xdr:nvGrpSpPr>
      <xdr:grpSpPr>
        <a:xfrm>
          <a:off x="7180239" y="18180269"/>
          <a:ext cx="8770767" cy="940594"/>
          <a:chOff x="3598238" y="13134586"/>
          <a:chExt cx="8738524" cy="940594"/>
        </a:xfrm>
      </xdr:grpSpPr>
      <xdr:graphicFrame macro="">
        <xdr:nvGraphicFramePr>
          <xdr:cNvPr id="90" name="Chart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GraphicFramePr>
            <a:graphicFrameLocks/>
          </xdr:cNvGraphicFramePr>
        </xdr:nvGraphicFramePr>
        <xdr:xfrm>
          <a:off x="3598238" y="13134586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 txBox="1"/>
        </xdr:nvSpPr>
        <xdr:spPr>
          <a:xfrm>
            <a:off x="3689219" y="13460770"/>
            <a:ext cx="70961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9BBB5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LW&amp;AD</a:t>
            </a:r>
          </a:p>
        </xdr:txBody>
      </xdr:sp>
    </xdr:grpSp>
    <xdr:clientData/>
  </xdr:twoCellAnchor>
  <xdr:twoCellAnchor editAs="oneCell">
    <xdr:from>
      <xdr:col>39</xdr:col>
      <xdr:colOff>341743</xdr:colOff>
      <xdr:row>94</xdr:row>
      <xdr:rowOff>190085</xdr:rowOff>
    </xdr:from>
    <xdr:to>
      <xdr:col>42</xdr:col>
      <xdr:colOff>88604</xdr:colOff>
      <xdr:row>105</xdr:row>
      <xdr:rowOff>60545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450768" y="18116135"/>
          <a:ext cx="1575661" cy="1965960"/>
        </a:xfrm>
        <a:prstGeom prst="rect">
          <a:avLst/>
        </a:prstGeom>
      </xdr:spPr>
    </xdr:pic>
    <xdr:clientData/>
  </xdr:twoCellAnchor>
  <xdr:twoCellAnchor editAs="oneCell">
    <xdr:from>
      <xdr:col>39</xdr:col>
      <xdr:colOff>296770</xdr:colOff>
      <xdr:row>186</xdr:row>
      <xdr:rowOff>80964</xdr:rowOff>
    </xdr:from>
    <xdr:to>
      <xdr:col>42</xdr:col>
      <xdr:colOff>716</xdr:colOff>
      <xdr:row>192</xdr:row>
      <xdr:rowOff>112581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3912083" y="35529839"/>
          <a:ext cx="1529571" cy="1174617"/>
        </a:xfrm>
        <a:prstGeom prst="rect">
          <a:avLst/>
        </a:prstGeom>
      </xdr:spPr>
    </xdr:pic>
    <xdr:clientData/>
  </xdr:twoCellAnchor>
  <xdr:twoCellAnchor>
    <xdr:from>
      <xdr:col>42</xdr:col>
      <xdr:colOff>98914</xdr:colOff>
      <xdr:row>95</xdr:row>
      <xdr:rowOff>4535</xdr:rowOff>
    </xdr:from>
    <xdr:to>
      <xdr:col>46</xdr:col>
      <xdr:colOff>54982</xdr:colOff>
      <xdr:row>101</xdr:row>
      <xdr:rowOff>48248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12A3214C-0F08-423D-B7D4-05F7FD55035E}"/>
            </a:ext>
          </a:extLst>
        </xdr:cNvPr>
        <xdr:cNvSpPr/>
      </xdr:nvSpPr>
      <xdr:spPr>
        <a:xfrm>
          <a:off x="36036739" y="18121085"/>
          <a:ext cx="2394468" cy="1186713"/>
        </a:xfrm>
        <a:prstGeom prst="rect">
          <a:avLst/>
        </a:prstGeom>
        <a:solidFill>
          <a:srgbClr val="0070C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471570</xdr:colOff>
      <xdr:row>103</xdr:row>
      <xdr:rowOff>62724</xdr:rowOff>
    </xdr:from>
    <xdr:to>
      <xdr:col>46</xdr:col>
      <xdr:colOff>50711</xdr:colOff>
      <xdr:row>105</xdr:row>
      <xdr:rowOff>65772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CC34AE5E-E58E-46AE-99F0-86F515AEB2A7}"/>
            </a:ext>
          </a:extLst>
        </xdr:cNvPr>
        <xdr:cNvSpPr/>
      </xdr:nvSpPr>
      <xdr:spPr>
        <a:xfrm rot="16200000">
          <a:off x="37226142" y="18886527"/>
          <a:ext cx="384048" cy="2017541"/>
        </a:xfrm>
        <a:prstGeom prst="rect">
          <a:avLst/>
        </a:prstGeom>
        <a:solidFill>
          <a:srgbClr val="FFFF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97017</xdr:colOff>
      <xdr:row>101</xdr:row>
      <xdr:rowOff>43959</xdr:rowOff>
    </xdr:from>
    <xdr:to>
      <xdr:col>46</xdr:col>
      <xdr:colOff>60206</xdr:colOff>
      <xdr:row>103</xdr:row>
      <xdr:rowOff>56151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825EABE8-6A50-4A87-9BE5-8A4FA20985E6}"/>
            </a:ext>
          </a:extLst>
        </xdr:cNvPr>
        <xdr:cNvSpPr/>
      </xdr:nvSpPr>
      <xdr:spPr>
        <a:xfrm>
          <a:off x="36034842" y="19303509"/>
          <a:ext cx="2401589" cy="393192"/>
        </a:xfrm>
        <a:prstGeom prst="rect">
          <a:avLst/>
        </a:prstGeom>
        <a:solidFill>
          <a:srgbClr val="00B05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299357</xdr:colOff>
      <xdr:row>1</xdr:row>
      <xdr:rowOff>166007</xdr:rowOff>
    </xdr:from>
    <xdr:to>
      <xdr:col>25</xdr:col>
      <xdr:colOff>585107</xdr:colOff>
      <xdr:row>16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299356</xdr:colOff>
      <xdr:row>16</xdr:row>
      <xdr:rowOff>136072</xdr:rowOff>
    </xdr:from>
    <xdr:to>
      <xdr:col>25</xdr:col>
      <xdr:colOff>585106</xdr:colOff>
      <xdr:row>31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312964</xdr:colOff>
      <xdr:row>32</xdr:row>
      <xdr:rowOff>108857</xdr:rowOff>
    </xdr:from>
    <xdr:to>
      <xdr:col>25</xdr:col>
      <xdr:colOff>598714</xdr:colOff>
      <xdr:row>46</xdr:row>
      <xdr:rowOff>185057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190501</xdr:colOff>
      <xdr:row>2</xdr:row>
      <xdr:rowOff>27215</xdr:rowOff>
    </xdr:from>
    <xdr:to>
      <xdr:col>33</xdr:col>
      <xdr:colOff>476251</xdr:colOff>
      <xdr:row>16</xdr:row>
      <xdr:rowOff>103415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149680</xdr:colOff>
      <xdr:row>17</xdr:row>
      <xdr:rowOff>54428</xdr:rowOff>
    </xdr:from>
    <xdr:to>
      <xdr:col>33</xdr:col>
      <xdr:colOff>435430</xdr:colOff>
      <xdr:row>31</xdr:row>
      <xdr:rowOff>130628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163287</xdr:colOff>
      <xdr:row>32</xdr:row>
      <xdr:rowOff>136071</xdr:rowOff>
    </xdr:from>
    <xdr:to>
      <xdr:col>33</xdr:col>
      <xdr:colOff>449037</xdr:colOff>
      <xdr:row>47</xdr:row>
      <xdr:rowOff>21771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108856</xdr:colOff>
      <xdr:row>2</xdr:row>
      <xdr:rowOff>40822</xdr:rowOff>
    </xdr:from>
    <xdr:to>
      <xdr:col>41</xdr:col>
      <xdr:colOff>394606</xdr:colOff>
      <xdr:row>16</xdr:row>
      <xdr:rowOff>117022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41670</xdr:colOff>
      <xdr:row>61</xdr:row>
      <xdr:rowOff>105821</xdr:rowOff>
    </xdr:from>
    <xdr:to>
      <xdr:col>33</xdr:col>
      <xdr:colOff>221458</xdr:colOff>
      <xdr:row>90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45004</xdr:colOff>
      <xdr:row>88</xdr:row>
      <xdr:rowOff>125536</xdr:rowOff>
    </xdr:from>
    <xdr:to>
      <xdr:col>14</xdr:col>
      <xdr:colOff>268613</xdr:colOff>
      <xdr:row>117</xdr:row>
      <xdr:rowOff>40828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9029" y="16889536"/>
              <a:ext cx="8729434" cy="5439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209550</xdr:colOff>
      <xdr:row>119</xdr:row>
      <xdr:rowOff>48389</xdr:rowOff>
    </xdr:from>
    <xdr:to>
      <xdr:col>33</xdr:col>
      <xdr:colOff>71210</xdr:colOff>
      <xdr:row>147</xdr:row>
      <xdr:rowOff>154181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21600" y="22717889"/>
              <a:ext cx="8691335" cy="5439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345647</xdr:colOff>
      <xdr:row>62</xdr:row>
      <xdr:rowOff>7192</xdr:rowOff>
    </xdr:from>
    <xdr:to>
      <xdr:col>33</xdr:col>
      <xdr:colOff>17463</xdr:colOff>
      <xdr:row>72</xdr:row>
      <xdr:rowOff>72952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8168172" y="11818192"/>
          <a:ext cx="891016" cy="1970760"/>
        </a:xfrm>
        <a:prstGeom prst="rect">
          <a:avLst/>
        </a:prstGeom>
        <a:solidFill>
          <a:srgbClr val="00B05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815249</xdr:colOff>
      <xdr:row>61</xdr:row>
      <xdr:rowOff>181771</xdr:rowOff>
    </xdr:from>
    <xdr:to>
      <xdr:col>27</xdr:col>
      <xdr:colOff>108742</xdr:colOff>
      <xdr:row>86</xdr:row>
      <xdr:rowOff>172246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21027299" y="11802271"/>
          <a:ext cx="4465568" cy="4752975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111196</xdr:colOff>
      <xdr:row>72</xdr:row>
      <xdr:rowOff>65880</xdr:rowOff>
    </xdr:from>
    <xdr:to>
      <xdr:col>33</xdr:col>
      <xdr:colOff>29366</xdr:colOff>
      <xdr:row>86</xdr:row>
      <xdr:rowOff>173715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5495321" y="13781880"/>
          <a:ext cx="3575770" cy="2774835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100380</xdr:colOff>
      <xdr:row>61</xdr:row>
      <xdr:rowOff>165526</xdr:rowOff>
    </xdr:from>
    <xdr:to>
      <xdr:col>31</xdr:col>
      <xdr:colOff>352424</xdr:colOff>
      <xdr:row>72</xdr:row>
      <xdr:rowOff>80169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5484505" y="11786026"/>
          <a:ext cx="2690444" cy="2010143"/>
        </a:xfrm>
        <a:prstGeom prst="rect">
          <a:avLst/>
        </a:prstGeom>
        <a:solidFill>
          <a:srgbClr val="FFFF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1322028</xdr:colOff>
      <xdr:row>76</xdr:row>
      <xdr:rowOff>166039</xdr:rowOff>
    </xdr:from>
    <xdr:to>
      <xdr:col>14</xdr:col>
      <xdr:colOff>225990</xdr:colOff>
      <xdr:row>81</xdr:row>
      <xdr:rowOff>154133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5513028" y="14644039"/>
          <a:ext cx="8752812" cy="940594"/>
          <a:chOff x="-651773" y="14243989"/>
          <a:chExt cx="8738524" cy="940594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GraphicFramePr>
            <a:graphicFrameLocks/>
          </xdr:cNvGraphicFramePr>
        </xdr:nvGraphicFramePr>
        <xdr:xfrm>
          <a:off x="-651773" y="14243989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/>
        </xdr:nvSpPr>
        <xdr:spPr>
          <a:xfrm>
            <a:off x="-466941" y="14645899"/>
            <a:ext cx="498150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8064A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SMD</a:t>
            </a:r>
          </a:p>
        </xdr:txBody>
      </xdr:sp>
    </xdr:grpSp>
    <xdr:clientData/>
  </xdr:twoCellAnchor>
  <xdr:twoCellAnchor>
    <xdr:from>
      <xdr:col>3</xdr:col>
      <xdr:colOff>1327470</xdr:colOff>
      <xdr:row>66</xdr:row>
      <xdr:rowOff>182722</xdr:rowOff>
    </xdr:from>
    <xdr:to>
      <xdr:col>14</xdr:col>
      <xdr:colOff>231432</xdr:colOff>
      <xdr:row>71</xdr:row>
      <xdr:rowOff>170816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5518470" y="12755722"/>
          <a:ext cx="8752812" cy="940594"/>
          <a:chOff x="5329672" y="12386606"/>
          <a:chExt cx="8738524" cy="940594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GraphicFramePr>
            <a:graphicFrameLocks/>
          </xdr:cNvGraphicFramePr>
        </xdr:nvGraphicFramePr>
        <xdr:xfrm>
          <a:off x="5329672" y="12386606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/>
        </xdr:nvSpPr>
        <xdr:spPr>
          <a:xfrm>
            <a:off x="5464022" y="12615867"/>
            <a:ext cx="607987" cy="4167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100" b="1">
                <a:solidFill>
                  <a:srgbClr val="4BAC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Air </a:t>
            </a:r>
          </a:p>
          <a:p>
            <a:pPr algn="ctr"/>
            <a:r>
              <a:rPr lang="en-US" sz="1100" b="1">
                <a:solidFill>
                  <a:srgbClr val="4BAC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</a:t>
            </a:r>
          </a:p>
        </xdr:txBody>
      </xdr:sp>
    </xdr:grpSp>
    <xdr:clientData/>
  </xdr:twoCellAnchor>
  <xdr:twoCellAnchor>
    <xdr:from>
      <xdr:col>3</xdr:col>
      <xdr:colOff>1323973</xdr:colOff>
      <xdr:row>61</xdr:row>
      <xdr:rowOff>188146</xdr:rowOff>
    </xdr:from>
    <xdr:to>
      <xdr:col>14</xdr:col>
      <xdr:colOff>226234</xdr:colOff>
      <xdr:row>66</xdr:row>
      <xdr:rowOff>176240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/>
      </xdr:nvGrpSpPr>
      <xdr:grpSpPr>
        <a:xfrm>
          <a:off x="5514973" y="11808646"/>
          <a:ext cx="8751111" cy="940594"/>
          <a:chOff x="2959633" y="13229572"/>
          <a:chExt cx="8738524" cy="940594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GraphicFramePr>
            <a:graphicFrameLocks/>
          </xdr:cNvGraphicFramePr>
        </xdr:nvGraphicFramePr>
        <xdr:xfrm>
          <a:off x="2959633" y="13229572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3026135" y="13560781"/>
            <a:ext cx="70961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9BBB5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LW&amp;AD</a:t>
            </a:r>
          </a:p>
        </xdr:txBody>
      </xdr:sp>
    </xdr:grpSp>
    <xdr:clientData/>
  </xdr:twoCellAnchor>
  <xdr:twoCellAnchor>
    <xdr:from>
      <xdr:col>3</xdr:col>
      <xdr:colOff>1321112</xdr:colOff>
      <xdr:row>71</xdr:row>
      <xdr:rowOff>163290</xdr:rowOff>
    </xdr:from>
    <xdr:to>
      <xdr:col>14</xdr:col>
      <xdr:colOff>225074</xdr:colOff>
      <xdr:row>76</xdr:row>
      <xdr:rowOff>151384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5512112" y="13688790"/>
          <a:ext cx="8752812" cy="940594"/>
          <a:chOff x="5328755" y="15208027"/>
          <a:chExt cx="8738524" cy="940594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GraphicFramePr>
            <a:graphicFrameLocks/>
          </xdr:cNvGraphicFramePr>
        </xdr:nvGraphicFramePr>
        <xdr:xfrm>
          <a:off x="5328755" y="15208027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5463888" y="15586363"/>
            <a:ext cx="505972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C0504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RMD</a:t>
            </a:r>
          </a:p>
        </xdr:txBody>
      </xdr:sp>
    </xdr:grpSp>
    <xdr:clientData/>
  </xdr:twoCellAnchor>
  <xdr:twoCellAnchor>
    <xdr:from>
      <xdr:col>3</xdr:col>
      <xdr:colOff>1323975</xdr:colOff>
      <xdr:row>81</xdr:row>
      <xdr:rowOff>139681</xdr:rowOff>
    </xdr:from>
    <xdr:to>
      <xdr:col>14</xdr:col>
      <xdr:colOff>227937</xdr:colOff>
      <xdr:row>86</xdr:row>
      <xdr:rowOff>127775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pSpPr/>
      </xdr:nvGrpSpPr>
      <xdr:grpSpPr>
        <a:xfrm>
          <a:off x="5514975" y="15570181"/>
          <a:ext cx="8752812" cy="940594"/>
          <a:chOff x="5328755" y="18003800"/>
          <a:chExt cx="8738524" cy="940594"/>
        </a:xfrm>
      </xdr:grpSpPr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GraphicFramePr>
            <a:graphicFrameLocks/>
          </xdr:cNvGraphicFramePr>
        </xdr:nvGraphicFramePr>
        <xdr:xfrm>
          <a:off x="5328755" y="18003800"/>
          <a:ext cx="8738524" cy="940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5437908" y="18278693"/>
            <a:ext cx="607987" cy="4167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Naval</a:t>
            </a:r>
            <a:r>
              <a:rPr lang="en-US" sz="1100" b="1" baseline="0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r>
              <a:rPr lang="en-US" sz="1100" b="1" baseline="0">
                <a:solidFill>
                  <a:srgbClr val="4F81BD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</a:t>
            </a:r>
            <a:endParaRPr lang="en-US" sz="1100" b="1">
              <a:solidFill>
                <a:srgbClr val="4F81BD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23</xdr:col>
      <xdr:colOff>280310</xdr:colOff>
      <xdr:row>111</xdr:row>
      <xdr:rowOff>100253</xdr:rowOff>
    </xdr:from>
    <xdr:to>
      <xdr:col>33</xdr:col>
      <xdr:colOff>184396</xdr:colOff>
      <xdr:row>116</xdr:row>
      <xdr:rowOff>88347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280310</xdr:colOff>
      <xdr:row>96</xdr:row>
      <xdr:rowOff>133549</xdr:rowOff>
    </xdr:from>
    <xdr:to>
      <xdr:col>33</xdr:col>
      <xdr:colOff>184396</xdr:colOff>
      <xdr:row>101</xdr:row>
      <xdr:rowOff>121643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280308</xdr:colOff>
      <xdr:row>101</xdr:row>
      <xdr:rowOff>123271</xdr:rowOff>
    </xdr:from>
    <xdr:to>
      <xdr:col>33</xdr:col>
      <xdr:colOff>184394</xdr:colOff>
      <xdr:row>106</xdr:row>
      <xdr:rowOff>111365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280904</xdr:colOff>
      <xdr:row>91</xdr:row>
      <xdr:rowOff>155367</xdr:rowOff>
    </xdr:from>
    <xdr:to>
      <xdr:col>33</xdr:col>
      <xdr:colOff>184990</xdr:colOff>
      <xdr:row>96</xdr:row>
      <xdr:rowOff>143461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285440</xdr:colOff>
      <xdr:row>106</xdr:row>
      <xdr:rowOff>111222</xdr:rowOff>
    </xdr:from>
    <xdr:to>
      <xdr:col>33</xdr:col>
      <xdr:colOff>189526</xdr:colOff>
      <xdr:row>111</xdr:row>
      <xdr:rowOff>99316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23</xdr:col>
      <xdr:colOff>453235</xdr:colOff>
      <xdr:row>113</xdr:row>
      <xdr:rowOff>156881</xdr:rowOff>
    </xdr:from>
    <xdr:ext cx="498150" cy="25455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20665285" y="21683381"/>
          <a:ext cx="498150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8064A2"/>
              </a:solidFill>
              <a:latin typeface="Arial" panose="020B0604020202020204" pitchFamily="34" charset="0"/>
              <a:cs typeface="Arial" panose="020B0604020202020204" pitchFamily="34" charset="0"/>
            </a:rPr>
            <a:t>SMD</a:t>
          </a:r>
        </a:p>
      </xdr:txBody>
    </xdr:sp>
    <xdr:clientData/>
  </xdr:oneCellAnchor>
  <xdr:oneCellAnchor>
    <xdr:from>
      <xdr:col>23</xdr:col>
      <xdr:colOff>414660</xdr:colOff>
      <xdr:row>97</xdr:row>
      <xdr:rowOff>172310</xdr:rowOff>
    </xdr:from>
    <xdr:ext cx="607987" cy="416781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20626710" y="18650810"/>
          <a:ext cx="607987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4BACBD"/>
              </a:solidFill>
              <a:latin typeface="Arial" panose="020B0604020202020204" pitchFamily="34" charset="0"/>
              <a:cs typeface="Arial" panose="020B0604020202020204" pitchFamily="34" charset="0"/>
            </a:rPr>
            <a:t>Air </a:t>
          </a:r>
        </a:p>
        <a:p>
          <a:pPr algn="ctr"/>
          <a:r>
            <a:rPr lang="en-US" sz="1100" b="1">
              <a:solidFill>
                <a:srgbClr val="4BACBD"/>
              </a:solidFill>
              <a:latin typeface="Arial" panose="020B0604020202020204" pitchFamily="34" charset="0"/>
              <a:cs typeface="Arial" panose="020B0604020202020204" pitchFamily="34" charset="0"/>
            </a:rPr>
            <a:t>Power</a:t>
          </a:r>
        </a:p>
      </xdr:txBody>
    </xdr:sp>
    <xdr:clientData/>
  </xdr:oneCellAnchor>
  <xdr:oneCellAnchor>
    <xdr:from>
      <xdr:col>23</xdr:col>
      <xdr:colOff>345252</xdr:colOff>
      <xdr:row>103</xdr:row>
      <xdr:rowOff>116077</xdr:rowOff>
    </xdr:from>
    <xdr:ext cx="709618" cy="25455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20557302" y="19737577"/>
          <a:ext cx="70961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9BBB59"/>
              </a:solidFill>
              <a:latin typeface="Arial" panose="020B0604020202020204" pitchFamily="34" charset="0"/>
              <a:cs typeface="Arial" panose="020B0604020202020204" pitchFamily="34" charset="0"/>
            </a:rPr>
            <a:t>LW&amp;AD</a:t>
          </a:r>
        </a:p>
      </xdr:txBody>
    </xdr:sp>
    <xdr:clientData/>
  </xdr:oneCellAnchor>
  <xdr:oneCellAnchor>
    <xdr:from>
      <xdr:col>23</xdr:col>
      <xdr:colOff>420573</xdr:colOff>
      <xdr:row>108</xdr:row>
      <xdr:rowOff>49027</xdr:rowOff>
    </xdr:from>
    <xdr:ext cx="505972" cy="25455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20632623" y="20623027"/>
          <a:ext cx="50597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C0504D"/>
              </a:solidFill>
              <a:latin typeface="Arial" panose="020B0604020202020204" pitchFamily="34" charset="0"/>
              <a:cs typeface="Arial" panose="020B0604020202020204" pitchFamily="34" charset="0"/>
            </a:rPr>
            <a:t>RMD</a:t>
          </a:r>
        </a:p>
      </xdr:txBody>
    </xdr:sp>
    <xdr:clientData/>
  </xdr:oneCellAnchor>
  <xdr:oneCellAnchor>
    <xdr:from>
      <xdr:col>23</xdr:col>
      <xdr:colOff>390057</xdr:colOff>
      <xdr:row>93</xdr:row>
      <xdr:rowOff>58785</xdr:rowOff>
    </xdr:from>
    <xdr:ext cx="607987" cy="416781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0602107" y="17775285"/>
          <a:ext cx="607987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4F81BD"/>
              </a:solidFill>
              <a:latin typeface="Arial" panose="020B0604020202020204" pitchFamily="34" charset="0"/>
              <a:cs typeface="Arial" panose="020B0604020202020204" pitchFamily="34" charset="0"/>
            </a:rPr>
            <a:t>Naval</a:t>
          </a:r>
          <a:r>
            <a:rPr lang="en-US" sz="1100" b="1" baseline="0">
              <a:solidFill>
                <a:srgbClr val="4F81BD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="1" baseline="0">
              <a:solidFill>
                <a:srgbClr val="4F81BD"/>
              </a:solidFill>
              <a:latin typeface="Arial" panose="020B0604020202020204" pitchFamily="34" charset="0"/>
              <a:cs typeface="Arial" panose="020B0604020202020204" pitchFamily="34" charset="0"/>
            </a:rPr>
            <a:t>Power</a:t>
          </a:r>
          <a:endParaRPr lang="en-US" sz="1100" b="1">
            <a:solidFill>
              <a:srgbClr val="4F81BD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23</xdr:col>
      <xdr:colOff>850905</xdr:colOff>
      <xdr:row>75</xdr:row>
      <xdr:rowOff>130169</xdr:rowOff>
    </xdr:from>
    <xdr:to>
      <xdr:col>32</xdr:col>
      <xdr:colOff>602779</xdr:colOff>
      <xdr:row>75</xdr:row>
      <xdr:rowOff>130169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>
          <a:off x="21062955" y="14417669"/>
          <a:ext cx="7971949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101997</xdr:colOff>
      <xdr:row>62</xdr:row>
      <xdr:rowOff>63524</xdr:rowOff>
    </xdr:from>
    <xdr:to>
      <xdr:col>26</xdr:col>
      <xdr:colOff>101997</xdr:colOff>
      <xdr:row>87</xdr:row>
      <xdr:rowOff>37616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 rot="16200000">
          <a:off x="22508226" y="14242820"/>
          <a:ext cx="4736592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13382" name="AutoShape 70" descr="Open MA Eng Lead sort and filter menu">
          <a:hlinkClick xmlns:r="http://schemas.openxmlformats.org/officeDocument/2006/relationships" r:id="rId1" tooltip="Open MA Eng Lead sort and filter menu"/>
          <a:extLst>
            <a:ext uri="{FF2B5EF4-FFF2-40B4-BE49-F238E27FC236}">
              <a16:creationId xmlns:a16="http://schemas.microsoft.com/office/drawing/2014/main" id="{00000000-0008-0000-0500-000046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3384" name="AutoShape 72" descr="Open Misson Area sort and filter menu">
          <a:hlinkClick xmlns:r="http://schemas.openxmlformats.org/officeDocument/2006/relationships" r:id="rId1" tooltip="Open Misson Area sort and filter menu"/>
          <a:extLst>
            <a:ext uri="{FF2B5EF4-FFF2-40B4-BE49-F238E27FC236}">
              <a16:creationId xmlns:a16="http://schemas.microsoft.com/office/drawing/2014/main" id="{00000000-0008-0000-0500-0000483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3385" name="AutoShape 73" descr="Open Maj Proj Desc sort and filter menu">
          <a:hlinkClick xmlns:r="http://schemas.openxmlformats.org/officeDocument/2006/relationships" r:id="rId1" tooltip="Open Maj Proj Desc sort and filter menu"/>
          <a:extLst>
            <a:ext uri="{FF2B5EF4-FFF2-40B4-BE49-F238E27FC236}">
              <a16:creationId xmlns:a16="http://schemas.microsoft.com/office/drawing/2014/main" id="{00000000-0008-0000-0500-00004934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3387" name="AutoShape 75" descr="Open Proj Def Description sort and filter menu">
          <a:hlinkClick xmlns:r="http://schemas.openxmlformats.org/officeDocument/2006/relationships" r:id="rId1" tooltip="Open Proj Def Description sort and filter menu"/>
          <a:extLst>
            <a:ext uri="{FF2B5EF4-FFF2-40B4-BE49-F238E27FC236}">
              <a16:creationId xmlns:a16="http://schemas.microsoft.com/office/drawing/2014/main" id="{00000000-0008-0000-0500-00004B34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114300</xdr:rowOff>
    </xdr:to>
    <xdr:sp macro="" textlink="">
      <xdr:nvSpPr>
        <xdr:cNvPr id="13388" name="AutoShape 76" descr="Open EAC Classification sort and filter menu">
          <a:hlinkClick xmlns:r="http://schemas.openxmlformats.org/officeDocument/2006/relationships" r:id="rId1" tooltip="Open EAC Classification sort and filter menu"/>
          <a:extLst>
            <a:ext uri="{FF2B5EF4-FFF2-40B4-BE49-F238E27FC236}">
              <a16:creationId xmlns:a16="http://schemas.microsoft.com/office/drawing/2014/main" id="{00000000-0008-0000-0500-00004C34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114300</xdr:rowOff>
    </xdr:to>
    <xdr:sp macro="" textlink="">
      <xdr:nvSpPr>
        <xdr:cNvPr id="13389" name="AutoShape 77" descr="Open 1Q21 EAC Type sort and filter menu">
          <a:hlinkClick xmlns:r="http://schemas.openxmlformats.org/officeDocument/2006/relationships" r:id="rId1" tooltip="Open 1Q21 EAC Type sort and filter menu"/>
          <a:extLst>
            <a:ext uri="{FF2B5EF4-FFF2-40B4-BE49-F238E27FC236}">
              <a16:creationId xmlns:a16="http://schemas.microsoft.com/office/drawing/2014/main" id="{00000000-0008-0000-0500-00004D34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114300</xdr:rowOff>
    </xdr:to>
    <xdr:sp macro="" textlink="">
      <xdr:nvSpPr>
        <xdr:cNvPr id="13390" name="AutoShape 78" descr="Open 1Q21 Engr EAC Category sort and filter menu">
          <a:hlinkClick xmlns:r="http://schemas.openxmlformats.org/officeDocument/2006/relationships" r:id="rId1" tooltip="Open 1Q21 Engr EAC Category sort and filter menu"/>
          <a:extLst>
            <a:ext uri="{FF2B5EF4-FFF2-40B4-BE49-F238E27FC236}">
              <a16:creationId xmlns:a16="http://schemas.microsoft.com/office/drawing/2014/main" id="{00000000-0008-0000-0500-00004E34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114300</xdr:rowOff>
    </xdr:to>
    <xdr:sp macro="" textlink="">
      <xdr:nvSpPr>
        <xdr:cNvPr id="13391" name="AutoShape 79" descr="Open Engr EAC Signoff Chair sort and filter menu">
          <a:hlinkClick xmlns:r="http://schemas.openxmlformats.org/officeDocument/2006/relationships" r:id="rId1" tooltip="Open Engr EAC Signoff Chair sort and filter menu"/>
          <a:extLst>
            <a:ext uri="{FF2B5EF4-FFF2-40B4-BE49-F238E27FC236}">
              <a16:creationId xmlns:a16="http://schemas.microsoft.com/office/drawing/2014/main" id="{00000000-0008-0000-0500-00004F34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2</xdr:row>
      <xdr:rowOff>114300</xdr:rowOff>
    </xdr:to>
    <xdr:sp macro="" textlink="">
      <xdr:nvSpPr>
        <xdr:cNvPr id="13392" name="AutoShape 80" descr="Open EAC Bundling sort and filter menu">
          <a:hlinkClick xmlns:r="http://schemas.openxmlformats.org/officeDocument/2006/relationships" r:id="rId1" tooltip="Open EAC Bundling sort and filter menu"/>
          <a:extLst>
            <a:ext uri="{FF2B5EF4-FFF2-40B4-BE49-F238E27FC236}">
              <a16:creationId xmlns:a16="http://schemas.microsoft.com/office/drawing/2014/main" id="{00000000-0008-0000-0500-00005034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2</xdr:row>
      <xdr:rowOff>114300</xdr:rowOff>
    </xdr:to>
    <xdr:sp macro="" textlink="">
      <xdr:nvSpPr>
        <xdr:cNvPr id="13393" name="AutoShape 81" descr="Open Engr EAC Lead sort and filter menu">
          <a:hlinkClick xmlns:r="http://schemas.openxmlformats.org/officeDocument/2006/relationships" r:id="rId1" tooltip="Open Engr EAC Lead sort and filter menu"/>
          <a:extLst>
            <a:ext uri="{FF2B5EF4-FFF2-40B4-BE49-F238E27FC236}">
              <a16:creationId xmlns:a16="http://schemas.microsoft.com/office/drawing/2014/main" id="{00000000-0008-0000-0500-00005134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3394" name="AutoShape 82" descr="Open RMD Engr EAC Template req'd sort and filter menu">
          <a:hlinkClick xmlns:r="http://schemas.openxmlformats.org/officeDocument/2006/relationships" r:id="rId1" tooltip="Open RMD Engr EAC Template req'd sort and filter menu"/>
          <a:extLst>
            <a:ext uri="{FF2B5EF4-FFF2-40B4-BE49-F238E27FC236}">
              <a16:creationId xmlns:a16="http://schemas.microsoft.com/office/drawing/2014/main" id="{00000000-0008-0000-0500-00005234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304800</xdr:colOff>
      <xdr:row>2</xdr:row>
      <xdr:rowOff>114300</xdr:rowOff>
    </xdr:to>
    <xdr:sp macro="" textlink="">
      <xdr:nvSpPr>
        <xdr:cNvPr id="13395" name="AutoShape 83" descr="Open Final Engr EAC Review Date sort and filter menu">
          <a:hlinkClick xmlns:r="http://schemas.openxmlformats.org/officeDocument/2006/relationships" r:id="rId1" tooltip="Open Final Engr EAC Review Date sort and filter menu"/>
          <a:extLst>
            <a:ext uri="{FF2B5EF4-FFF2-40B4-BE49-F238E27FC236}">
              <a16:creationId xmlns:a16="http://schemas.microsoft.com/office/drawing/2014/main" id="{00000000-0008-0000-0500-00005334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304800</xdr:colOff>
      <xdr:row>2</xdr:row>
      <xdr:rowOff>114300</xdr:rowOff>
    </xdr:to>
    <xdr:sp macro="" textlink="">
      <xdr:nvSpPr>
        <xdr:cNvPr id="13396" name="AutoShape 84" descr="Open Final Engr EAC Review Status sort and filter menu">
          <a:hlinkClick xmlns:r="http://schemas.openxmlformats.org/officeDocument/2006/relationships" r:id="rId1" tooltip="Open Final Engr EAC Review Status sort and filter menu"/>
          <a:extLst>
            <a:ext uri="{FF2B5EF4-FFF2-40B4-BE49-F238E27FC236}">
              <a16:creationId xmlns:a16="http://schemas.microsoft.com/office/drawing/2014/main" id="{00000000-0008-0000-0500-00005434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13397" name="AutoShape 85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5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13399" name="AutoShape 87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7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114300</xdr:rowOff>
    </xdr:to>
    <xdr:sp macro="" textlink="">
      <xdr:nvSpPr>
        <xdr:cNvPr id="13400" name="AutoShape 88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8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114300</xdr:rowOff>
    </xdr:to>
    <xdr:sp macro="" textlink="">
      <xdr:nvSpPr>
        <xdr:cNvPr id="13401" name="AutoShape 89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9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13402" name="AutoShape 90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A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114300</xdr:rowOff>
    </xdr:to>
    <xdr:sp macro="" textlink="">
      <xdr:nvSpPr>
        <xdr:cNvPr id="13403" name="AutoShape 91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B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114300</xdr:rowOff>
    </xdr:to>
    <xdr:sp macro="" textlink="">
      <xdr:nvSpPr>
        <xdr:cNvPr id="13404" name="AutoShape 92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C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13405" name="AutoShape 93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D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3406" name="AutoShape 94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E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114300</xdr:rowOff>
    </xdr:to>
    <xdr:sp macro="" textlink="">
      <xdr:nvSpPr>
        <xdr:cNvPr id="13407" name="AutoShape 95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5F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114300</xdr:rowOff>
    </xdr:to>
    <xdr:sp macro="" textlink="">
      <xdr:nvSpPr>
        <xdr:cNvPr id="13408" name="AutoShape 96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0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3409" name="AutoShape 97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1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114300</xdr:rowOff>
    </xdr:to>
    <xdr:sp macro="" textlink="">
      <xdr:nvSpPr>
        <xdr:cNvPr id="13410" name="AutoShape 98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2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13411" name="AutoShape 99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3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114300</xdr:rowOff>
    </xdr:to>
    <xdr:sp macro="" textlink="">
      <xdr:nvSpPr>
        <xdr:cNvPr id="13412" name="AutoShape 100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4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114300</xdr:rowOff>
    </xdr:to>
    <xdr:sp macro="" textlink="">
      <xdr:nvSpPr>
        <xdr:cNvPr id="13413" name="AutoShape 101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5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3414" name="AutoShape 102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6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114300</xdr:rowOff>
    </xdr:to>
    <xdr:sp macro="" textlink="">
      <xdr:nvSpPr>
        <xdr:cNvPr id="13415" name="AutoShape 103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7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114300</xdr:rowOff>
    </xdr:to>
    <xdr:sp macro="" textlink="">
      <xdr:nvSpPr>
        <xdr:cNvPr id="13416" name="AutoShape 104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8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13417" name="AutoShape 105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9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3418" name="AutoShape 106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A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4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114300</xdr:rowOff>
    </xdr:to>
    <xdr:sp macro="" textlink="">
      <xdr:nvSpPr>
        <xdr:cNvPr id="13419" name="AutoShape 107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B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13420" name="AutoShape 108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C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13421" name="AutoShape 109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D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1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114300</xdr:rowOff>
    </xdr:to>
    <xdr:sp macro="" textlink="">
      <xdr:nvSpPr>
        <xdr:cNvPr id="13422" name="AutoShape 110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E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28</xdr:row>
      <xdr:rowOff>114300</xdr:rowOff>
    </xdr:to>
    <xdr:sp macro="" textlink="">
      <xdr:nvSpPr>
        <xdr:cNvPr id="13423" name="AutoShape 111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6F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13424" name="AutoShape 112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0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13425" name="AutoShape 113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1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13426" name="AutoShape 114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2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13427" name="AutoShape 115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3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13428" name="AutoShape 116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4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114300</xdr:rowOff>
    </xdr:to>
    <xdr:sp macro="" textlink="">
      <xdr:nvSpPr>
        <xdr:cNvPr id="13429" name="AutoShape 117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5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4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114300</xdr:rowOff>
    </xdr:to>
    <xdr:sp macro="" textlink="">
      <xdr:nvSpPr>
        <xdr:cNvPr id="13430" name="AutoShape 118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6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2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114300</xdr:rowOff>
    </xdr:to>
    <xdr:sp macro="" textlink="">
      <xdr:nvSpPr>
        <xdr:cNvPr id="13431" name="AutoShape 119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7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1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114300</xdr:rowOff>
    </xdr:to>
    <xdr:sp macro="" textlink="">
      <xdr:nvSpPr>
        <xdr:cNvPr id="13432" name="AutoShape 120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8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114300</xdr:rowOff>
    </xdr:to>
    <xdr:sp macro="" textlink="">
      <xdr:nvSpPr>
        <xdr:cNvPr id="13433" name="AutoShape 121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9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39</xdr:row>
      <xdr:rowOff>114300</xdr:rowOff>
    </xdr:to>
    <xdr:sp macro="" textlink="">
      <xdr:nvSpPr>
        <xdr:cNvPr id="13434" name="AutoShape 122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A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304800</xdr:colOff>
      <xdr:row>40</xdr:row>
      <xdr:rowOff>114300</xdr:rowOff>
    </xdr:to>
    <xdr:sp macro="" textlink="">
      <xdr:nvSpPr>
        <xdr:cNvPr id="13435" name="AutoShape 123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B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304800</xdr:colOff>
      <xdr:row>41</xdr:row>
      <xdr:rowOff>114300</xdr:rowOff>
    </xdr:to>
    <xdr:sp macro="" textlink="">
      <xdr:nvSpPr>
        <xdr:cNvPr id="13436" name="AutoShape 124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C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42</xdr:row>
      <xdr:rowOff>114300</xdr:rowOff>
    </xdr:to>
    <xdr:sp macro="" textlink="">
      <xdr:nvSpPr>
        <xdr:cNvPr id="13437" name="AutoShape 125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D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114300</xdr:rowOff>
    </xdr:to>
    <xdr:sp macro="" textlink="">
      <xdr:nvSpPr>
        <xdr:cNvPr id="13438" name="AutoShape 126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E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48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114300</xdr:rowOff>
    </xdr:to>
    <xdr:sp macro="" textlink="">
      <xdr:nvSpPr>
        <xdr:cNvPr id="13439" name="AutoShape 127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7F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0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45</xdr:row>
      <xdr:rowOff>114300</xdr:rowOff>
    </xdr:to>
    <xdr:sp macro="" textlink="">
      <xdr:nvSpPr>
        <xdr:cNvPr id="13440" name="AutoShape 128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0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6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114300</xdr:rowOff>
    </xdr:to>
    <xdr:sp macro="" textlink="">
      <xdr:nvSpPr>
        <xdr:cNvPr id="13441" name="AutoShape 129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1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47</xdr:row>
      <xdr:rowOff>114300</xdr:rowOff>
    </xdr:to>
    <xdr:sp macro="" textlink="">
      <xdr:nvSpPr>
        <xdr:cNvPr id="13442" name="AutoShape 130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2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9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114300</xdr:rowOff>
    </xdr:to>
    <xdr:sp macro="" textlink="">
      <xdr:nvSpPr>
        <xdr:cNvPr id="13443" name="AutoShape 131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3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5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49</xdr:row>
      <xdr:rowOff>114300</xdr:rowOff>
    </xdr:to>
    <xdr:sp macro="" textlink="">
      <xdr:nvSpPr>
        <xdr:cNvPr id="13444" name="AutoShape 132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4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114300</xdr:rowOff>
    </xdr:to>
    <xdr:sp macro="" textlink="">
      <xdr:nvSpPr>
        <xdr:cNvPr id="13445" name="AutoShape 133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5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0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51</xdr:row>
      <xdr:rowOff>114300</xdr:rowOff>
    </xdr:to>
    <xdr:sp macro="" textlink="">
      <xdr:nvSpPr>
        <xdr:cNvPr id="13446" name="AutoShape 134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6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304800</xdr:colOff>
      <xdr:row>52</xdr:row>
      <xdr:rowOff>114300</xdr:rowOff>
    </xdr:to>
    <xdr:sp macro="" textlink="">
      <xdr:nvSpPr>
        <xdr:cNvPr id="13447" name="AutoShape 135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7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8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114300</xdr:rowOff>
    </xdr:to>
    <xdr:sp macro="" textlink="">
      <xdr:nvSpPr>
        <xdr:cNvPr id="13448" name="AutoShape 136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8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1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54</xdr:row>
      <xdr:rowOff>114300</xdr:rowOff>
    </xdr:to>
    <xdr:sp macro="" textlink="">
      <xdr:nvSpPr>
        <xdr:cNvPr id="13449" name="AutoShape 137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9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5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304800</xdr:colOff>
      <xdr:row>55</xdr:row>
      <xdr:rowOff>123825</xdr:rowOff>
    </xdr:to>
    <xdr:sp macro="" textlink="">
      <xdr:nvSpPr>
        <xdr:cNvPr id="13450" name="AutoShape 138" descr="data:image/png;base64,iVBORw0KGgoAAAANSUhEUgAAAQ8AAAEMCAYAAADauzOQAAAgAElEQVR4Xuy9C5wU1Z02fM6p7hqIRoVd8ror0egyNTCQvEJc/XRNQgSzEgkDg0PMNLq6cTXyxcjMRNBPI2D0CxdnBlc/Ud7whig96zLCXNbbtwwGoqtvLl52hcGp4SWJ4q4bNwIJil3dfc77ew5VneqeuvZlmMGq3y+/yHTV+Vf96/TT5/wvz0NJdEQeiDwQeaAID9AirokuiTwQeSDyAInAI5oEkQciDxTlgQg8inJbdFHkgcgDEXhEcyDyQOSBojwQgUdRbosuijwQeSACj2gORB6IPFCUByLwKMpt0UWRByIPROARzYHIA5EHivJABB5FuS26KPJA5IEIPKI5EHkg8kBRHojAoyi3RRdFHog8EIFHNAciD0QeKMoDEXgU5bboosgDkQfo888/LyI3RB6IPBB5IKwHopVHWI9F50ceiDwgPRCBRzQRIg9EHijKAxF4FOW26KLIA5EHIvCI5kDkgcgDRXkgAo+i3BZdFHkg8kAEHtEciDwQeaAoD0TgUZTboosiD0QeiMAjmgORByIPFOWBCDyKclt0UeSByAMReERzIPJA5IGiPBCBR1Fuiy6KPBB5IAKPaA5EHog8UJQHIvAoym3RRZEHIg9E4BHNgcgDkQeK8kAEHkW5Lboo8kDkgQg8RvEcOHDggDjvvPPK/g6vu+66Mw3DmEcpnUcIOZMQ8lnTTW8QQt4VQvSqqtq7efPmd0tx3ymnnBLIzgcffFCSnVLucaRe+9vd379VCLGWMqJSQlZM+OLd9wz3vZZ94g33A3xc7QE4fv3rX5PPfOYzpFwA0tDQMKGqqmqVEOJGQoji49sspXRjKpVa0dnZ+V7I91CUHUJIWDukubl5nhDiGs75pYqiAAhJNpt9lzH2IqX08ba2tt6Q937CT3939/fPJTQ7yAjLvSPK6OQJl35voNw3d955552OMQ8cOHCkcOwIPMrt7WEYzwKOL3/5y+QnP/lJWQBk8eLFVwghniCEyMlCCHmOUvo05/xlxpicOJzz0xljFwshriSEXGGed4RSevWWLVueC/LoVVVVJdlJpVKB7DQ1NX1WCPEjSul4SukmIcQORVEk+GSz2QmU0ssJIddxznH/17e3t2NV5XvU1taemclkHiaELDBPPkoI2RyLxVr6+/sN3wHKcMJ/7lp1OWX0n+1DUSLm3rf90O34WywWW33//fc/XaIppaam5jEhRKM5zuO6rl8P91njRuBRooeH+3I7cFi2SwWQxsbGb1JKH8VqA18yQsiyjo6O172erbGx8XxCyFrzS5gVQtzU0dGxyeuaeDw+xE46nfa0E4/Hh9hJp9Oedpqamq6glHZyzjdSSu9qb28/5nRfTU1NY4UQ9zLGbhRCNLS3t/sCk6ZpOwkhlxFCHhdCYPVyKSHkGkLIRl3XbwoyH1RVldSfhmE4fv/8Pv/PF1YtoIJuzwMPQRIfnHPt7L179056/vnna7PZbF82m73lwQcfDLRaK1xh1NTU3CyEAEjmDiHE9YODg5sj8AjylkfYOU7AUSqALF68+HIhxLPmNuW+ZDJ5V5jHTiQS9xJC7sQvEqV0zpYtWwA+Q46qqqo8O4ZhhLKjqmqenVQq5WgHKw5K6S7GWMP999//fJBn+e53v3sZ57xTCDHTawVSW1urZjKZFFZluq7PscauqanZJYSo1XX9U0HsWeDgBCBen1lj//anK39ECLsuz5YgXRO++L3V2Wy2NZVKfe6RRx7517fffvtziqLc0tra+rjHfTmuMDRNW08I+XbBdW26rrdE4BHkLY+gc7yAo1gAQWA0nU6/aW5V7kkmkyuKeWQbgByJx+OTCwOpCIza7RiGUZQdG4BIO06B1JaWltc455va29sf8nuWJUuWnKqq6mfXr1//cnNz882U0htbW1unu12HX+dYLHaYUtoxMDCQsM7TNO0pQsiluq6f4WfT+twJJAIBx+7v30qowBd76EHpXZ/6wvfuy2azWE3duXfv3n997LHHTjMMo2v9+vW5L739QrcVBmPsqBCi034upbRuYGAgFyOKti1B3/YJPC8IcBQDIIsXL35YCIHl6Y6Ojo6vlPKIjY2N/4wtDKV0w5YtW5bYx6qqqsrZSafTJdmJx+M5O6lUKs9OU1PTAsbYD956662pnZ2dub2503OtXLlSPXLkyLOU0suEEImDBw/+48SJE/+NEIJtTpfTNZqmYWuHYLLbEXjrggHsYGEf0G07Yz/n/RdWnJ0Rym/wtxjNnjP+C6veEkKczTm/jTGWWzE888wz2R07dhxdv369I7Bpmvag2wpD0zTEUG417T6g6/rqPDApZcJE11beA2GAIwyAXHvttWdls9kDZpzjAr8Yh9+TIgZCKf0lzlMU5ZzHHnvsHfz32LFj8+z4xTj87CAGYrdz7NgxaQdHc3NzklL6Rmtra94kdxoT5xJCEAx8TwhxSXt7+/7m5uZmQsjn29racqsK+7WapuVkSiil6xRFWZ3JZNYSQr5pnafreqgf5EIACQIczc3Noq2tjb73wj0SyP700u91cM4HGWMym4Qjm82Szs5OcvDgQfLOO+8ccQOPmpqaq5xWGISQs4QQ88ztmaJpGkD7yYGBgQ2WjVAP6vdio8/L64FigCMogCQSCfyq/IAQ8nQymZzrdOeJRAJfrsfMeMhRzvmcf/iHf3jR7SkTiUQPIQS1IXckk0n5BVZVNWfHMAxHOzgvFotdyhhD7OVUM6J/rWEYHU62VFXN2TEMIwcUzc3Nv0XcpbW19RWvN9Hc3Gz92h4z4xw/x/ktLS2fR/ynra3NMXZhBw8hxFcGBwd3VFdX32gGm6XJ4QKPdevW3UcImQCbx44dO+WUU07JAd6HH35INm/eTCil5G//9m/J7bff7goeuL5whSGEeIXS49kcrMoopUgJYx5IN+m63ob/iMCjvN/3so1WCnAEAZBEIoEvKtKmSzo6OnK/Jta1jY2N11BKfxQUOHCdmbX5IQKKyWRSBhRVVc3ZSafTQ+zYHRaLxS5mjGHSegKImbWRdgzDkHaQOaGUfphOpz9lZRiam5u/rijK7nXr1uWKzFpaWm4XQgA08eVqaG1tfdK6h1tuuWVCPB7/rRDiE04ZGjt4EELe0XV9oqZpvyOEjLfGCAMexW5bsPJobW3NrS5+8YtfDJl3f/mXf0kaGhqwCoRvvFYe2LbmrTCEEN2U0nGEkFVmbQ22gNaqZkDX9ckReJTtq17egcoBHH4AkkgkDppL04s6OjrkL68LcBwxVxwv+z1lY2PjhZTSn+GLlUwmJ5rgkbOTTqfz7DiNZwIIAAf1JkgB35BOp3PpQVwTj8dzdgzDkHYKwaOlpQXp10dREBaPxxPIvDQ1NTVSSrFdAXDcUbi9CQkecpVRACiBVx7FBkxx7xZ4+L0P63M38NA0Ddu0VpzntMIQQiiUUmzL7Ecu0xStPIK+gWE6r5zA4QUgiUQCKUeVMXbO448//pb98RKJRCZAham8JJlM5ubQNddcg4AdgnhGMpmsMsEjZ+ejjz7K2XH71XVwc9YwjJj972PGjMnZMQxD2jG/VL+jlH4F2xZsQTKZzFNmVWkWNR+ITTDGVM75hvXr1+cFW3F9mG2L23QIsvIoNVVbRvBApq3GfBbUg+StMGKx2AWZTOYF8/MBSul+xHn6+/tRGBdtW4YJEwKZqQRwuAGID3gE1i8eBvAYUkzlAR55AdOmpqZJhBAE+s61/MA5733nnXfqnbIxAQKmTpkJ+7u9R9d13zS0XxGY3+dlBA+5pXSZnHm1LE7nRCuPQF/r4TkJouMoOa/UgUrUyy67TL5zn23LdZRSxBQQKDvGOf+KV6DUut8ybVsQOEXcY2yYbQvuAalaQsi9Bw8e/JwFDrfddtuZnPNnhRCoVP25GSAdUnHa0NCg+KVqK/Vewo4L8AhzDUrwnbIttbW1p2azWcSAALLWCmTICsPNVgQeYd7CSXSuVZfhETANDSBWwNReN2LVZcBOgICpL3DgFVgBU9gprBtBkZgQYmNbW1suOGsWgz2YzWaXuZVrBykSO4lef1keJQKPsrhx9A0SJFUbNuNSzlQt+ijS6bRjWbVbqtZcfaAh7oVYLFZf7vL00feWK3vHEXhU1r8jdnR7kRghZHoymQzUVer2QIlEApwfr+FztyIx2DEMoyQ7KCe327EXiVn39t3vfvdK9KogMBqwMe5msxem1E7UEfu+K3FjEXhUwqujZEyrPN1el1HsrVt1I17l6fa6jGLtWHUjsFNYnm4fE5kTQgjiNuicRQfsDqRtFUVBRuEss5Qe3bCIf9zgV1hW7P2ezNedDOAxVlXVKw3DwK+GY+v1yfwCS3m2MjbGoZjobkJIpRvj8uwEYRgDGRB4OwghX7IVc71PCNkNHo6RQAY0b948cIuQ3t5ex07hUt5xJa8d1eChqirKp1EteDYhBDUEd7iVNFfSiaN5bJMECF2hyKyU2pI/140UyCQBytkpsSV/blBSoEq8m7q6OmydAJYXYxWDojhCCIroMA8JY2xZV1cXwMn3QJbHMAzZE6Sq6gV+DX2+A5Z4QmHRm9NwVi3LqAQPs8IQOfcLHR4O6bhbglQzlujnk+byQjIgSmmLXwwkkUjUCiHWl0IGBDt+MRBVVYfY8SMDqtSLaWhoUA3DuM0Ejh1CiN0onEKqk1KKHzGLFvDdnp6ePwtyH/PnzwdFomysY4xt6u7u9uLeCDJkSeectOBhFgfhJVnUaF6O6mCM3WGvaizJqyf5xeYKBPwN6CvB8TSIjgkhr9jp+9B1ahIjg4oQx1H0iISkISzazglecYD0CCXdN/T09OS17dfV1ckyfNMn7/T09Miyea+joaFhrGEYg5zza03weExV1erOzs7A2++lS5eezxh7yayLkeY454aiKLNaW1tdmxjd7ssCD2t1gX/b/xvXjbaVB0hb0J2JF4fioaAHXkKb2XkpS2qjw90DiIFkMpm7QxAgb4rFYivCsqiDHKgYO0FiHJV+vw0NDad2dnYOmUvz5s0D9SEaCdEncn1vb68vpWFdXR0KtK7o7e2dievmz5+/E4Hdnp4eX0oB+3OiOI7SP9ISFjb8+QGF0+cnBXiYBUGgoMtxFRQxQSAXcNeJWu4Wcb8n9BKkcTnnC0yiY7R9I3OBA63u74EYmTHWZXF2FHuz4PoIYscpHRvUZjnY0xcsWPAlzrlsEAsSz1iwYMGlQoiruru7l1r3OX/+/Js551glTBJCoOkPVZ2nc85n/dM//ZOkS/za1752GWMMHKkgnN5PKUVT4n7G2Ovd3d2uHcmVAA8v/474lUcsFvsSYwx0aygrLtfxOud8aSaTCRTMKpfRaJzh90A52dPr6ur+w/bj5RvPQBwDbf/2rYsJQOgleQCkOplM5t2nnnoqR2Rk99BXv/rVM1VVBRnPVWDyYozN8QrAojqWEGInK15ir7D1W3kUbkv83taIBY+qqiogM1Deorb3e5ZiPu+ilC5LpVL7i7k4umZke8CNPX3p0qUXK4qiWLGAoOzpYeMZ5gri2Z6enlzHLzy2YMGCiznnyDit89uaYEtDCAGl4Nyuri5XOgST8BljykwPDlOXpq69vd2TAsEpvmGNMdq2LVZcA9FsdRimJzQ2HjAMA0pbUTzE5vDhUnKDBko6nZbKdEKIMymlUplOCPEGpVQq08Xj8d7+/v7AinFu7OkmoOCXH+PX23lK/djTzXgGpA6OBIlnOK08LPeaaV40/j2nqupNnZ2deVovZkYHXKnodv1KT0+PZ0Xu0qVLX2CMQf6h8Hijra3tc17fI6/MyqgBjzLFNYrFmyge8kfPDYuS26RJkyC6tAps5QF4Q0AItFEIsWL//v2+GiRu7OkmQCCegKOusDjMrzGurq4OJEJje3p66v0mWl1dHbJJRk9PjyMXal1dXS0hZG82mz3nqaeeyuNSmTt37tmKooBb9nM9PT39frasz5cuXdrKGENCYVNbW9sNQa4LkpZ1GmdEbFsqFNcI4jencz7W8ZDhUnKrqakZohiHtDBj7OV0Oi2V6eLxOAKJKMAaokw3MDDgmsXwY0/HtoVSqra3tw+Jefm15CMIyjl/QQgxt7e317UHZt68eVdSSp9ijH2hq6vLMVVaV1cH0uFbe3t7v+A0EefNm/cCpfShnp6efww6mS2WNDCvtbe3e4piWWN6bVu87J5Q8BimuEZQvxee97GLhwyXkltNTc03QQ1orjZQZLVscHDQUzGuuroabOmIgaGEG8JSNw0MDDh+ObzY09GWP3bsWFkf9MlPfnLzypUrh0hD+pEBzZs3D/eOWBxSsTkAsWdjhBAgHurq7e11VY+rq6uDrOfriHvMnTv3LEVRUPCIWMUtCKKa8Y7ze3p6rg46iW+99dYaRVHepJReELRPZ7SBx+nxePxuSil0JYYjrhHU94XnGUKIh9LpNOIhQwR+ix10JF43XEpu1dXV0HSRynSU0vsGBgZCKcbV1NTcK4SQynRCiDlgLi/0pxd7+ne+852zY7GY1DmJx+NnrFmzZsh79aMhNOMRKEtHMBNFdJt6e3t7C7IxR1VV/ZPCWIZ1r2ZhGOgSL+Gcf8ncvkkwFEIAXFcwxnYLIV4yxwlUMIaV06c//en/ePvtt/8saIn7aNm2KPF4HBT1qNfIMU2PxC9TwT29b9aHgP/SU0RoFDzLkFscLiU3Uxw6p0wXhKrPyZ82ADkSi8Um2wOpTuzp9jGCgIcfAbI13vz58883gezUnp6eOWGyMda2BjUzQghU5y6xYhuIhUAfllKKKl/IQHhukUqdcyMePMy9NBiaESQarUc/+jBOZGl0JRw3XEpu1dXV+EKgFmGHruslKcZBfAhbGCHEhsHBwRyJ8XCCR+G7CFNdOm/ePPgCW5+Wnp4eR12auro6bK9ahRDY/gwhaq7EXChmzIo3xoVgyS7m/of1miBqXsN6QyUYGy4lN03T0O+RU6bzi3H4PZIZA5FdqISQc3RdtyvG5djTC8cJsvLw27b43VuQz1EAdsoppxx1KnG3X48y+A8++ODUZ555JnCaOoj9cp4TgUcIb55M4BFEyc2kPMhTjMtkMq7NVk70gKYamVSm03XdVTFO0zTUKuQU44QQ1w4ODjr+MldXV/eYzXl32PVTvQKmQcDDL2AaYqp8LE6NwCPEaz7JwMNTyS0ejw9RjPMCDrjRSclN0zRpB3t7u86pk9snTZqUpxjnBiBm1kYqxplaqnI4J/Z0y44fePilakNMk4/NqRF4hHjVJxl4uCq5FQCHVIzLZDK+inFOSm6aplmt6hfpuu6rGGcCSJ5i3ODgYJ5inKZp4HGRynSQfLS/Qif2dHzuBx5uRWJ1dXXgZS2mvwqp2OkhptewnlpssBQ3OWx1HidTzMN8uwOEkAEEs9LpNPguQGk36g5VVR2V3PAgqqoGVoyzA6qTGJOmadJOJpM558CBA7lqyhCTN6vrep5i3HnnnWelXQ1d1/P6R8yGuCHs6V7g4VWeXldXJ3p6ekL/yBZ7XZCJ9PZtZ91IuFhLGEN3ru/BheRcWXb2urdznbl2ng7fAWwn2K8L7ZQwhsyJGEqgJuz4J/h81AqsMwwDquGB8vEn+H5z5n3AI/A7GwbwGKL/6gUeeMBysqcXCwLFXDdx4sSxp5xyCjg9oMV7i9s27+2WPz8cFDisFw4AOef+g5+0/h0GPBCP0nVdxroi8Aj+DUZ58D8ahoFyZmuFMUFVVZDpgnkb5Lo4XmeM1Y0m1jJVVb22LUMEn/ziHXBCObYtZuA0TzEuzLbFerXlYk8vBgRwD2GvA3CMGTPmVFMtD9ukI7qun+E0Vd++baIE94lr35Yfp999k6R+9Qty7LUukvr1L1xn96fXHcwtFoKCR01NzWVCCLyPXl3X6yPw8AcP7M2vNwzDszEpHo+jdBrZCHSDvssYu6gSAGIVR9krM4P+ze1R/ZTc4vF4aABxUnKz6jKCBEyDAAeexxYw9a0bKZU9PSwIWP4Oc11tbS22dduFEMegrGcCyICu647l6RZ4fOr/7iZEUUls/KcJ+8RxnPloYBc5tO12kj08lCokLHiYxX2I+aDjed3AwMCyCDy8weNJwzDAKRl0G3JqPB7fbhIBv2EYxiXlbvHXNO0PJrfoUV3X5dIz6N/cHjVIqjZsxqWcqVqAt67rjmTAbqla/9+E8GeEAQH76CGuU6qrq5+glIL4ByXqT8bj8Zv6+/uxJXasarbAw25vTM1Mcsa8lSQ24S9I9g/vkd/96G+IcTC/mz8keCgm8F9GKd09MDAwC/cTgYf7HPq5YRjgkwwKHNZIp6uq+oK5AlltGMYd4aep+xWapqFOAv0Uq3Vdl2MH/ZvbqPYisUoqudmLxBhj0998882SFOMmT578Wc65VKYrLBIrp8+DriBM6YSvCyHwJUPfzvPxeLwjRH8JVq7YAlvHZl3X0VLv2g5hgcefXPc/5QojffDfyLE9zxGRTZPT/noZ+eQX/45kj7xLfvvQ1+T/W4cbeGia1pzJZDYdOHAg1+9jawV4h3M+3aJDiMDDeZbhZbnKIVpZI7d0bSwWg0gzAORoPB6vHglkvX5fJqs8vdJKbrby9Ly6DL/7c/rcqhspLE8vZqwg13itIBoaGsYbhoG0cqEEyM9VVZ1rGMZvvTI1mqahSxecJtaxyQQOz1srjHngZIDEoSdvk9sWrEBOvfSb5Fj/DvK7zX/rCR6apqHRD9wquz/44IM5Bw8ePGbSJoCdLMs5n7l///5cmj4CD+dXg8Coawu0H3hgSFVV4XDwOdySSqUeCjI5T+Q5ZWyM81RyK1djnKZpOTuFjXGV8qMXeNTV1YFdDMzlDwHMcA/o4RFCoGscLftXuoGHpmno9wJ5j3Vs1HXdtY3f/nz2bQu2KWNrLyenfaWF0PgY8l//o1EGTf9b8w4S+5PPkN/+/Vdz2xenlYe5MkTNDDhTe0ELEIvFUP4PwqalAwMDD9htR+DhPNPqDcPI0+KwnxYQPNDQlKSUvphKpRyJXio1yYsdd7iU3Gy/ZiW35FNK53qRAtl9USp7ulORGKUUdAB3CSF+BtAobF6bP3/+epD94D6cwMMMkPaYVIM47SFd128J+g6dYh7x/1ZNJty8nYj0R+Q/2y8nVZ/5S4JtzdEXN5HDvSvl0G7bFnMriFUz6kawdTmdUtoxMDAwhAltpIGHtc8KVPAS1MFhzzMM40+8Cr6CgMeYMWPO5ZyjCeyoYRi5nHrYexnu8wvJgCql5FZIBsQYa/GLgUyaNKnWZNH3JQOy+62c7Olh3gdWKvbzC8GjtrZ2fDabfWpgYOASbMEopW8gixHGhgUep8+9W8Y3fr/zQfL7/3+t/G/87cizq8kfdj9C/nzlG3I785+tl3mCBz40U7LYgoFn540PP/zwImxhCu9rpICHnXBHqaqqAtlLEE7LMH4Oeu4xwzA+4bTS8BugIAaimsVXxBwvbODVz1zFPjdXIBVXcjNXIEPsKIryimEYkqNUVdUJ2WzWUZkuyIrDjT290HlB2dOdnO4HEm4vyh5jUBRlbn9/f2jybQs8zrr3TULVUwj/4Hfk31edL1O2Z97+kgye/u6xvyOf+s4zBCuSd+6s9gUPnFBdXd1IKQVlwEUDAwOopB5yjATwsFP9WfKGYGAC5wf2gmCOHs6jEuCBsukhVHfD+VBhbQ2XkpvJmg5GuSA/FghkS2W6ICzqbuzpXr7wY0/3Ag8hREtvby8qjHOHSSOIDNnUQhJjsyz/nlgs9kB/f39RrQ0WeJw2e6kMjB59YaNcfRCmkImrf01SB/4Xee+RBjLhW51E/fT5gcEDD4DqXXsbwUhaefycc77MEl2ysaYjv51TdDsRBEKGYXwKamhukyzItsXkZh1EwZhhGIGEjsN+wYfj/OFQcsNzmME6EONcKYRAgE4q0wkhXqGU4l0g6Nhl5+zwe/5C9nSsLsBe197enlc1ddttt0Hy8kh7e7tcHfqxp5sEyJCTnIStiLnygIJejamtIkmVLZkGSunL3d3dqI0o+/Gb7078A6M5TeFA45dSnm43cCJWHmiIusMwDMnP4MGabmcwH27qwoR1f05vIwh4xOPxm81l3+5UKiX1R6Nj+DxQyJ5uAsdTlNKzhRAzLQBpamo6i1K6SwjxViqVqnv44YeP+rXk19XVIZYFcmMZBDXBY6rZ3YvVM6qRFYAJYmec8wv+6Z/+6VeVePq3l028jQi+ihAWSLeZgzha0BVn3//2fdb9hGhMHPIIw9lVe6fVOBaCNd2+rRku0uQuwzBcNTkCgsdOSimKhUZFqrYSE/tEjllIBrRy5Ur18OHDnYwxiEr1ZzIZCeixWGwXpbSWc957xhlnNFhM6sWQAX3ta187lzGGrTakIrDFejGbzba4SUmeSP+U23bFu2rNGy4GAPIYzEMAT9E+EkJMT6fTjlIAfuBhrqZ2jaYiMTdH7dmz50xFUeZxzqWSG2NMKrlxzqWSG2MM9QC906ZNK4kib+vWrRgbNqAal6cYJ4R4l1Laiy/4okWLAtlxYk83AQQ6KmBvl+9WCHE+53zHGWecMdcuwTAcNIRFT84ReGGlwaMcW488BvMKC0WhN+WiIsrTx6uqikIbKJ+XvTx9uObN4ODghHQ6vQpZL5Rae9kVQkBDZWM8Hl9RXV3tq+RmH2vr1q0TFEVBwVfQgOnGbDa7YtGiRa52vAiQzazKP1uyjJzzFymlX7HiHda9BWVPH673MdLtVAw8KhD0zGMwr5REpRBiRzqdxvYlaAptfFVVVY8QAhycFWmMG45JtHfvXqnkxkyCGUoplNkQsHyZcy5rcczPpJKbEEJmxPAZpfTqqVOnuiq52e9/+/bteYpxnPPnKKVPK4qSpxiXzWYvFkJcyRizMm/STn19vaMdP/AwNWNApYADuihzIvD445uZNWsWgsEzKaVnZDKZc3ft2nX48ssvxwrt1ng8vuq55577deE8LDt4DEO6FZOnxWrnGhwAACAASURBVGyXhzg2Ok7LffRD0DidTnvS5pmrIHBpTkJ2APnxjz76qCJBsnI/oH28/v5+qeSG1QbAE0pu06ZN81Ry27Nnj1RyQzexuQq5qba21lPmcNu2bd8khEjFOGwbYrHYsgULFnja6erqOj+TyazFtsOMKdy0cOFCN8W4Iezp2Lb8/ve/t6o5raY8bMOeO+200+qibcvxmTB79uyfADzMedENEXhkuggh6PU/jO/Dzp078ffcUQnwCExhV8IXImsYhqSmqzDN4XNCCBACvW7FQuLxONKJ+N/XERw1n+ENpOsqweVh+QixB2QCrfgA51zGIRhjb1jxARC2ICYRxq/9/f348qPSEduU+2pra0MpufX390PI604TQObU1tYOUXLD/Wzfvl3asRTj6uvrQ9nZvn17TjGOUjqnvr7eSTEOrQFvtLa2roZNU0UNBWlIB+9Pp9OgSwBp0UvmFrPrtNNOu7qUgGkYX/udCzU5VVUhxn2hEOKWjo6OHG2g37X2z01VOjkOgvfd3d2O48yePXsppfSwoii70un0Tyiln3GzE4vFzi1cfVQCPAJT2IVxSOG5VmVnhcHD7xaxtbFoCINuc/zGzPsc9Q+cIy1HbmSMecYhOOeI9m9kjK0w6yQ8bSEwSgh5E9sRIcQ9U6dOXRHq5syTLQAxtzeTCwOpCIxCR9Xsmbinvr6+KDs2ADmSzWYnFwZSC9nToU+LLSWldJIQ4pKCVO1LQoj9QVO1Tn5Zvny5nOtr1qwp+XuELzw4W1RVBWuXZBJLJpOOTGJe78gaxzCM3Dg9PT1DxsGWRAhhURsUDonVYI70WQjx62w2Ox1bmUqvPE528EDZ7n50IKbT6ScrSYBsxhUgiiz7foQQMj6AOIRNQxefyfgApTQXHyCEXG3GLVznWn9//8OEEHSB7pg6dWpJSm579+79Z5MQaUNtbW2eytm2bdukHWxVGhoaSrLT2dmJwCe2MBsWLlw4RE2tkD0d25b333//zL//+7/PkS/DISBEHj9+/Lu2VQdqdG5sbW0NzHheLvCABq6qqujQRaXzEhNABpLJZGCha3OlpRqGIcdRVXWJCSADToLZs2fPbieELC2YHKsymcx6gMTMmTPPiMVi+NwCegAHQKi7r68PKzlSMmIWzszhWgmciJXHcEovQPSYc/4oVhv4coP92ko1uqEBUpBCCBmHwCqEMXYTpdQxPjAwMHBWNps9IITA+Bf4xTj8ViRmDEQqucVisXNqampkRefWrVuhAi8V4xhjF/jFOPzsIAbCOZd2stnsOYsWLcqrHHVjT/cat5jydIxXDvDA1kpVVfxASCYxQgiY7NCafyQooZAJHIphGHnjqKrqOY4dQIQQm3fu3Hm9CRqIM70OEEEglVJ6nc1/h/v6+sZF4OE3Uws+Hy7wEELgy/8sgINzfp+iKKHiA9ls9l7G2J0mgMwxW8jznmbfvn23CyF+IIR4eurUqY5Kbvv27WvknD9mxkOOQr9l2rRpropx+/btQ9YJNRt3TJkyRcYdnnzyydsppT/gnD/d0NDgaGfbtm2gMsgp05kxDVc7nZ2dPWZ9yB1XXXWVtGM/ysme7jVFygEeiURiCJOYYRg3hAEO3GNdXd2QcVRV9Rxn1qxZ8ymlFg3Fl/v6+nbNnj1b6tRgq7Jz585zZ8+ejSAqgqnWsauvr+/LEXiMQPAwA6MyPsA5v0dRlKLiAxaAmNubyYWB1H379j1rbouW1NbWDgmo9ff3XyOEwK8O4iy+wAFXImtDCPkhtktTpkyZg791dnYCBJGeXXLVVVcNsbNt2zZQ8CFNKO34AQfGNLM2P0Sat6GhQdopPMrFnm4f1wILv2kTNAayePHiR81OcjkkVolbtmwBBWGoY968eciU5RjJhBCbent7PccpyK7AXh54IEnQ19c33Q4eQogF9oxLtG0J8ZqGY+WRzWYfZozJOARjrKT4AOdcxiE45xsURcmLD+zZs+cgY+wszvlF06ZNy0tJ24EDQVBFUeZMmTLFVzFuz549FzLGfsY5f2fatGlSyW3btm1S4gHM8gsWLMizUwAcqONAFsXXTldX14Wcc6kYt3DhwjzFuMLXWSp7eqXAo7GxsZVSmmMSQ8Hdli1bAjGJ2e9p/vz5rUKI3DhCiI29vb2+48yePfuQGcOQwwXctqzv6+trsuxH4BEMPNDleUcqlXJMQwYbwv8sIQS+zLn4gF+Mw29EswxbxgcYY+dQSnPxgf7+fqnkxjk/Z9q0aXnBxL1792b8Kkwt27W1tbk5tGfPnrMZY78BFUFtba1Uctu2bZu0Y8Yn8uxs27YtcFp/4cKFOTtbt249W1EUaWfhwoV5inF+Pinn58VuW8wAaY5JTAjxUEdHR2AmMesZMI5hGLlxQIfY3d0daJzZs2djuzIf2xNbinZ9JpNZ5RIwtczmACQCD+/ZhMzKXYZhIKtS8UMIAYZ0GYdA3YiTQSGEjEOY8ZCjjDHENFzjA5zznKI8pTQXH/ACj/7+/sAZsxLBI7CdkwU8QJoMrttkMnlJIpFA3csbyWQyFJMY5oVJvvxUT0/PJXV1dXKcnp6e0ONcccUVn8lkMohz5NK5BYCSNw0ppdN37NghC/si8HCGhHeEECvS6TQEll0p8MuNJgiSmunWJZTSIfEBIcQ1nPMfBQUOczkq4xBI8wJorHv22rbs27fvOs45YhfIxECI6CtegVLbmGG3LYjio0IX8Y5j6Depr693BULLTphtS7nfkdM2JmiMA9cmEokcW3kqlZrb2dlZVH1QXV2dHEcIsbuqqqrocUzw8KqK3hWLxa7PZrOy+nTHjh050fEIPPJn1/uU0ntSqdTGIprjSp6n2WxWxiEIIRdRSvPiA3bgMIOgWHH4xgegewrOCcQhFEXJxQdsdRmOAdNiAMQKmNrrRqy6DI+AaWgAsQVMS64bKeWlFbNtSSQSWG3dYxjGA52dnUUxieGeTT6Re1RVLWkcM+OCgHWuDJ1SCvJmCRZWLMTJTxF4HPcK0L/N5B3JCd+UMrGKuTabzaYYYyCgRXwiLz6QzWYzfhWmlk1Kae69CiHOJoT8hnNuKIqSiw8ESdWGzbiUkKoNlXFxS9XOnj1boOFt586dgZr0LH/NmjXrCjTO9fX1lf37UMw8GO5rsPpIp9MrGGMPYEtiZVjM7cuP+/r6jtOvFxxld9YoKxIDZ8hGOK6SlaJBJ4MXeOBbEXScIOBhLxKDktuUKVNKUnLbt29fTsnNrUhMUZTp8+fPL8lOd3f3Z7PZrCyrLiwSmz17NjqbXwCABAEDC2zMjtsv9PX1+W6Zgr6Dj8N5H1vwQE4dW5RKNrOFnUA+2xYZhzDjHceQxvUKlFq23bYt+NwqT7fXZYS9Z+t8W92IV3m6a11GULtW3YhbeboFIBjPbyUB8DDtRsAR9AXYzvs4ggdSVMiggHNyRB1WXQYhxC1gGhpAUOZuBkyH1I2UqzFu7969kCu8exga4xAgRKDQsTEOL9MGCGHAw/fcETVRRsjNfGzAQwjxPEiY/Tg6TuR7CZiqDZVxcUvVWs8JEiBCCEiCS27JJ4TMdSMFMkmAIMcpFeNKbMmf60YKVPj+7GBi/8xvVXIi58FosV0J8AC/A6K1lh5LuX1hBTdl2XaAGMuwFHiV4yELisSmg5uilHGFELk4RGGRmH3cQjIgKLn5xUD27NlTSyldXwoZUDweb/GLgWzdulXaCUIG5OQrgEchUDj9zX7tq+M02d9RhO9fn3FID9yVW8T48pKqqqoazjmoIsGMZt3n60jbMsY2plIpR8GmQnt1dXWSPQyZFkrpud3d3Yfnz5+PvpZbKaWruru7h7CH2ccoO3iYg0+Ix+OWqA+yB+U4ENzckE6n77GCm/F4HGxWbpwEw1rgVY4HxBi28vS8uoxixrfqRpzK0wvHwwqEUppTcjML1XoJIa9ks1nJHaooygQQIYEYmVJ6pTnGUSFEQ0gawpwdNMyB6BiKcel0WtqJx+NSMQ5NdoyxnB1KaUPQFYf1fEWCh5hxSA/93Xh1nFbUdWHebVVVVbMQAj/QIIECFyu0Y5BShcIeAsafpZTelUql8oSonGzU1dXlsYdRSh8QQuTYwyil13d3d+exhw0HeEgbpnYr9qj2lt4wvpLnOgU3q6qqbkNXqFlgZB/zhBR4hX4olwvK2Bi3ijEm4wOEkCGNcU7mEQPBNUEJkKHkhmK6sCzqJjkQ7i0oAfImkwA5FEsannGkg8dLEyeOHfPBKTsJQT0OvWXGoQE39jBwfqAUHRyy4OqQGkiFh6qq6FAGf8rLhmHUFaoWzp8/Hxwd4OaAbg3Aw5U9zFyNuK4+QqNrMV8Sk9cUX/R5Ia/3Cm6OraqqutEMoI3HauREFniFfC7P09HtyjmHXEA5WvLn+pECFd4M0ricc6nkls1mJzDGpJIb5/wVRVGkkhtjrMvi7Cj22cH1wRhbYBIZ5SnGCSHACfs057yrkLMjjL2RDB4SOA6POZXEWY71a8Yh3ZE9LB6PY4v4dTQY+mUIx4wZczYaB4UQHel0usXyl7klCcQeRghBz8t0bGXc/D0s4GEZj8fjKF9GFyCWV64HpXQ3ZCkDBjehCTMvnU5jiX3CCrzCTOgg5zqQAbX4xUCEELVCCBmH8CMDCnIPJ8M5xQRMi91+hLluD6lVU+My26kQx0hGLDEBZGDGIX0Ie5iqquCrfQ1dx4XNmW56QlVVVRZn7OeszOK8efPaKaV57GGIbRBC1pvxDgDXUqwmzXefYw/r6emR7GH2Y1jBwzJsPthah6DUqAluDscXy1yBQPFMBp8Rh0B8AHEIm66ujEOYJDwyPsA5R8NcQ9gVx3A8U6VtlCNVGwYE7M8T9LqthCiTzqh+glB6nD1MiCerePymvb/vP7LIoZfKXHVcaBiGJHC2H15iZKqqgqcVkha51UcBgGzu6em5fv78+QANBF5fB4iYgdQ89rCenh7JHnbCwcO6AVVVv47mHvPfKwzDAFN5dNg8gBgI51zGB/zK000C5E0mAXLo+MDJ4PhyFIn5gQC+/NXjqr8uBL1MMKJQTp7ff1jvcPriO/n01XFaHuuXoGTz/35fv8HtelVV30S7fSqVeigMeFRVVd2K+JVhGNDUlcf8+fPRhi/ZwyilX+7u7t5VV1dnZZd+3dPTc+78+fNnmvEQ67JdPT09kj1sxICHeSMWI/iwda+Oxi8J0riQELDiA6b8Ax7lFSs+AJ0NO2fHaHzOUu65XOXpXuCx97Ta8SmWeZZQgobDPx6C/Jxk+FwSZ7/1ytS8Nk57VBwPFB8/BNk047DuyfqlqmqKUlqfSqVAfu1bnmCRVlVVVUGcK2kYhoyjFGRXnMDj9Z6eHrQQ5MCDUrrALeNyQrYtpUyQ6NrIA24eKFdjnBd4vDZe2y6E1IF5iFB+PDMi2M2EkG8LQp6mhFzpBh6vnqG1Ekr+yB5GyMbph3Rf1q8SweMJwzA+aYJHHnsYIcR324IYWm9vb449bKStPKJvQ+SBEeUBxyIxQXYwhdzFOfkZIWLDjEODebSOr4yvXk+FbGUnTuCBAKkxLpNj/QL4zDikB2L9UlV1EDUYpW5b6urqJHsYMilWihbgwBhDQRgKxAoDpsex0QVAopXHiJq24W/muuuuO9MwDBRtIQ0OESepJIciIkLIu9CXUVW1d/PmzWWJgUBUCAFvzjlsgd7wXWQAOjs7j+HfILtJJpMo5PvYHFip2B+2EDzkVkfJPjXj0MAlr47TnhWEvvH5QwOBWb/i8fiDjLHzU6nUFwqd6hUwraqqegHp9XQ6nZdhmT9//mdMwSd7WjgHKIU2zJTtEFnQCDxG6RRvaGiYUFVVJRXtHQrlCp9KKtqnUqkVnZ2doRTtrYFMfRHQJN5miVDZjCBFDj6U+1RVBS/pipMRQPxAwm0qvXqGdjehSAzQ3WpMmTvtvf5Q7GFWqhad1B999BF6tHKHG3iMGTPmMjRaEkKmG4aR1+ZggocnexiqSy1CoO7u7hx7WLRtGaWAYd324sWL85TmIdpsFlS9zBiTtS6c89MZY1JJjhCSpzS/ZcuWUGQ5WG3E43FwoUKpzfVA86Gl35tMJkP/MFlfzsJfbre/+71GTdNyvRuGYZz761//+nB1dTVaGm7FUv3NN9/07N0oHD8HHpS0zHhfzyv/fnWcJvlnCeVTZ7y/P69jW15HyT1VmdgDU3/fXxR7GFYfCF4yxi4JWCSGNO2ThasOPJOZccmxhwEo0M9iE7qWsRA//4Z+wX4DRp9X1gONjY3fpJRKpXnQ/RFClnV0dHgqzTc2NiKHL5Xk0D4jhLipo6PDU9He/hR2YSJTA3c151z+AjLGviSEwGoE2aDcUQp4YBALQOy/9mH7TaqrqyHenFN+B1MWKlYtyj1CyPW6rrv2bvxynHYpO64pMwm2j9+LeIUQWkMEnzvj8P7duNdXxtdcQYXYTih5ecb7+qwKzYCylKdb92auPqBp/EB3d/frtgwLKkt/3N3d7cgeFq08KvR2Kz3s4sWLc0rzULRPJpOhlOQSiYRUtAeAoFpxy5YtvlIS3/jGNy5mjEFVHscbhmHMLOTebGhogKD0U0IIdHnKoxjwwHWFWwNrvKDAUVNTs5RzLpXfOeeevRuMsXO9Vh+vjtMgg3GuBWbHVxB8KhEMmjEo3APNvEIJqUF7hMLpBf/9yIDXdqDkKeLQGCe5bkH6FLYxrtSbiVYepXpwmK5HYDSdTkslORDoJpPJopTkbAByJB6PT/YLpNpWHVixXGBf5SQSCRT4oYBtyFEseDgBSFDgMLckgXs3DMOYjq1M2Ff4r6fXnMsV0SqEbFJDfdKLjJGW83+n5+nmhh036Pm2lvzLClrynw/Tkh/Untt5EXiU6sFhun7x4sUPCyGkklxHR0dJSnKNjY1SSQ7yDlu2bBmiNG9/pEQi8R/I4oDycMuWLUOi/W4AcoLAY0jvBiqYDcNYD5D4zGc+c4aqqo7K77quD+ndGKZXO2rNROAxCl7dtddeKxXtzThH3q9/MbePGAilVCrJKYpyzmOPPTYsv5hB7rXUbUt1dbUdQDbrun49QGPMmDHnf/TRR68DRMxAal7vhq7rQ3o3gtzvyXLOSy+9NOmtt94avPrqqwNjQuATTxYnjcbnSCQSxyP5hDydTCYdleTwXN/4xjcuZYxBPQz7cSynr00mk468D4lEAgVLqA25I5lMDlGat/xk6owUus0xFbt48WIwl6Nj+p1kMumpIev0HpyCo2EDppqmoQhK9m4wxr785ptv7tK0HDPYr3VdP3fy5MkzzXiIvA0hxK7BwcEhvRvDMVduWnrbR4+uXzcmjK3Fixd7Molt2bIlEJOYZfOnP/1p7b//+7/vxb8j8AjzJkbBuaYsoVSa7+jocCOLkU9iBjiR3/cEEDNrA7W255LJpKPSPMZzAQ98lAcgjY2NYLKSqxlCyOPJZPLasK4tNVVbkF1xAo/XdV2fXgAeC7wyLmGfIcz532lZfowwJoHj79f9INAP+eLFiwMxiW3ZssWXSQx2/+Vf/mVaf3//GzfccAP5h3/4B9LY2BjoPnBt4BPDOCU6t7weSCQSUmleCHFRR0dHnpKckyUTQLACQXAVgc4bOjo68gp9GhsbEZ2XSvNeq4QC8EC2ZVZhoZm5rUJGBgJT+CUPdJ/l9RIhmqYN6d3w27ag9HpwcNCxd6Pc92cf77t3rswQIqymUPnR/fetcv0+2sSxJZOYx4oyj0mss7PTcHuOF198ceovf/nLPbfeKqvqI/Co5As/UWMnEgmpNA8S48cffzynJOexKii81WwymYzZ/3jNNdeAbUoqzSeTSVeleQcbKHJaxzmXUpeMMWxTclWnoIzcsmWLZ5dopfyoaZpj70Y6nV7lEjCVt+IFIBY/iBvbut/nTs/6/6y811XA6/9deZcjgDQ2NuaYxOxzwGl8891KJrGOjo4cl4f93Oeff37WCy+80Hf33X9MlkUrj0rNzBM4bhnAY0jdRRHggXZwi4zYzRtPG4ZR7/VrNxxunDx58mc453nK7/ZmsMJ7EEJMHxwcdCy08yIXCkM85PTcq36wNgciK+5Y5rrqSCQSOSaxwtocC9wLs1u2mqDPJZNJR42i3bt3f3PXrl0/tAAkAo/hmJ3DbKOIbQsCp4h7jC3DtkXWcmByLl68GOQy+KkCZ6z9kPyxW7ZseWCYXeNozgQP12ItBEgVRckpvw8ODjr2bliDO4FEGOBY0/7AkJXGsqXfYavb/p5bNu5ouZXaz1vedGsOTMxVx4XJZHIIk5gbeGDcRCIhmcTcVh8458UXX1y6c+fOdgBIBB4jYfaW+R6suoyAAVNf4MDtWQHTIHUjqOWwitLQIFdVVYWmK1l5yRj7VSqVer6zs3PEkDmZGZdc7wbK0E0tEqtUXaZww7ymYrhQrfEBCnYwsP7e9uCG46AiyP7m79xc7XZ+IpGQTGJbtmwZwiTmBR4m2N+YTCZzTGJOz/zTn/70737yk59srK6ujgKmYSbFaDi32FStEOL6jo6Ox52eMWiqdjT4x+kezdXHCiHEA9iS2DIsaIb7sa7rvr0bheMWAkhQ1Tkn8Pj/Hv2fTZxkv80oO48Ssm3Jjd88zmdKCCk8H9tWMIlt2bJFMon5xbqsLczixYslk1gymXRkZLc/344dO6586aWXnlqxYkXgJErgEys9iaDlwRibZxL5oqJR8lIIISBu8y6IfznnvYsWLSqJlwLaJIqizINwEfhBGWPSDuf8DUrpu4yx3mw22xtWi6TQP6b+Su55OOfSDmMs9zyEkF7Y9POtvUgMLdbJZLIkJTlrDw27I61IzM8XJ/LzcoHHxh8/fislfB7Pii8zRt75u+uu+7T9ucoMHk8kk0nJJFbu44SDx9atWycoioJ9dSBeCkLIRlMAKBQvxeDg4ARE3YMKGoH/Ih6Pr6iurg5lRwgxgXMunycgYfFGk7DY045Vnu5XlxFkglh1I0HK04OM93E4p1zbls2PP/EeJ/w0opD3FMF+9jeJqxc+9thjp1x77bUfeKw8JJNYpbYtxb6/EwoepvjxExa5DOdc8lIoigK6eMlLEY/HT89ms5KXgjGWx0sRVHoQUopCiCcYY6h7APEr+CywBHzZVHbHigCfIYeOpZ60g88opVcHlVI0r8s9jxBCPg/s2DRlpB2TyDj3PCju85JKKGNjnNXMFqgxrtiJdTJdV46AqVPMw81HhSuPxsZGySTm0lsk4yZOvUSo+AWTWEdHRx6TWLnezQkDj23btn2TECJ5KTjnO2Kx2LIFCxZ48lJ0dXWdn8lk1oYRPS4UcRZCLJs2bZqnnT179qD3Q/JfCCHQvn5TbW2tJ/+Fg0jTMkqppx0hBESFpZ0gIk0mCZBUmi9DS/7csKRA5Zp0o2mccqRq3QKmQcHD2maCSezxxx/PYxJzC5hec801OSaxUre5bvcZGDwmTpw49pRTTsnjrvzggw92HDx4UHJXapp2t67rgbgrt2/fnuOloJTeV19fH4qXYvv27fcKIXK8FPX19Y68FP39/dIOpVR+2Wpra0PZ6e/vl/wXJoDMqa2tdbQjhIBfni2TPOQcSqkrz0YhGRCltMVvciQSiZySXDFkQKPpy17ue/UrAvP7HPdTKnhgDKw+LCaxgEVikknMa9Xx4/P/MpdC/pvXfxEYCywfB7lAqa6uvp1S6spdqev6fZqmSe5KPwAxRY4lLwVqA+rr64vipbAByJFsNju5MJCKwCgh5E1sR4QQ90ydOrUoOxaAmNubyYWB1DIKU9/LGAMg+gpTmyuQnNI8tmAgOgaplaklS6AxC20Xkxg5T2k+WnGUG2K8xysHeFSiPB3gAdCw/j+sVzzBA6uNT3ziE+i+9OSuJIRgKQViEqLruueY27Ztg4L3zdiqNDQ0lMRL0dnZ+c/mFmbDwoUL83gp+vv7pR3UMUydOrUkO3v37pX8F4SQDbW1tXl2stnsw4wxaQfLyrAvwH4+CGvNLcwGRVE8eTYQA8lkMlLRPiAB8qZYLLbCj/yn8P5N4mN03yKVCMYsUBriwJYM3ZtPGobRO5LqPEp5B5W41qlIzM+OW4zEoTHOkUksSGNcRcFD0/Jk8ZANWA2SWzy4G3elF3hAFV1RFMlLwRi7wC/G4edgxEA457KTM5vNnmOpqUPlHfwXQgjwfF7gF+Pws2PGQKSdWCx2jqUODxU3znnuefxiHH52EAOxngd9LEHU35DGhaK9SXQsVxumHalni4AtFO2L4exA67cQAtKIaKJ7DwBJKZXM30KIU82YEGz+nFJ6bdhWcD9/RJ87e8DWku/IJBb0PVQMPCZNmpTHXRmLxWb29+czP9fW1p6azWbzuCu9wOPJJ5/E9ucHnPOnGxoaXHkptm/ffiliFfa28oULFzryUnR2dvaY9SF3XHXVVZKXYt++fbcLIX4AYeipU6e62tmzZ0+O/wJxDcbYtVOmTHG0s2/fvh6zBuWOKVOmSDtCCMmzATuMMVc74LgwYyKnmoHRaymljnY452AplzwblFJXno1Kf7Fsv3BohENcxVFHOJFIYEWyHiXrlNK7gvziVfrely9fLvfya9asyVsFu/290vczUsevGHjYVh2Su9LeOKRpmit3pRd4dHZ2IqgoeSmuuuoqT16K7du3I52Zx0vhBCBm1uaHSPM2NDRIXop9+/Y9a6ZNl9TW1nra2bdvX86OF4Aga0MI+SHSqVOmTJF2AAiUUqRbl6BmwmuSCCEuxrYEivdeAIKsDewgzcsYc+XZqOSETCQSa81O2Q7DMJZ0dnbKtLnb0dDQcLqqqtgmoh18XTKZDCxoVInnsEDCDiBOf6uE7dE0ZiXBQ3JXondG1/Uh3JVuAOIFHtu2bZO8FIyxixYsWODLS2ECSI6XghByw8KFC/OamLq6ui7knEteioULF0r2qj179hxkjGE5f9G0adN87QBAstksgA3BVaxAbpgyZUqenT179lzIp84xPQAAIABJREFUGPsZ5/ydadOmSTvZbFbaIYRcRCn1tQMAIYTI5zEB5AZKaZ4dsGATQqQdRVFCs3GVOnkTicTXCSFPCCEe6ujoCCSHaNk0MwLfRs2K20rF6f4uv/xyyDdAwzW35aKUtu3YsUNKGxRz2MHCfn3haqSYsU/0NTYCZLDV52JQQojdYQiQKwYelXDQtm3bJC+FGZ/I8VJs27bNld+g4D6yCxcuzOOl2Lp169mKokheioULF0peiv7+fmmHc37OtGnTcnb6+8GU738AQKZOnZpnZ8+ePWczxqSd2tpaaSebzaYYYyohBPGJnB0hRCA7ABBFUfLsCCFAqPMbzrmhKIorz4b/U4Q/w4zoI4bznmEYFzgFQb0asczgKmJDpxqGMTVIa/7s2bMtikWnG76jr6+v6K1bIYCcJMARiEkslUr5MolVLFWrafn6m+abdUzFapr2AiFEclfquu76a1kG8CALFy7M28dWAjzwrLW1tXl2KgEesEMpzbNzIsEjkUhg25GklKKATDZhFR5e4IFzzWYsFLIl3NiurDHNFcdOs/bkDiGEjKswxkBOjNZ/1OfM7OvrezE8FBIySsBjrKqq8MGFQohb0um02/a3rKJPxfiz8BrXtKoLeOD6PACZPHny560MAbgrdV135a4sYtuCwGmOl6JS2xYETimlSJOOrfC2BYFTxD3GjsRtSyKRSEKa0jCMT7mlXv3Aw2zZ/w9kZpLJZMJrks6ePdv60RmywrCtSHb39fVZrfSB5/wo2baAb+VUVVUxx7H9OGIYhmMHbDwezzGJBZSblExi6XTakUkMjtx8/gX3UkLvFETcd93rvwxVQCl/+NzeRgF4vME5n7V///685i1N086ilKKSTXJXYu+v67rr3t+qywgYMPUFDhi0BUxzdSO2ugzfgGkQ4IAdK2Bqrxux6jICBkx9gQN2bAHTwHUjt91225cURcFyVsYMKKWvZLPZtnXr1oWKGYA3AoVmXl96P/CAfROELk4mk+f5gAcEl07PZDJ/tmvXrrzu4jlz5qCR8bf4QvX19fm2lNvtVDJgCpLlMjGtYyWxnRByDEFpE0AGDMO4utBnltA1VP5SqVRe9bGb0HVVVZVVxf05wzAcmcR+fP6Ff/ib13/+Sev/AyOzeWJQ8MDpedyVkLYrqDrdpOu6J3dlCana6xcuXOjIS1HOVC0Ef2trax3tlDlVez2l1NFO2FTt8uXLPWMGa9asCRwzSCQSh4UQm+zMU37cEdaEszdmNTY2tlJKv+3FjYrrZs+eHQQ8jvb19YVqKa9UqhbAYT1viQCiqKqKBkqLwwOFdjeZ1cVDSJXMVceFhmEMYRJzAw/cp6qqkknMbfXx4//+lz8glNxOBFn9N//6izsqAR6BuCtjsVh9f3+/K1MzbsxeJKYoyvT58+eXxEvR3d392Ww2K+UF3YrEGGPTp0yZUpKdffv2fdbkxPQqEptOKS3JjhAiZydIkRhWHIwxGTNAXUgsFpMxg3Q6fR2lNBczWLNmTaCYQZnBAwxWnl9627ZlWV9f3zr75J09ezbaIZAyLmrbEvaL4He+HThKBRBVVVF4d43N5mbDMPDD68jGpqqqZBJLpVJDmMS8wKOqqgq0kTcieO33fMV87rXykLUcSL3W1NR4clcODAwE5q60lafn6jKKuXFcY9WNoGzcrTzdXpdRrB1b3YhXeXrJdRlW3Qjn3Lc8Hc+yfPnyXMygcIVhrUgopbtXr14dKGZQ5m3L55PJ5GQvn19++eUgS0L7g0EpXZZOpyX4KYrSiGLCUgOmxb7vwusKVxylrECqqqoeNVsKpBmwzadSKc8Vu6qqkkkslUrJILYFGG7PZxiG/F5XVVVJJjG3OEqp/vHsQ0Eth67rVkMZGuRQDiu5KwkhvxocHESpeijuyjI2xoHYB7+uFW2M27t37yr8ig9DY9wqxph8HkLI5CAMY8uXL5fLfs75n61bty4vZnDHHXeAlEjGDNasWRMoZoBYBUrOU6nUn1U6YPrXf/3X4zOZDILUVm2H01wuKVVb6pfDut4CC/tWxelvfvbi8Ti2c6hnsYBjYyqVwnbF8ygRPJ4wDCPUts/vfnL3H/TEcp5nkgBJXooytOTPdSMFAgkQIeSpcrTkE0LmupECoZqVc/5UmVry53qRAtnfQ0DwOLpmzZpAk8eWqp3j1nnrFzA1O35RCOeaqi0AjgEhxF2UUizjUSCHA70yJRWJlXO+lmksK9UqCaBQhJdOpwMV4amqKpnERs22pUwOcx2mkAwoHo+3+MVAtm7dWkspXV8KGRBjrMUvBrJnzx5pp0QyoBa/GIgQIsezEYQMqNCZ1rYFS/7Vq1fnxQxuv/3220yiocDbFrNIDJqlR0ssEjvdMIzJTkVihcCRyWRmFmZaKj33TsD441VVfQoBT1VVAaxQ3gtcwh+PxyWTWCqVGlLp7RPzkExi6XT65GISwws0VyA5Xgo0zIHoWFEUPLBMC8fj8QnZbPbzaEpjjOXxUoShIaSU5uyYjWyS/yKbzUo7iqLIjlQQI1NKc3aEEA1haAg5553oXzF/XeTzwA6qNs1JK+2YTXbSDuf8KGOsIeiKw5r8y5Ytw73KmAEhZBnn3CqyQrFXLmYQNGCKcStZnn7xxReD4uEFc6sy8DEBDsQosB3F9nd3KpVCA6XsTA56WKlaUD589NFHeUxibuAxZsyYHJOYYRi+gfxJkybNZIzNDMMqH4QMKOgzFnWeGQOBcwPxUhBCNpkEyL6s4/YbAjkQYgpBCZBhRwixIiyLOsiBOOfyeQISIG8yCZBDPU9TUxN+zVBc5BkzCJOqtfxlplpRN4Kl9VI/rg4UhpnpxG8LIdq8RIZmzZqFL9HXPy7AAZ+aX/B7DMNAYgElD6EPrD4sJrGARWKSSSzIqgPAQSmVaejBwcHAmBD4xNBPG/ICpHEZY5KXglI6wQqkCSFeEUJIXgrOeZfF2RFy+Nzp4PoA/wWIjsG2xRiTXz4s70wWLsl/YXF2FGsHXB+EkNzz2Ju+rOchhHQF4ewovIcC4JAxA8bYNWZTHSL4Py+mSMyyY/aooH4EINhvtto7lqub5eiga6wlhOALstoPbGbOnHnqrl27Qv36FvseTqLrKlKebgHHBRdcQH75y1+OTvA4iV5yRR+lEDg45zMLMy3lugE7GRAhBCujPDIgk2EOndeoKr7eTRO1XPcTjSPTr4WNcY5MYkEa4+zAAd9G4HESz7CmpiY0UaG2A6ulgUoCR8EqBCs1VENOKmAqgx7sPxqG0eW32jiJX8uwP5qtJd+RSSyVSoEe0vMoBI4IPPw8drxb9sx0Oo1Ao1SMsyvTobYCRMLxeLy3v78/VAwigOmynLJ8+XIU7319OICjLDccDTIiPaBp2krE9Ow3RylFXVdgGc4RE/OotIcnTZqEOAqCdYECs0KIjXBuYTNgpe8zyPgrV648deXKlVHMIIizonMq5oGPBXjU1NRIxThLmQ6SjZArYIzlKdNxzqViHNrSTY9LxbiBgQGcX/RhkQMVcncUPWB0YeSBEeCBkx48ampqvimEkMp0CPhBMc7Ox+r0Dqqrq6VinBkQlIpxAwMDnopxbu+ykFUsApARMOtD3EJNTQ22t7da0iIFlz6Pys+BgQHU8nzsjjDgMRYcAZxzRNfB9vSuyS0gFeNQCGMYRiDFOC8vb926dayiKJczxqQdzvm72Wx2x6JFi6Sd7du3311fXx/ITnV19eWUUlT0yTL4gYGBUIQnNTU1OWU6IcScwcFBVyU3p2dyoyOMAKSy3zO3wimvakynOzI5bTaDPmFgYCCvOAvn19TUXCaEQFn9dX56RW5PjCB4PB7fSSlFaf4ta9as8STSrqznwo0eBDzAPYCcv6tinGEY96mqKhXjigWQrVu3KrFYzNNOJpO5LxaLSTt+AILAaCaTkcp0qD+wNfiF8pANQI7EYrHJQQOpfjymEYCEeg2hTrZ3nVodpk5/8xlUMVUQIVa+zgM88L24ohjwAHCMGTMGbPo5JrGgTYyhHFKhk/3AA6gIHRFPxTgIQVFKpWKc9bLC3C9WG7FYLJQyXX19vee9V1dXP0wpvRlbFV3XS1Jy0zQNLxfMTBsGBwc9ldzw3G5blbBbGA8qSF/3FjOZfQcdRSe4ta2HmZ+apoFOcQWlFHIYVtOe3Qs/R3aOUtqo63oozoyVK1eqx44dk0xijLElABAhxMDatWuHMImNVLd7fgHtpCVQDINiHOfcUzEuzMuxnNLV1fWYufzDn6QdSqm1TAQtP9AdFZu5wws8QI9ICJFKboWaM8W8CDMGIhXjwJSu6/o7buP4AYTf5/ZxAR7FgECx1xXjm5F8TSGAhJ2b1dXVv1QU5fo333zTtTfE3Brfruv6rKC+QAXveeedN4RJ7ODBg0dGU72MK3jEYrE8xTjDMEAoU1iXf2pVVVWeYlzYFwRtFkLIS6bj30DPw6JFi/LsbN269dRYLIYWfuhUyMMHPCxqvqd1XXdUcquurgbhDBidEEhF2nOOruuujFvV1dU5JTdd1x2p/YICQ9DzwoCApmmXWvcf5jqnCe/Wdu/Xju/35SlXLMLPjvV5qeChaRrm9gNesa7q6urr0OU9MDDgSfZsv+fbb7/d/mOJjzYfOHDghtEEHLhpV/CwrTqkYlw6nYawsTxUVXVVjAsLHrZVB7Iaefq127dvd7XjAx4Ikl5BKV0yMDAwJAClaRqCXD8KChx4ZjNr80OkeXVdH6LkFhQQLB8GOT8oCJiBO2ytenVdrw96nduX0M5banGTOv0t6JfY6ctcQiwikNkybVug3Pfi4OCgFOb6i7/4i0mKotzOGHvAWo1UV1ffRik9U9d1V5Zy+w0vW7bsUbPWyPrzpjVr1ngyiQV64JAnoUiMc75r//79u0JemjvdCzykYhyl9EUXHgHHL3ZY8Ni+fXtOma6+vn4IX4EbgPiAh1Smc2JzLwCOI5zzOfv373/Zz4GapkklNydtmiBA4DS+33VBQMAMDIPHFe8Kgb1lQa7ze1434mM70bHfGE6fl+NL7We3TAFTYqoiHsNKE0WGjDGskJGWRbn+F7B91TSt1ZwTviJLy5cvx7k5JjEUIq5du9aXSczveYv5vLq6WgqTCSG+XCyA+AVMi7mvE36NpmlSMS6TyZxz4MCBnJIbbsyMoGOr4nvY4w3nnXfe2bFYTCrG6bqep+TmBwJuhvyuCwACyAhgxXEZuCIGBgaw785OnDhx7MGDB2Vqu5SjEEBKBQ6nFQj+FvYHx++ZyrU9qqmpuZlzXjM4OLhU0zSkU3vB14stL0BgcHDwopqamsfAQzM4OOgoXG7dKwKkH374Iba+sgARhMarV68OxCTm97zFfA7wsDppiwUQr5WHk2SiYyq2qqrqBSjBA4ENwwilr7p9+3ZHO06p2O3bt+eU6err613t+IBHIClIvJCg4GEieN64fqlYP+AwgS4XMNU0rTmTyWw6cOBATnTalkZ+h3M+ff/+/e9rmobtWCPn/HP79+931OsIOtlGK3gEfT6/8zRNA6VC4+DgYINZpYztsHXU67reZYIKaoiG1IFYJ6ITOh6PP7V27dpLli1bJpnE1q5dG5hJrPA+Xx2ngegJcT2n4whj5Cvn/85dPwkXWeCB/0Y3bTEAEhY8YCsPQOLx+OcppVYm4nHDMFwV45ye1AU8pB07gHR1dYF9S9pB0c6CBQtc7Wia5rptQYCLUorYBVYf+HX+ileg1Lpnr22LdU4QQAgDNNbKQ9O0HBPVBx98MAerCnMyI4icRZMctl61tbUgFYYUg1Qf03U9EPGx03sZzdsWP1AI+rn5zludhN5t8+JNsMB5ZWSWL1+ee39jxoyZW46+JBcACQQcheBRLIAEBQ9wLmJJnKcYN3bs2LOy2Sz2gVIxTghxUTqd9lWLt7+8AvBAtmXWokWL8uyAKCgej+eU6SilFy1YsMDVjlWX4RYwLQZAbAFTz7oRPwDx+9zuGxt4IH6DeMtZqCvIZrO3xGIxACma/ZaaS+mH8W+o8THGwEreHyYDYLd7MgRMgwKE13nmVnWnruvVbudpmnaYc17t1UBpilBJJrH29vaimMSc7BcASGDgwFgV7ap1CGzlKcYxxrBNyVWdBtGfCLjykHYIIVYQM88OFM0WLlzoGZ3WNM03VRs24xIkVeu3AgkDHOYLzm1bJk+eDEEobNtQMYuty+mU0g4ARHV1Ncia0X8BAH8yHo/f1N/fj3NCyWJY93+ypGpLBZDa2lrEzf4AgAY7G2NsoL+//2htbS2qQmvA3CaEeLiYWpxS78263gSQm4NsVcpl0xonyMojkGKcYRj1JhFvqHu0rTwC2clkMvWLFi3yVKazF4lBMc5rSRnkZs0vrlSm8ysScwOQQjt+MZFC8MC/zZQs9swq9s0ffvjhRZ/4xCdAAZiL4BNCHorFYvcFLaMP8vwf53OCVPmeSPDAu3n9T7Szzv+de+Fipd6fF3jIVCwi4aZsHfZt4wtu5H1K6T2pVCqwYlzhg1ipWKReu7q6PJXpFixYENiOrTzdsS4jjEM1TZN1I0HL0/0AJAhwOIEH/mYWt6H0/iIhxHUFgbPVuq7foWnaAV3XPUWmwzz/x/ncSZMmXWxpylBKa6Bqj6JClJKDflEI8XiQVP/J6EO/8vRVhmHkFOOqqqpA5y4V4xhjv0qlUqEV45ycCACpr6+XdswGOaQepR0hxK8ymczzixYtCrUEL1djnJnrl0puYRrj3AAkKHC4gQf+jr34mDFj3s9kMpCTsESE7hocHLzP67qTcQJHz3TiPHBS1nlY7rRlJEpuyaeUzi2WFKhYMiC3Oo+amhrst1/Tdf2TKKEGsZGu6zkR5AD1ISduxkWWTxoPnNTgYcYJ8siAoBjnFwOZNGlSLWNsfTnIgEqZKU77beyvbauhowAQLK0ZYwCR3LbyRO/DS3nukXbtFXf11DBKbuSEfokQgTQ4CgZeZ0Ts5oJsfO7eOl/C4ZHwTLNnzw5c44T77evr88SHkx48TABBvCKnGIdfaqQ8oUxnGIZMC6uqKpXpQIxsUhHiz0cppQ3FrjgqNWHMIrgVsVhscxQYdfcyAt3ZbPZuSimaL5HufkcI8bKiKPf4/YBYo371ez3NnJB7GSFjnSxxtNQTctcz36/zLU+v1HwIOm4EHkE9VXCeyZqOiRSIABmKcbFYbEX05SzS4SfwMqRY0+k0GtYQUH4cFbexWGxmJpNBExjKyCGQtXlwcBDd0Y6xtIaVW9U/ZNUeRo6Xk1sHU5jM9PEsR8Yrd3AinvukYtR1rvTOBDq4BXIaKOxD2veWdDpdMSYxU60P8TvfQwhxz86dO/PY1Qsv+lisPOwPbaZxpWKcECJPmc7kLEHKuMuLs8PX89EJJ9QDmqY9CGpAQgjqgfClfB/B5Orq6jsppeMppS8LIVDGv1nXdcf+kq/e3bOeCCJrZ6xjRvWf/NvKxv9L8sqs7Phf77w6+LvPFTxo2zPfrwvUXWteh9XMqaZsqKwKNgyj6KrgIE4PAiBBgAO2PnbgEcTB5T4nSK2Am80odhHubYDXhFKa5Jw/ZLLbocgQrQj4omKVgZYEFCCC/e5mIUSisD3hq9/r/iwn9DV2/Lrc8f3ERbtn1Pw3ySnz6sB/7v5e8mc5fhn8jROSpYr43LMr5wfpKYJ8pGQSMwxjiQkgA4ZhVJxJzAtAggJHBB7h5mXRZxeb/Si87sYbbxSU0jmPPvpoKCmIm266CTGfZzdu3Ch/LF4dp+UFzmYc0j1/RNzOr6uryxunp6fHc5yg5y9ZsgQkU82MMdy3pP9DhSfn/DnIKD788MOumjU1NTVJxDWs7JOmaW9mMpmvoLvaLDffZdXAaJr2bcRDCsv4nVYduAftrDMG77/hr2RQ+rs//Jf39XcOO5WtB1l9gBd4CJOYWTkcqiSh2EnpBCBhgOOkBg9MQK9JFsLpeNEIokJuEUVCZrSdgBwJUfYnDcMAx4PrSy8jeOBX9AUAiB0M3J7FAhucC/6JjRs3SqY0gIEfYLiNab8WYOAHGG7juF3b1NSEX/MfUUpVznkvY0z2MHHOL2SMQQYBMYfr29vbdzuNbTZFXmRtOzVN+20mk6lGN/J55513eiwWO4gMlQSD43SVP9N1Pa9D+6vf6wFxNt51MUf/M9+v8+QztdN7mgY2G4aBLdawAIf1UIUBVL/sSqEzTsptS1NT02OoCuScb1i/fr0vYbHbDIEmqBACVIUXIh4ihMgTegYxNOImqDSklF7rphFaLvDAfd54440SQPDf1krCCzzMz3LAMZLBo6mpaQGldDtIclKpVEsh+JsrklYEvYUQ9e3t7V2Fz17MFrFwa3jFnT0pxmQLQN4x9ZzxZO034X5Clm16kez9jWOP25Fnvl/nGreoqqp6VAiBoL08gvaEvTau5l5BxJ2U0PumHzouIRL0b27zIwKPAs80NTWBmxSNYkvQtMQYu/7+++9HEDTUYVMjxwxpMQzjH50GUFUVKxLUhCAQd5eTOnmZwSO3VQgBHnlAY189FG5J3JxkrVTcVh6FWxK3cayVSuHKA5wXlNLfCCE62tvbc+xaTU1NyESQ9vb2HMFwU1MTqPwahRDnFHapOqw8/pDJZCaGWXmUAh6Uk6NP31cnVzaFRzweB/Dl+pAopQDJQExir47T/mCVxs84dHzlFPRvEXgE+OqDren3v//9INjX29raNjQ3N0N6ofm0006bunLlSs9mOvvwqqpCLQ4dwx0IZpl7Ua87OF1VVbTEg2FqnWEYeUQv5QSPwpvA1sTpxvyAxbomyBYmyDlBtjBe5yxduvRextg1H3300VT7iqO5uVkS8LS1teV4Y7ECGTNmzF7O+ePr16/PE/JCzIMQ8qLFXYs+H5BqO8U8wBRGCLm0MOZx5Z1dg4KxSYV+DbjycNu2IEAKeRGrneChdDodmEnM1n6/esYh/Q4TPCxSIM+/ReARADxaWlrQin/dW2+9NRVM1KC4nzhx4r8hJdfe3o42f99DVdWvE0KeEEKEerkYOB6PP0gp/TYh5Gr7SqXS4FEIFACU0QYeLS0tryEg2t7eLr8YfkdTU9MPEFBtbW2dbj8X2RZCCNjJN5h6QygQQzObdaDw7xXOObag0GO5tjDbcuWdXQ8KxvAe845A4EHJA8/cU7e04NLxqqo+ZRjGJaqqSiaxwh8Yv+cdiZ+fNDGPpqamsyilYHW62r5N+e53v3sl5xyTqToAEQt+HaD38p5hGBc4BbB8JAsRXAVJz6mGYSBoJlc7EXgcn/o+K4+UoiiJ1tbWJ+1flObmZrmyamtry5urLS0tV2Wz2R+uX79+SHxB0zRoE2MVCLY5gMl7IDE2eV4Qo0LgGLGsDl3Xh2wb3FK1fuCBVC0jYvoz35+fp/MCKVZCyCrwzKZSKUiBuGaLRiJIuN2TJ3hYAZXCKKzb34M+uMmsRNasWZNn3+3vQcZtbm5Gbv/s9evXf2HJkiVQ34JO7Y6HH374K0uXLgVJ8H6/4KmqqphwSTTBpVIpxziJn95pVVUVis/QZ5IwDEOS4kbgEQg8DiuKckMY8EChV1tb25D4AipMUZYuhMAqEu/g67YKU8SuEBf7R5Sp9/f3O25nnVYffuBBnFcdaH0AAEomMQftoyDTe0SeEwg8cOcWgNgjtGFTO5YHLJDAvy0AcfpbUI8tXbr0fMbYa9B9aW1tfeVb3/oWUn3XoQT5kUceuR6fmzR+F61fvz6nP1M4vqqq2C9fYRjGp9zSZn7ggYKkqqoqyBTuMAxDCgFF4OEPHm7bFreVB2IkiqJcWbhtsb9TKP0RQlBVitUHhNPfhQ4LIeS+wcFB13mAMZzK073Ao4Ty9KDTvCLnPfHEE+Lss8+uvuSSS/aHNeC7bXFrpikWOJwAxH7ThauRIA+0dOnSFxhjb7W1tckv67e+9a17KaV3CiHue+SRR2RAbenSpT9ijJ1pD7w5gAfy+2iWc1X/CgAe+KUBCF1sGIYk5Kk0eDj5aLTFPDwCpkO2LV4B0yDzJcw5J1NjnNNzAzzw9z//8z+f+sUvfjFIZWxuGF/wwJml5oPdXpZ9tWFfhYR5uUjNYvkKop7777//VyZ43EwpfRhkwI888ohsNHKLidhtqap6GByp6XQ615/gJlJUeI927REzJfdtwzCkvks5wcOeXfEDCLdzR2Kq9pZbbpkQj8cPmBmUXG2O08pj6dKlSMFfk06nz3vwwQfzyLLDzJ2g51ot+VlBLlPo8SLBrCCvK5Q8P5pa8p2et6OjQ3zjG98gP/zhD0ltbe1n/+qv/mpPUL+MavAwf4HeBBFwa2trLj36rW99yyo2qn/kkUdyhUQtLS2roMPhlrotM3jcaBiGVclYNsHqk7lIDEFQUCcEKRIDVUJhfCTopI/O+6MHLPDAXx544AFywQUXTLv00kv3BvGRL3iM5G0LUrNCiNsKMyk333zz56FlQwi5YMOGDa9YjrCBzbrW1tYhfKiqqpZz2/J5wzAml3PlYQHHyVye3tLScjnnHEVgXuXpS9rb20P19wT5Mnwcz7GDB57/nnvuIV/4whdmX3bZZbI4z+sYtQFTaxsCcai2trY8IpaGhgb1T//0Tz/7X//1X290dnbmRdObmpq+SSld65S6RawCtQGpVOrPyh0w9XsRbp/bS6c/To1xY8eOxY8CCqpkY5zZAvDcsWPH1pWpZ6nYV1LW614bX305Bpz+/uCOsg4ccDA7eAA4Zs6cecOXvvSlTUEuDwQeIzFVi9QsJpbTFuTmm29GuvQ2xthDDz/8cF7dAArHzj777F9ms9mXC1O3tlTtnFQq5fjL5hcwraqqkh2s9lRtkBcRnfPx88BWQpRJ4zSpgrj/kH7BomFujINdCzwAHLNmzWq69NJL0WoR6PDdtgQaZZhPWrp0KTg7oSCXaG9vHyIwfPPNN0NdDb9Yr2zYsAHFXnlHU1PTFZTSp4QQ09vb2+0FPSgSw36Ifur8AAAgAElEQVTvaIlFYqebW5bAJfHD7MKPvbmXJk4cO+aDU3YSgpZ/esuMQwMVY/Byc/arZ2jXkONVrpAJ2DTjsA7Ws2E9AB6Dg4Pky1/+8o1f/OIX/0cY46MVPP5ZUZRTW1tbL3F6WKw8OOfolVi3YcMGR/XypqYmFHIda29vb7CPUYny9DAvJDq38h6QwHF4zKkkzlA8KBm8Zhzy1vW1unXdyJn8Pi98quPg9YlBwanUXKZMPPbRKR9WX3LwIMiKhu1YtWqVuOSSS+ZefvnloZtHRyV4NDc3Zyil97W2tnpyLHq9gZaWFvBYPtrW1vaJwvOs7kezvwV9Cn48C0o8Hkcn77eFEG32VO+wzYIyGPrXP62pyWbEjYSKLxFCTd4S8ToRdLcSoxv/+38NOLKE+3XUMsYu6erqsuRDXe/Ut8OX8ktmvL/fdxwvV+whtWpqXGY7FeIYyYglJoAMzDikezJ42Vv9CwHE6zPXVcc4SKLSK2YcGpiJc14dr+0kguyYcUgHr+qoOEYreICjEqXH6FMo9gA/xyaXRiz0qKDJDj0J/WarvSMym+XokHysNUuQXUl1i73R4bju1fFaMxHkXiIItnEvUipklkoIiszVpYSSzxJK7prxvj6EJdyrZwWfCSHeUxSlvqurS5IReXyhXEmKTGB5jxNSf8Eh3XMct/FljOGM6icIpaBRwMM9WcXjN+39ff+RIPEGJ5AIAhyvjqu5mRJxvqBkEhHidEIoOnZPF5zO+vyRAQinkVdOr7mMMoEMxxFCxH5C6REqyH5B6OsnYksVZM6NSvAI8mDlOMdOBoTSZkJIHhmQqeuCsmewXV1vGEaoCr1y3GOQMS6//HLUTuwfN27cXeg2tl+DX2JjXAat4hdTIpZMPzTouM17bVx1oyAUtAMvq4diddPIH3tC/MCDcz6LUvqEH4B4tf7jM3zZKBNPFAsgr47T0Ax3jfX8gpLN//t9/YYgwGFd40Y25MU1++oZk75EKEMQ/QHB2ZNKjL/rpi378wm1ZyoGP4syDoC7lQg+Z8bh/Y6saUHefSXPicDD37tYhYBtHS/z/7T3LeBV1Ve+a/3PyYEoDiSKthfajjQ5QfABSZA73Fq9kHLL8IiGR/sF0fGT6qdXKmglMNgAUYZEKmrhwpXWz5FXLWAwWAaHh1OqA1fNg4pEchLsndHesaAExkjIeex1v7Vz9sk5O/vx3+dBQPb28wP2+e/1///X3vu313vxF4O/xOrHAgA4ovW3wWCQA9HsVJteM/3Nasju+hKmnSfY2bwMgkVV8EFDJagVuYufghlZV8Luw4+pBXuTPkpKSrguCdcn4WPt/v37E2pINOTmP4+EP1IgPLa4/eN/t5qoPmfYtwV43wWCrYVnArEoXDvwiKdpVbbQDjzi6Tgto9iU43+RAGIVvICADZRc+s/xoQcQmSLVjbl5fwOkNuZaZaeaNKoqDTwBqEzRq2kFBQVPExHn66xoaemuKCZ7zvFGbS5wwSPdHHVAr3g5zCGEjQjw5jkFSrMFdDVUAhY9Bb8GgvuR4J76pWrfkaSOkpISTghjUZhL6gXZ9rB3795Y0Fx9zvCbBChNiDRJH2eg2R/0LynHJRDhHkDl5sLTbaqkpYEHx9cEg0FW9bjtAaedb/L5fNWatGNXMEgDD5aGQjmRSgL6O1Lp0KYT7a3VmoQgU5wonmGNg/zPAkJPBS+ADaPbe6fiyzI5GfBg2lF+7yWEN/ud9j4YL73x76o9Jjf8IhL8UAExsbj9eEJqP4/Jy8v7UggxQFGUjra2NjWCWfactj8Coob62GNgue2i4iJAQEOccMFD9onJwLgRy8CXLYDjVWYgwGEC4MI1HCzEgUM7hg2HH2+f5Vyi4aVOmjRpcCgU4hiCb/O/iWjugQMHEoJ/uqUOcWthe0svr5UZeDCtxpyCQ0B0WJM+NFAoLS3VKlvFuIWIL7z++utqcRxZ8IirmhWjQ0gvFJ1uVek4AY84tUxr3rS2sN24V4vMLU5GbUkAsty8EUDimALh7+glvahk93E8MOvX5Pf7Y9XDAoHuimKy5zRa9fX1VFTULUATMZQQF5iO/h8BReF/R0AIhI8+auGQdXnwOD6zuCCi0AMk6HZUFNXqTkIcQQUPegRuGL69/pLozSnzMPT1GBVAEA6AgB0NP4cXCpfDXQiwaNgNMC5Z4OA9lZSUsI6tvjBcZHffvn29RPSGHD+H468tau9pkq3xwwo8mgYVPEpIDxS2B9Qq4RooTJs27SQiqkbsZKqqa6DQmOM/qRnDnaon8ffz2F+NyO3yRH7H4NiY499DgEeL2lsSSkQ6uf/JGkwTwaNgBhI9Oro9cJvR3E05/rcVhLVFpwOGNXOdrNdsrAYePYChQCTCoNH958CBA/Hzzz8nj0fAiRMfy4PHRzNHP6Yo9DQKYdibkxSlUwh88obtTRd9b850MDqTNIqq4N80yaBTgX5s9+D5iqrg02hv1aOaDUS/jgkTJrC36Qmfzzdpz549CZmlJSUlSwCAPUD8VWnIzc0dpw/Tj37BuxCobHR7q+pJsnOVai9yU07+ZALcosVGmIGHnQtX25MGNGbgYbcujY4eaBoH+SsBYTkAHvR5PVNuPNWcdAWvdLlqG3P83K/lCNs9jlztH0IE7DlkxWAeG1Gj9o5Rdq7jVJ5LBo/CwtEQiSSCBgPHoEGDVOBgIMnK8sCJE3+yB48PZ47weah/HWH318ruQII3I3i+9MbtxpWY7K53f+/hQFEVHECAnfWVsLb4KZhGBJWdCozTwETPq4kTJ45XFEVNXOJmSEQ0cf/+/WejEgfbObgnK3c7Oy2EKN67d69aqkB/NOb4UwGPV7Uq3kZqCwNCCuARU38YEJIGD25uhVDVL+x9YeR/Nhv2SZB9Du2CwOx+53migWFfINE4AHE7IS1nw626BmQbFy4FUA4S4qHzV567OlMBYwwet9xyiyplaP9rUgf/yWoMHz5fFrS1nbAHj+bphc+D6O7Nid6sIF456Ixy9hRX1IodYuDgk/TVmUEUDqk9LUjB1SNfa3DSm1P2Xl1y46LFlrmCGZcynMfV22U2UVQF3DOVDYMHkfuqcg8YgNs1I6oRgJSUlAyM9m65Sb0PRG/l5uZO6ujoGBgKhbjgM7uPI0Q05cCBA6bZp405/lYCeCFdagsbTEOh0Eoue1BXV/dNI/AwAhW95KHaKQaFVwJCeWF74JtG4GEEKqmoODL3KtUxUYntdwAcQyM6ACMPa0bnRtUW4lkHoAwAwCIEmqJJhKnOq7+eweOmm26CUCgUU1XiVRhEBMGNa3xZEAi0WoPHRzOLblKUSBMK4SFfv07/L3cew6tyrv744cl/FT57+mqe3Dsw94th63b/J33Z/kXgp3eNxGBXNilKhATefOP2posyviHdTLeix31HhBAHiGiUoihnjQrz6q9ndywRbNeMox8fh/Cw4eD9+DiorQiRYG790uiXSXfx+PHjhwghOIdHbbxMRDvZCs+1W9UPAOLSffv2VVmtuTHHvwYBRhnp35Y2D1UvpwbNgGlmCDUAj4a6urri0tJSNuRqLu+YfcTMENobPKihsL21uDEnv55fNG2PFzt4NObkrwPAuxDocZt4mmcBaGdhe2vSDcus7juDx8iRIyAYDMXsG5rEoQHHNddcg1991UEffXTcGjz0Ukfe2roPvLnXFYeDna1/emjyNbyQ69fv/tzry84Pn/5LfdsjpTe70kfP7eHKVmwoDIfDasNiImrWSiJa3UQtzuO7N8AONo6yDaShEr4zcxt4TnwEM/pdBbus4jxKSkpY8mD1RR9pu3v//v1cpdvy0Fy1pOBELdJRu8AMPKKRkHsVEKM1V6IVeMQ1earXgEMPIHrJQ7/oxMpn+fUacOgB5GIHDw4AuwKgw8728uHgEQPOAQy49VQzByam/WDwGD68AAYMuCpm32BVhaUN7X+PxwNZWV44dqzZGjw+nF54XIie3pwsfQxf/08BcdWgW5Tz59SqQqL/FSOVL8/88fhDf+tnqSO2IwWaR7zWaNmbM+27v4gILliwgHNaVHWPiDj9/8FPP/30rD6SM1NLHj9+PPdwZRuHdk+4kG2xZgOxm5elDwC4S4HwOMkgsUOEtEOTOpi+hOShlzjUf+uvtZc89BJH97+ZjhP3rR1Pvu6/M3j4/XnQ1RWK2Tc0iYNBgwFEA48PPjhqK3l0ga43pwogL+45Ia4ceCMzU/nq7IetD0+6XunsujKeuQooZ2/cfqSnd8bUFWzlZ2v/CnhjSXc3L9lzcYSJKEaHc0uiL6fUuQt18+fPn/+sECIWfMRuz9WrV0t3AUvXOn/wgx9wA+jaaJ+Ysfv37+8VXGQ2V7rC0/X09bYNKwNqvOShp6O3bVgZUC92ySNd9ztVOgweeXnfha6uIKu3KliwmnLmzBli0NAAxOv1wpEjR5IDD/+aNz7y5lxdyIsNt3/RGJg39YYEqUNFFegY8VpjT++MySu+BAED+DzsXtJ9XvZcInjEenMiokqHiKTOpcpcmeu5YxkichixehBRtWy3Mxn6TseUlJRw0efOffv2/aPTa9Uvty4xjoSarwOoqHVRLBPjzOZz6m0xo+PU28KZeMnwQLsG+Y36Gh8MHgUFeRAOKypw8HY1wEBkqYPPsQqD0NjYZAserSDUvA31YG/LX6+p+2P/q68bEwkFTxBFFLZ3nP/iL+//33mlt2j2DnWwXm2Z+vRKAH6pqBreeLK7daDsuUTwiEXSIaJKh4ikzmX6vkdrobKhU3NrP7l69eoVmZ430/R7UvJhfLTOBU95BAjeskrJv1jB4423e8cyhsNh1csQCgZh0BUAk8drVQ57dvF1B4+0hqcfm164BgWovTlJQCTvl7vqfdcOGRsJhf6t7eGpqi6dt+6NTk9W1neCJ//87sfzp4+OAYgCL4x4rVHfmzPTz3lS9OPAx+h6jpOYyHETVsQfffTRAo/H0/TJJ59c9a1vfYurke1+7rnn1ia1IPeijHBAkzwYPKbeVmA4x0s7DsKGlzdD5WNzYfKEsQljkgGPSCTyD9GM3U0ej+fvjSaVGZMRhmSIqCqexbtqRXa/r/LXvBGgKwZed+KRqSJy+iTHDIAn99rPvrv2DQXPnf1L67ypfrZ9sKtWCM/oG7Y3SOvYGdqHNFkTAJECDp4k2r6Bk786jFodSi/EHZgxDmjg8frvm+HOO7jMSu9j3Za9kH/9EHhyxfPw5IL7YWrJf40NShI8Pln888qhK5+q+tTj8XzLBDxsx2SMKRkgHNPt4qUPVlu8g675PPT5f/yX+Dmzrvnm/wuf+fyaS1HqiN+HDkCkgYNpzJ8/nxsyLxVC/OOqVasy4krLwH2+rEhq4LFj/wcwo0StcNDrWLvpTdj06mux8+/u7infebmBxyujbn0bgL4HgG33HnkvX/ZhiYHH5RaeHgWQh2RUFVlmuuMuDg5o4PHqngb48aRYDFnC4sIRBf73Vi5hCiqIpAM8nlj890NXrfwHS8nDbkxfcHDjLWP2cFoKIhy9p+l9Y7Q1WFgvq/LllBhHREMQ8c99ccPSPaff7+dgMTZ0xh9vBQKBCU7mysrKOoCICXQ4/D0UCjmiU15ebkhn69atjujU1tYa7qusrMyUjgYem994F+6emmjPYF6wM6azKwwd50KwbfcfYONvdsB7//TrlNWWBU8sHPrcqmcswcNujJN7la6xr4waw5XkpgHgO/ceec8w29doLkOXlJaSj/wwCuouhKvgEQJ4y03JT9ct66azbds2j8fj4QxZfmE5me2tSCSyddasWdKVyQoKCsYTqfUvex3cnqK11bi0oH5w//79Ywl3BqRmB4NBwxKF+rFz5syxpLNlyxYpOrW1tcwT031Nnz7dkI4GHi/vfAfuu4vzBBOPYCgCX3WG4MtzQdi175A0eFgZPCORyCfzf/bE0Od/scoSPMzGSBtT5+97GgQuAYVWwPM/6I6jkj1n8ui+MmoM15QpJ4B9f3fk/YmyT/jX2p8ty4S+Grdt27Zcr9fLdTf0/sL3wuHwFK/Xe7KsrKzXPTKRMmS3EZNGjKQMWSLx0oiRlOGEjiaNmEgZsqTe0qQRDTx+te1f4Cez/nvC9RGF4Nz5kCp1dJwLwj8ffFcKPLSXe/7jPxv6/LO/6AUQDB4Pz/vp0HVrfmkJHmZjVPCJ0mZNysxjA4/t/RJADABQOmD1xO44KtlzJpzcOGqMVqJx171H3i+VZbgLHrKcysC42tpajgq9i1s8eDweNQs3EolwsBe7zbnGxmQT8FAbZxtUteLAht2IyBm1HIOiZt3qD63mJne/CwaDqHXBixvXwi5ophONZTGkw9fyNbNnz6YtW7Yg/6mbS4oOX8vX1dbWEu+X/9TTifLDcj0arzTwWL91HzxUruYJxo7zrK50dgMHA8jvD9fbgocGHA/NmzeUg6fW/fIFrrfS67jvJz8Z+vKvfmUJHtoYo+sf/umjQ4kUWL9mDdM3BpAFB1YC0iIgrIbnJnTHUcmeM3mGXxl96xog4mdu671H3p8t+6i74CHLqTSP27lz561E9C4RrZ8+fXpC9mRtbS23/FPzZczAQ78cphOJRBZ7vd5p/Fs4HN6VlZW1hNtuWoGH/jdEXN/V1bU4KytLpRMKhXb5fD5ON+hFJx48UqETDx5m+/J4POp6IpHILq/Xa7gePXiwR+WROT3ladhIqqkrX53rVlv+T8MRGfD45N777x/KRTc46pL/45e8OxOVS1NE/85v36aNluBRPueeofzSqZGdanRn9O8ogIDL/zFuErzy0kumdNL8KMIrt4zh8geLEGD9PUfel87kdcEj3XciRXr6r64keBz1er13hMNhTpDTpITmcDg8zuv1skshQS2Klzx0yz0aDAbv8Pl8CXSCweA4zhbW07EAD0d0LMDjaDgcvsPr9Urtywo84o2kDBoaeDQdPSoDHmoAWNmMmUMBAWq3bzeUPKK8lAkSM3xKymbOHAoEULtDpW+uuqT4jOkv3zh6TCURLAek1fc21UvX53HBI803QpacDEiY0dKrK1yGn9tAEFGPy6C7psdcRVFyEVFrvaCStACPFUT0J0RMoMPFk4UQuUSUQMcCPBzRsQCPFYhouC8iyo1rKaHuywo84o2kmr2D1Zfm48224BGVeFQAmVJ659Df1b2edqmAbR4a7QsJHLy3l8eM+QZGxBCMiM/u/eNhae9jL/DQ9FbthuofYLvftfHay2H05eQxdr8bvDie/Pz8H0XdiKpXIhAIsLVd2isRpcl9WFQ6ROSJGv4c0+HKYUZ0ZFPx48Dj8bKysoR6sLW1tZxwt1IIMfLOO+/sVWjJCDwURWlDRK5KFjuI6D6u9eEQPAzpCCEGOwQPaTo24NFGRAn7QsT7iIhrmCSAmRl4sPpidci6aqU9IrJfkLhxmaQts5zNo8eOuLvpXUdFvUzBgyfUA0i8QcwMXPTgEf9FkPnNaKMjRozIDYfDhl4JRVGmCCFOyjTeAYBcn89nSCcYDE7x+Xwnta+pFcNnzpxpS0eSP9w8g5MvppSVlaldwWpra1lJZ0PqYbNYBgNDKast48LhMFcW0+KxW7xeb3GUbwn+Shu1hVWUBDrBYLC4X79+e4g4CrHnsFFbpOnYqC2seiWsJxwOF0e9VAnrMQIPBgaZI9U4D5k5LtYxr9xSXA+oVmT79+z8vx42S9dV0GzdhmqLEUg4AQ4rkIgX182kEv1i/X6/6pXgehmKoqheCSEER4fGvBIy4OHz+WLeDTYMMh0iSvBuyIDH7NmzbenIgAdLFoqi8IsxgHviRuM8GExO84s/bdo0w8LFJr1DVofD4SqPx8N8gqysrB2RSGQRdxfT89MCPJgf3Ki7KisrS6UTCoV2RPv29qJjZTB1QsfKYAoA6r7i1+P1elky67UePXgk+7ImE56e7FwXw3UbR41ZRwDlQLjr3j++d4/smkxtHgZuN5Wm3Uuhn9jA7aYOcQAcbOxTvRKtrYk1HfPz82NVvOzAIysr61ZEfDfqTUiwKEc73KveDTvwKC8vj9HZvHlzAp3y8vLYemT5tGvXruvD4fCz3CuWVTBEfCcUCj0+a9YsU93TrPEQp88j4j4i0lya0U73iXfFCjyiI49Em09Z0rECDyd0bMCDSUmtR/aZkn053HHWHLA0mOoBRPaFsAOQdNzkZFv+6demj3GwAw8zdqaLVzIPrN/vjzV0khmvG/NmIBCYxOeiKpxUqw2Ded4MBoMqndmzZ6e0ni1btqh0amtrU6JTVlam0nGPC8OBix48LmeQuDCPgDvL5c6BlLNq9Qy8iNQWLdrw8UAgkOCV8PvVbuIrFUUZ2dbW3XTZ7NAkDER8vKurK4FOVKfnKmUjg8GgJR2NL0xn8+bNCXRmz56trofpbNmyxZHl+nJ/gN399x0H0pZVGxVDY+HBmqrSVwZTljy4ZSIiFrBnpa2tTfVKFBQU/DBa9PewTOZoFDxU7wbTCYfDKp1+/fqpdIjosEzmaJQPMTq/+c1vVDp33313jI7TzNG+e2zcmV0OAKQtq9YKJJwAiJVXxYnHhcGDJYtog6NeXglELG5paTH0SsQ/GFHw4BYRht4Nbst4/vx5WzpRHljS2bRpky0d96F1OZApDvA7Y+dAiJ87bVm1dkFgdr9ri7ILArP7Xc/YgoKC64ko5pUAgHe4KmAgEJCOiGOa/fv3v15RlAQ6Ho/n8c7OTkd05syZY0hn48aNjuhk6gFy6fbmQF1dnSpRl5aWphRZXVFRodKpqalJiY62wpKSEpXe/v37U6Yn0zNXzxk3q/YSfVvUrm0UqQREdtVy68g/A9FhAPx295aUhYVnulU190iNAxp4pAogGnikA0A04EgHeMQ7FxxJHm5WbWoP1oW+mpstdeWEnkDASi7CIoAOKoRtAimPANnoyiH4fHzGzZ4v9Pq+jvPFg0cqABIPHqkASDxwpAoeqXgl3azaS+xpb8jJX4KAjxHB3KIzgZ3xy2/M8XNWpdrAmiWRwvbAUJntOdV1ZWh+ncbowSNZANGDRzIAogeOVMDDKGjQieThZtVegk85NzQ2anrckFvwQ4wmgxHifUWnW6wzu6J7T0bftWJbunT7VG0N6bIJuJKH8d1OW1btJfgOXlJLbhyUdzuAiGaD2tsz6nP830OkGfGNpc02nKzOa0QvXXp9OuwM6bILpGMtzKt08YZppWtvTCuV+5+WrNpL6k10sNiFCxdywhnnntzOSWjcPLu6ulrqi+5gGtuhjTn+/wAAtZGWjD2jcZB/DiCslFFdUtF74xeeLp0+XV/6dNkGUpWANB6lSyLT6KVLsooHECdqS1qzam3fAIcDPjtYdZMQ+Kii0AvfuL3StruckU6pTYmIDxLRi0ZLMHOdLViwgFPoj3Nti7jrOOnrjpqaGnb5XrDDqT2jYWDBeBS0p7A90M9ukanqvvqvqjZfMi7JdNkX9F9nbU3pcGva8fNS/d2p7SvtWbXpYhx9uMx36rQ4xu1uAaBtcK4yEm9cFrSiz+Bh9sDa/cYVtWpqaobF01+4cOH9+upY0d9fqqmpmZuuvcrQidozOKX/rIw9w5U8EkV75rELHDJPWubHpByUYrfEkwerFrHYrY0jwIXXff/nqzIIHr2CdxYuXPgIIq7Rz4mIm6qrq6XrF9jtVfb3xpyCLYiUPfp0oMzumsZB+dsBRbCwvcW2qnUqOq9+HenS69NhZ0inXcCO3+7v8hzIKHicPbQs93xQtKIArjepHqTA6f4+JX/guGWnzZapSRdGurfdb1wNqaam5jvxtJcsWTIkHA6z9DMw/jwiTqiurn5Lnl3pGclGUAHwNgJNGd3eyi0WDI+mnPzJBPg7BeC24vaArXrlelvSc39cKnIcyCh4nPrD8nUEyBW/4IHVjeqKNjxWyIXr1w/+/lLTEu92qkkyOviiRYu4ZikX9r2eVQYAWFxTU6NWE3N65Ofn/wtf09raGusoZHTOim5Tjp8b7dyFQPfFA0iCNwbhegTYObo98KDMGp3qujI03TGXBweIaDIAjAGA9xHR9IOW8PHNFGtO/uuyUUoE6gUINVIyHjwUUCLCA8XX/rdlXCGq12EnXTB4mEklJjaPAkSsJKIqRPwsOzu78/z589sVRVn7zDPP7HPKAw0oNADR/1uGHkeYhnIilQS0CIB2A4mXCs+07NJ5Yzp87d6rb4RmSxuRzHzuGJcDZhzQgOPuByuWbn6xZjkiLpPhVkzyKCgoeJrrXXIZ/5aWFrUHpuw5o4lO/mH52wAYK1AbDx7d4+mda7+/1LCpbrKSh5ELbeHChVw2kPt+ZAPAjpqampk6G8jD8RJIRUXF94jokSuuuGLusmXLOsyYGA8Y2ph4SUSG+TymaVD+KOJ6nIgDCtsDk5x6Y2Tncce5HDDigAYc5T9ZuJQbWiUFHn6//8toId6OQCCg9sCUPadf1KmDVeWEwM1zY8eKLewpBVgye3jsHBLMHnx7Za9mxSlKHgk2j4qKiiYAiNXyRMQfExEbT7k1I1caHyCEGLpy5cpTixcvHqwoCo/3KYpy86pVqz6zeuSSkTjsHuFko0vt6Lq/uxzQc0ADjtJ75i/tn+WFLK8nafBgjwhXwqoOBAJqD0y/3y91Ln5R3a5ZOg7gYdtC7Fi9o1VtpfezWf64s5E/Dc7F4XrXbbKSh9HjUVFRcS4qdcT/vLSmpqZqwYIF2T6fr04IsbStre29YcOGcQ1N7vA+YdWqVVKZrAwgyUgc7qPscqCvOUBEyybMeGhpf58X+vfLgn5eL2z91TPO1ZZ0bUTvmrWlS7D42tsrq+PHpSh5JMR5VFRUsARUHk8/Ozv7qnPnzv1aCLGhf//+7x07dqxz2LBhXMp/OdcIqampSSgvaLsHd4DLgUuQA5rk8T9+9D+XMniw9PHbl37RN+Dx+aGnhyhhhfUTrviVcKzc2gLcaHjJ3cNBcHffnqNDeMXwa8Y9GSuik+jxR9MAAAQ4SURBVKzkYWTz4M5uw4YNexQRpxERN7bhtbErt57VEwC4jYi+gYgsdexkm8gl+By4S3Y5kBQHNACZXD5PBZDXXl7dN+Bx6g9PbSSgOUa76G0w7RmFgJsGf//nsWCtFMGjV5yHiTrDDaHfBgA2ijKInMrOzh5rZSRN6u7EXXTo0KFYbVg9rXHjxqmIOqBosumYjobd6ph0pISnuhf3+q8PB+JtH3Ubn+8b8PjL76u6UKgvoqODFAhed0dlLHfDKrcFAOZzgpvRBE7jP6KxHyxxdBLR2GeeeYaNqBk7ZMDDDEA04NAWl64I0Ixt1iV8SXGgz+M8Tr1d9QABzFAiPRGldhwUHjiNADsG31a5wW5sJn6vqKgoR8TO6urqhII8mZhLFjz0AKIHjngAcQqYmdiXS/Py5EBGI0wvT5aa79oJeGgAYgYcLm9dDvQ1B1zwuIB3wCl4XMCluVO5HHDMARc8HLMs+Qtc8Eied+6VFx8H0gIenDJtV2NBZszFx57uFT3wwAO0YcMGlVfxf3e63mTAI52Fcp2u1x3vcsCKA73Aw6nVVbbWQjLg4ff7OTfmEa/XO7e5udk0z0TbIBF9T1GUR4QQcxHRdrzso5Eu8JCdTz9OlsfJ0nevczmQDAeMwGOZll1nl57r5KvoFDzy8vIGCyHUPBOv13tzc3OzZZ4JEcXyUoQQN3P2bDIMMbqmr8GD1+SUf+nau0vH5YAZB0zBg/NQOM7dCkC0B1r/p9FkDh9+j9/vj+WZaM2tzTZBRB4i2kNE44UQExBRKi9F9rFIBjwac/ymwV6F7QGV76WlpaZj6urq0qJSyu7RHedywCkHTMEjFI7A+VAYOOJMRgJJxebh9/tfRcQNLS0talUvv99fqeWZBAKBXnkmkUjkVc5LQUR1PBHFxiOiaV4KEQ1BRMe9ZJMBD16XEYBowKHdKCMAcYHD6WPsju8LDhiCB+f2d4XDcL4rBOeDYTiwY71lyKqMVGE1xu/3n2T1RAhxWyQSUfNMiGhna2urYZ5JJBI5KYRQ81K4jYGiKHsQcacQwjQvhYg4Q5irmk1ExPecMDtZ8NADiB44jADEBQ4nd8Yd25ccMASPH93/s6UsdTB4/PNv/1dKkoeMajN8+PCbFEVJyDPxer1jzYykRKTmpSiKEstLEUKMNTOSRoGDyw3wwSUIHQFIKuChAYgZcMQDiAscffkquHM75YAheEy/77GlDBy7t66xBQ6e0EqqkDWqFhQUcI1RNc8EEce2tLRY5pmwfYMlDiFEJwAwcBiO1wGHxp9eAMIAYcW8eFetzDinN8Id73LgUuOAIXhwZSEZW4e2WTu1RdbVmJ+fr+aZBAKJjZ/NmEpEXKeDwSbjeSmX2o111+tyINMcSDnOw07ykAWYTG/Upe9ywOVAejngugPTy0+XmsuBy4YDLnhcNrfa3ajLgfRy4P8DQW5WI1+gYasAAAAASUVORK5CYII=">
          <a:extLst>
            <a:ext uri="{FF2B5EF4-FFF2-40B4-BE49-F238E27FC236}">
              <a16:creationId xmlns:a16="http://schemas.microsoft.com/office/drawing/2014/main" id="{00000000-0008-0000-0500-00008A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1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aytheon.sharepoint.us/sites/EPG/Engineering%20Process%20Group/10)%20OMR/SADID/Org%20Roll-up/Engineering/2020/2020-04%20April%20(March%20data)/SADID%20Metrics%20Master%20File%20Fiscal%20March%202020%20-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cation &amp; Copyright"/>
      <sheetName val="Preautorollup"/>
      <sheetName val="Programs Reporting"/>
      <sheetName val="Metrics Summary"/>
      <sheetName val="Reference Info"/>
      <sheetName val="Minutes"/>
      <sheetName val="M&amp;A Expectations"/>
      <sheetName val="REPORTING"/>
      <sheetName val="CPI"/>
      <sheetName val="SPI"/>
      <sheetName val="Sheet7"/>
      <sheetName val="Sheet2"/>
      <sheetName val="SPI Oct IMR"/>
      <sheetName val="Sheet10"/>
      <sheetName val="Sheet8"/>
      <sheetName val="Sheet1"/>
      <sheetName val="Sheet3"/>
      <sheetName val="SPI Above and Below goal"/>
      <sheetName val="Sheet11"/>
      <sheetName val="CPI Oct IMR"/>
      <sheetName val="Sheet13"/>
      <sheetName val="Sheet4"/>
      <sheetName val="Sheet6"/>
      <sheetName val="BullsEye Chart"/>
      <sheetName val="BullsEye Chart (Zoom)"/>
      <sheetName val="Sheet5"/>
      <sheetName val="Req Prod"/>
      <sheetName val="Req Prod (COMPLETE)"/>
      <sheetName val="DefCon"/>
      <sheetName val="CCAging"/>
      <sheetName val="CC Prod (Backup)"/>
      <sheetName val="CC Prod"/>
      <sheetName val="Ops Metrics"/>
      <sheetName val="Rework (2)"/>
      <sheetName val="Corporate Rework"/>
      <sheetName val="Corporate Productivities"/>
      <sheetName val="REQ VOLATILITY"/>
      <sheetName val="REPORTING (2)"/>
      <sheetName val="Change Closure PRODUCTIVITY"/>
      <sheetName val="SADID CPI-SPI"/>
      <sheetName val="Change Closure"/>
      <sheetName val="DEFECT CON"/>
      <sheetName val="Defect Con 3"/>
      <sheetName val="CUMS"/>
      <sheetName val="SADIDCUMS"/>
      <sheetName val="Req PRODUCTIVITY"/>
      <sheetName val="DATADROP all (Req Dev Prod)"/>
      <sheetName val="Total Org Prod"/>
      <sheetName val="Rework"/>
      <sheetName val="RVOL"/>
      <sheetName val="Volatility Histogram By Phase"/>
      <sheetName val="VOLATILITY Run charts for OPS"/>
      <sheetName val="Volatility Data Input Sheet"/>
      <sheetName val="Program Data ----&gt;"/>
      <sheetName val="StartSheet"/>
      <sheetName val="AMDC"/>
      <sheetName val="AN TPY 2"/>
      <sheetName val="Barracuda"/>
      <sheetName val="CEC"/>
      <sheetName val="CRPL"/>
      <sheetName val="FSSMI"/>
      <sheetName val="PATRIOT"/>
      <sheetName val="PATRIOT Poland"/>
      <sheetName val="PATRIOT Romania_1LOT"/>
      <sheetName val="PATRIOT Romania_3LOT"/>
      <sheetName val="Romania DEX"/>
      <sheetName val="PATRIOT Sweden"/>
      <sheetName val="Land-19_7B_NASAMS"/>
      <sheetName val="Qatar ADOC"/>
      <sheetName val="Qatar EWR"/>
      <sheetName val="Qatar NASAMS"/>
      <sheetName val="KATANA"/>
      <sheetName val="RAPIER"/>
      <sheetName val="Sentinel_Eng_Services"/>
      <sheetName val="DD Template"/>
      <sheetName val="SSM-R"/>
      <sheetName val="XBR"/>
      <sheetName val="EndSheet"/>
      <sheetName val="BLANK to COPY"/>
      <sheetName val="AMDR"/>
      <sheetName val="EASR"/>
      <sheetName val="FCLIP"/>
      <sheetName val="GPNTS MGUE"/>
      <sheetName val="JapanPI4"/>
      <sheetName val="Kuwait"/>
      <sheetName val="SRP"/>
      <sheetName val="ALD_Shelters"/>
      <sheetName val="3 DELRR"/>
      <sheetName val="BLANK to COPY (OLD)"/>
      <sheetName val="RECENTLY COMPLETED Programs -&gt;"/>
      <sheetName val="Qatar Patriot"/>
      <sheetName val="FCDS"/>
      <sheetName val="AFATDS_6.8_x"/>
      <sheetName val="Al_Diriyah"/>
      <sheetName val="Korea"/>
      <sheetName val="Taiwan PATRIOT"/>
      <sheetName val="Temp Waived Programs -&gt;"/>
      <sheetName val="CVN 78 MOD 1"/>
      <sheetName val="SSDS PSEA TI-1A"/>
      <sheetName val="NTSP"/>
      <sheetName val="NATO ACCS"/>
      <sheetName val="RETIRED PROGRAMS-&gt;"/>
      <sheetName val="3DELRR"/>
      <sheetName val="AFMC3AS"/>
      <sheetName val="AQS20A"/>
      <sheetName val="AS6801"/>
      <sheetName val="ATNAVICS"/>
      <sheetName val="CJR"/>
      <sheetName val="CJR ACD"/>
      <sheetName val="COBRA DANE"/>
      <sheetName val="CVN72"/>
      <sheetName val="DBR"/>
      <sheetName val="D_RAPCON"/>
      <sheetName val="ERAM"/>
      <sheetName val="GBADS_OMAN"/>
      <sheetName val="GCC_HAT_HandB"/>
      <sheetName val="GPNTS"/>
      <sheetName val="GPS_OCX"/>
      <sheetName val="Hong_Kong_New_Air_TCC"/>
      <sheetName val="JACS"/>
      <sheetName val="JACS_P3"/>
      <sheetName val="JLENS"/>
      <sheetName val="LPD"/>
      <sheetName val="NSSMS_OCP2"/>
      <sheetName val="PATRIOT IFC"/>
      <sheetName val="UEWR Clear Cod"/>
      <sheetName val="Zumwalt SW_PDA"/>
      <sheetName val="IIS Transitioned Programs -&gt;"/>
      <sheetName val="CIH"/>
      <sheetName val="JPALS"/>
      <sheetName val="MassDOT"/>
      <sheetName val="NWP"/>
      <sheetName val="WAAS_DFO"/>
      <sheetName val="WAAS_GSL"/>
      <sheetName val="SNAP"/>
      <sheetName val="STARS_CCP700"/>
      <sheetName val="Version History"/>
    </sheetNames>
    <sheetDataSet>
      <sheetData sheetId="0">
        <row r="19">
          <cell r="B19">
            <v>43891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AA6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51">
          <cell r="AD51" t="e">
            <v>#REF!</v>
          </cell>
        </row>
        <row r="52">
          <cell r="AD52">
            <v>11175.073999999999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endan Kach" id="{5AE71048-D4B1-44A8-838A-7451957FEB58}" userId="S::1039353@raytheon.com::d8f1a6e2-db64-4a2e-a1f4-050473a27ed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1" dT="2022-01-03T16:49:31.10" personId="{5AE71048-D4B1-44A8-838A-7451957FEB58}" id="{5CED5202-A77C-447F-A2F9-FEDF2078C630}">
    <text>Australia Land 19 Phase 7B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pmreporting.app.ray.com/iEPMReporting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4"/>
  <sheetViews>
    <sheetView zoomScale="70" zoomScaleNormal="70" workbookViewId="0">
      <pane ySplit="1" topLeftCell="A2" activePane="bottomLeft" state="frozenSplit"/>
      <selection pane="bottomLeft" activeCell="BP8" sqref="BP8"/>
    </sheetView>
  </sheetViews>
  <sheetFormatPr defaultRowHeight="15" x14ac:dyDescent="0.25"/>
  <cols>
    <col min="1" max="1" width="38.140625" bestFit="1" customWidth="1"/>
    <col min="2" max="2" width="15.28515625" customWidth="1"/>
    <col min="3" max="3" width="22.140625" bestFit="1" customWidth="1"/>
    <col min="4" max="4" width="14.5703125" style="38" bestFit="1" customWidth="1"/>
    <col min="5" max="34" width="9.140625" style="38"/>
    <col min="38" max="40" width="9.140625" style="38"/>
    <col min="42" max="42" width="12.85546875" style="38" bestFit="1" customWidth="1"/>
  </cols>
  <sheetData>
    <row r="1" spans="1:55" x14ac:dyDescent="0.25">
      <c r="A1" s="49" t="s">
        <v>136</v>
      </c>
      <c r="D1" s="2" t="s">
        <v>121</v>
      </c>
      <c r="E1" s="135">
        <v>43862</v>
      </c>
      <c r="F1" s="135"/>
      <c r="G1" s="135"/>
      <c r="H1" s="135">
        <v>43891</v>
      </c>
      <c r="I1" s="135"/>
      <c r="J1" s="135"/>
      <c r="K1" s="135">
        <v>43922</v>
      </c>
      <c r="L1" s="135"/>
      <c r="M1" s="135"/>
      <c r="N1" s="135">
        <v>43952</v>
      </c>
      <c r="O1" s="135"/>
      <c r="P1" s="135"/>
      <c r="Q1" s="135">
        <v>43983</v>
      </c>
      <c r="R1" s="135"/>
      <c r="S1" s="135"/>
      <c r="T1" s="135">
        <v>44013</v>
      </c>
      <c r="U1" s="135"/>
      <c r="V1" s="135"/>
      <c r="W1" s="135">
        <v>44044</v>
      </c>
      <c r="X1" s="135"/>
      <c r="Y1" s="135"/>
      <c r="Z1" s="135">
        <v>44075</v>
      </c>
      <c r="AA1" s="135"/>
      <c r="AB1" s="135"/>
      <c r="AC1" s="135">
        <v>44105</v>
      </c>
      <c r="AD1" s="135"/>
      <c r="AE1" s="135"/>
      <c r="AF1" s="135">
        <v>44136</v>
      </c>
      <c r="AG1" s="135"/>
      <c r="AH1" s="135"/>
      <c r="AI1" s="135">
        <v>44166</v>
      </c>
      <c r="AJ1" s="135"/>
      <c r="AK1" s="135"/>
      <c r="AL1" s="135">
        <v>44197</v>
      </c>
      <c r="AM1" s="135"/>
      <c r="AN1" s="135"/>
      <c r="AQ1" s="54">
        <f>E1</f>
        <v>43862</v>
      </c>
      <c r="AR1" s="54">
        <f>AQ1+32</f>
        <v>43894</v>
      </c>
      <c r="AS1" s="54">
        <f t="shared" ref="AS1:BB1" si="0">AR1+32</f>
        <v>43926</v>
      </c>
      <c r="AT1" s="54">
        <f t="shared" si="0"/>
        <v>43958</v>
      </c>
      <c r="AU1" s="54">
        <f t="shared" si="0"/>
        <v>43990</v>
      </c>
      <c r="AV1" s="54">
        <f t="shared" si="0"/>
        <v>44022</v>
      </c>
      <c r="AW1" s="54">
        <f t="shared" si="0"/>
        <v>44054</v>
      </c>
      <c r="AX1" s="54">
        <f t="shared" si="0"/>
        <v>44086</v>
      </c>
      <c r="AY1" s="54">
        <f t="shared" si="0"/>
        <v>44118</v>
      </c>
      <c r="AZ1" s="54">
        <f t="shared" si="0"/>
        <v>44150</v>
      </c>
      <c r="BA1" s="54">
        <f t="shared" si="0"/>
        <v>44182</v>
      </c>
      <c r="BB1" s="54">
        <f t="shared" si="0"/>
        <v>44214</v>
      </c>
      <c r="BC1" s="54"/>
    </row>
    <row r="2" spans="1:55" x14ac:dyDescent="0.25">
      <c r="E2" s="2" t="s">
        <v>129</v>
      </c>
      <c r="F2" s="2" t="s">
        <v>130</v>
      </c>
      <c r="G2" s="2" t="s">
        <v>33</v>
      </c>
      <c r="H2" s="2" t="s">
        <v>129</v>
      </c>
      <c r="I2" s="2" t="s">
        <v>130</v>
      </c>
      <c r="J2" s="2" t="s">
        <v>33</v>
      </c>
      <c r="K2" s="2" t="s">
        <v>129</v>
      </c>
      <c r="L2" s="2" t="s">
        <v>130</v>
      </c>
      <c r="M2" s="2" t="s">
        <v>33</v>
      </c>
      <c r="N2" s="2" t="s">
        <v>129</v>
      </c>
      <c r="O2" s="2" t="s">
        <v>130</v>
      </c>
      <c r="P2" s="2" t="s">
        <v>33</v>
      </c>
      <c r="Q2" s="2" t="s">
        <v>129</v>
      </c>
      <c r="R2" s="2" t="s">
        <v>130</v>
      </c>
      <c r="S2" s="2" t="s">
        <v>33</v>
      </c>
      <c r="T2" s="2" t="s">
        <v>129</v>
      </c>
      <c r="U2" s="2" t="s">
        <v>130</v>
      </c>
      <c r="V2" s="2" t="s">
        <v>33</v>
      </c>
      <c r="W2" s="2" t="s">
        <v>129</v>
      </c>
      <c r="X2" s="2" t="s">
        <v>130</v>
      </c>
      <c r="Y2" s="2" t="s">
        <v>33</v>
      </c>
      <c r="Z2" s="2" t="s">
        <v>129</v>
      </c>
      <c r="AA2" s="2" t="s">
        <v>130</v>
      </c>
      <c r="AB2" s="2" t="s">
        <v>33</v>
      </c>
      <c r="AC2" s="2" t="s">
        <v>129</v>
      </c>
      <c r="AD2" s="2" t="s">
        <v>130</v>
      </c>
      <c r="AE2" s="2" t="s">
        <v>33</v>
      </c>
      <c r="AF2" s="2" t="s">
        <v>129</v>
      </c>
      <c r="AG2" s="2" t="s">
        <v>130</v>
      </c>
      <c r="AH2" s="2" t="s">
        <v>33</v>
      </c>
      <c r="AI2" s="2" t="s">
        <v>129</v>
      </c>
      <c r="AJ2" s="2" t="s">
        <v>130</v>
      </c>
      <c r="AK2" s="2" t="s">
        <v>33</v>
      </c>
      <c r="AL2" s="2" t="s">
        <v>129</v>
      </c>
      <c r="AM2" s="2" t="s">
        <v>130</v>
      </c>
      <c r="AN2" s="2" t="s">
        <v>33</v>
      </c>
    </row>
    <row r="3" spans="1:55" s="38" customFormat="1" x14ac:dyDescent="0.25">
      <c r="A3" s="18" t="s">
        <v>59</v>
      </c>
      <c r="B3" s="18" t="s">
        <v>0</v>
      </c>
      <c r="C3" s="39" t="s">
        <v>135</v>
      </c>
      <c r="D3" s="34" t="s">
        <v>131</v>
      </c>
      <c r="E3" s="2">
        <f>E5+E15</f>
        <v>58</v>
      </c>
      <c r="F3" s="2">
        <f>F5+F15</f>
        <v>38</v>
      </c>
      <c r="G3" s="4">
        <f t="shared" ref="G3:G10" si="1">F3/E3</f>
        <v>0.65517241379310343</v>
      </c>
      <c r="H3" s="2">
        <f>H5+H15</f>
        <v>70</v>
      </c>
      <c r="I3" s="2">
        <f>I5+I15</f>
        <v>45</v>
      </c>
      <c r="J3" s="4">
        <f t="shared" ref="J3:J10" si="2">I3/H3</f>
        <v>0.6428571428571429</v>
      </c>
      <c r="K3" s="2">
        <f>K5+K15</f>
        <v>79</v>
      </c>
      <c r="L3" s="2">
        <f>L5+L15</f>
        <v>51</v>
      </c>
      <c r="M3" s="4">
        <f t="shared" ref="M3:M10" si="3">L3/K3</f>
        <v>0.64556962025316456</v>
      </c>
      <c r="N3" s="2">
        <f>N5+N15</f>
        <v>86</v>
      </c>
      <c r="O3" s="2">
        <f>O5+O15</f>
        <v>57</v>
      </c>
      <c r="P3" s="4">
        <f t="shared" ref="P3:P10" si="4">O3/N3</f>
        <v>0.66279069767441856</v>
      </c>
      <c r="Q3" s="2">
        <f>Q5+Q15</f>
        <v>100</v>
      </c>
      <c r="R3" s="2">
        <f>R5+R15</f>
        <v>62</v>
      </c>
      <c r="S3" s="4">
        <f t="shared" ref="S3:S10" si="5">R3/Q3</f>
        <v>0.62</v>
      </c>
      <c r="T3" s="2">
        <f>T5+T15</f>
        <v>106</v>
      </c>
      <c r="U3" s="2">
        <f>U5+U15</f>
        <v>70</v>
      </c>
      <c r="V3" s="4">
        <f t="shared" ref="V3:V10" si="6">U3/T3</f>
        <v>0.660377358490566</v>
      </c>
      <c r="W3" s="2">
        <f>W5+W15</f>
        <v>120</v>
      </c>
      <c r="X3" s="2">
        <f>X5+X15</f>
        <v>78</v>
      </c>
      <c r="Y3" s="4">
        <f t="shared" ref="Y3:Y10" si="7">X3/W3</f>
        <v>0.65</v>
      </c>
      <c r="Z3" s="2">
        <f>Z5+Z15</f>
        <v>123</v>
      </c>
      <c r="AA3" s="2">
        <f>AA5+AA15</f>
        <v>85</v>
      </c>
      <c r="AB3" s="4">
        <f t="shared" ref="AB3:AB8" si="8">AA3/Z3</f>
        <v>0.69105691056910568</v>
      </c>
      <c r="AC3" s="2">
        <f>AC5+AC15</f>
        <v>126</v>
      </c>
      <c r="AD3" s="2">
        <f>AD5+AD15</f>
        <v>87</v>
      </c>
      <c r="AE3" s="4">
        <f t="shared" ref="AE3:AE8" si="9">AD3/AC3</f>
        <v>0.69047619047619047</v>
      </c>
      <c r="AF3" s="2">
        <f>AF5+AF15</f>
        <v>143</v>
      </c>
      <c r="AG3" s="2">
        <f>AG5+AG15</f>
        <v>94</v>
      </c>
      <c r="AH3" s="4">
        <f t="shared" ref="AH3:AH8" si="10">AG3/AF3</f>
        <v>0.65734265734265729</v>
      </c>
      <c r="AI3" s="2">
        <f>AI5+AI15</f>
        <v>200</v>
      </c>
      <c r="AJ3" s="2">
        <f>AJ5+AJ15</f>
        <v>122</v>
      </c>
      <c r="AK3" s="2">
        <f t="shared" ref="AK3:AK8" si="11">AJ3/AI3</f>
        <v>0.61</v>
      </c>
      <c r="AL3" s="2">
        <f>AL5+AL15</f>
        <v>228</v>
      </c>
      <c r="AM3" s="2">
        <f>AM5+AM15</f>
        <v>153</v>
      </c>
      <c r="AN3" s="4">
        <f>AM3/AL3</f>
        <v>0.67105263157894735</v>
      </c>
      <c r="AP3" s="38" t="str">
        <f>D3</f>
        <v>Program</v>
      </c>
      <c r="AQ3" s="4">
        <f>G3</f>
        <v>0.65517241379310343</v>
      </c>
      <c r="AR3" s="4">
        <f>J3</f>
        <v>0.6428571428571429</v>
      </c>
      <c r="AS3" s="4">
        <f>M3</f>
        <v>0.64556962025316456</v>
      </c>
      <c r="AT3" s="4">
        <f>P3</f>
        <v>0.66279069767441856</v>
      </c>
      <c r="AU3" s="4">
        <f>S3</f>
        <v>0.62</v>
      </c>
      <c r="AV3" s="4">
        <f>V3</f>
        <v>0.660377358490566</v>
      </c>
      <c r="AW3" s="4">
        <f>Y3</f>
        <v>0.65</v>
      </c>
      <c r="AX3" s="4">
        <f>AB3</f>
        <v>0.69105691056910568</v>
      </c>
      <c r="AY3" s="4">
        <f>AE3</f>
        <v>0.69047619047619047</v>
      </c>
      <c r="AZ3" s="4">
        <f>AH3</f>
        <v>0.65734265734265729</v>
      </c>
      <c r="BA3" s="2">
        <f>AK3</f>
        <v>0.61</v>
      </c>
      <c r="BB3" s="4">
        <f>AN3</f>
        <v>0.67105263157894735</v>
      </c>
    </row>
    <row r="4" spans="1:55" s="38" customFormat="1" x14ac:dyDescent="0.25">
      <c r="A4" s="18" t="s">
        <v>59</v>
      </c>
      <c r="B4" s="18" t="s">
        <v>0</v>
      </c>
      <c r="C4" s="18"/>
      <c r="D4" s="34" t="s">
        <v>132</v>
      </c>
      <c r="E4" s="51">
        <f>E6+E16</f>
        <v>57</v>
      </c>
      <c r="F4" s="51">
        <f>F6+F16</f>
        <v>38</v>
      </c>
      <c r="G4" s="52">
        <f t="shared" si="1"/>
        <v>0.66666666666666663</v>
      </c>
      <c r="H4" s="51">
        <f>H6+H16</f>
        <v>69</v>
      </c>
      <c r="I4" s="51">
        <f>I6+I16</f>
        <v>45</v>
      </c>
      <c r="J4" s="52">
        <f t="shared" si="2"/>
        <v>0.65217391304347827</v>
      </c>
      <c r="K4" s="51">
        <f>K6+K16</f>
        <v>78</v>
      </c>
      <c r="L4" s="51">
        <f>L6+L16</f>
        <v>51</v>
      </c>
      <c r="M4" s="52">
        <f t="shared" si="3"/>
        <v>0.65384615384615385</v>
      </c>
      <c r="N4" s="51">
        <f>N6+N16</f>
        <v>85</v>
      </c>
      <c r="O4" s="51">
        <f>O6+O16</f>
        <v>57</v>
      </c>
      <c r="P4" s="52">
        <f t="shared" si="4"/>
        <v>0.6705882352941176</v>
      </c>
      <c r="Q4" s="51">
        <f>Q6+Q16</f>
        <v>95</v>
      </c>
      <c r="R4" s="51">
        <f>R6+R16</f>
        <v>62</v>
      </c>
      <c r="S4" s="52">
        <f t="shared" si="5"/>
        <v>0.65263157894736845</v>
      </c>
      <c r="T4" s="51">
        <f>T6+T16</f>
        <v>101</v>
      </c>
      <c r="U4" s="51">
        <f>U6+U16</f>
        <v>70</v>
      </c>
      <c r="V4" s="52">
        <f t="shared" si="6"/>
        <v>0.69306930693069302</v>
      </c>
      <c r="W4" s="51">
        <f>W6+W16</f>
        <v>114</v>
      </c>
      <c r="X4" s="51">
        <f>X6+X16</f>
        <v>78</v>
      </c>
      <c r="Y4" s="52">
        <f t="shared" si="7"/>
        <v>0.68421052631578949</v>
      </c>
      <c r="Z4" s="51">
        <f>Z6+Z16</f>
        <v>117</v>
      </c>
      <c r="AA4" s="51">
        <f>AA6+AA16</f>
        <v>84</v>
      </c>
      <c r="AB4" s="52">
        <f t="shared" si="8"/>
        <v>0.71794871794871795</v>
      </c>
      <c r="AC4" s="51">
        <f>AC6+AC16</f>
        <v>118</v>
      </c>
      <c r="AD4" s="51">
        <f>AD6+AD16</f>
        <v>86</v>
      </c>
      <c r="AE4" s="52">
        <f t="shared" si="9"/>
        <v>0.72881355932203384</v>
      </c>
      <c r="AF4" s="51">
        <f>AF6+AF16</f>
        <v>125</v>
      </c>
      <c r="AG4" s="51">
        <f>AG6+AG16</f>
        <v>92</v>
      </c>
      <c r="AH4" s="52">
        <f t="shared" si="10"/>
        <v>0.73599999999999999</v>
      </c>
      <c r="AI4" s="51">
        <f>AI6+AI16</f>
        <v>142</v>
      </c>
      <c r="AJ4" s="51">
        <f>AJ6+AJ16</f>
        <v>108</v>
      </c>
      <c r="AK4" s="52">
        <f t="shared" si="11"/>
        <v>0.76056338028169013</v>
      </c>
      <c r="AL4" s="51">
        <f>AL6+AL16</f>
        <v>155</v>
      </c>
      <c r="AM4" s="51">
        <f>AM6+AM16</f>
        <v>127</v>
      </c>
      <c r="AN4" s="52">
        <f>AM4/AL4</f>
        <v>0.8193548387096774</v>
      </c>
      <c r="AP4" s="38" t="str">
        <f>D4</f>
        <v>Engineering</v>
      </c>
      <c r="AQ4" s="4">
        <f>G4</f>
        <v>0.66666666666666663</v>
      </c>
      <c r="AR4" s="4">
        <f>J4</f>
        <v>0.65217391304347827</v>
      </c>
      <c r="AS4" s="4">
        <f>M4</f>
        <v>0.65384615384615385</v>
      </c>
      <c r="AT4" s="4">
        <f>P4</f>
        <v>0.6705882352941176</v>
      </c>
      <c r="AU4" s="4">
        <f>S4</f>
        <v>0.65263157894736845</v>
      </c>
      <c r="AV4" s="4">
        <f>V4</f>
        <v>0.69306930693069302</v>
      </c>
      <c r="AW4" s="4">
        <f>Y4</f>
        <v>0.68421052631578949</v>
      </c>
      <c r="AX4" s="4">
        <f>AB4</f>
        <v>0.71794871794871795</v>
      </c>
      <c r="AY4" s="4">
        <f>AE4</f>
        <v>0.72881355932203384</v>
      </c>
      <c r="AZ4" s="4">
        <f>AH4</f>
        <v>0.73599999999999999</v>
      </c>
      <c r="BA4" s="4">
        <f>AK4</f>
        <v>0.76056338028169013</v>
      </c>
      <c r="BB4" s="4">
        <f>AN4</f>
        <v>0.8193548387096774</v>
      </c>
      <c r="BC4" s="56">
        <f>AVERAGE(AZ4:BB4)</f>
        <v>0.77197273966378921</v>
      </c>
    </row>
    <row r="5" spans="1:55" x14ac:dyDescent="0.25">
      <c r="A5" s="50" t="s">
        <v>59</v>
      </c>
      <c r="B5" s="53" t="s">
        <v>0</v>
      </c>
      <c r="C5" s="18" t="s">
        <v>135</v>
      </c>
      <c r="D5" s="34" t="s">
        <v>131</v>
      </c>
      <c r="E5" s="2">
        <f>SUM(E7:E14)</f>
        <v>58</v>
      </c>
      <c r="F5" s="2">
        <f>SUM(F7:F14)</f>
        <v>38</v>
      </c>
      <c r="G5" s="4">
        <f t="shared" si="1"/>
        <v>0.65517241379310343</v>
      </c>
      <c r="H5" s="2">
        <f>SUM(H7:H14)</f>
        <v>70</v>
      </c>
      <c r="I5" s="2">
        <f>SUM(I7:I14)</f>
        <v>45</v>
      </c>
      <c r="J5" s="4">
        <f t="shared" si="2"/>
        <v>0.6428571428571429</v>
      </c>
      <c r="K5" s="2">
        <f>SUM(K7:K14)</f>
        <v>79</v>
      </c>
      <c r="L5" s="2">
        <f>SUM(L7:L14)</f>
        <v>51</v>
      </c>
      <c r="M5" s="4">
        <f t="shared" si="3"/>
        <v>0.64556962025316456</v>
      </c>
      <c r="N5" s="2">
        <f>SUM(N7:N14)</f>
        <v>86</v>
      </c>
      <c r="O5" s="2">
        <f>SUM(O7:O14)</f>
        <v>57</v>
      </c>
      <c r="P5" s="4">
        <f t="shared" si="4"/>
        <v>0.66279069767441856</v>
      </c>
      <c r="Q5" s="2">
        <f>SUM(Q7:Q14)</f>
        <v>100</v>
      </c>
      <c r="R5" s="2">
        <f>SUM(R7:R14)</f>
        <v>62</v>
      </c>
      <c r="S5" s="4">
        <f t="shared" si="5"/>
        <v>0.62</v>
      </c>
      <c r="T5" s="2">
        <f>SUM(T7:T14)</f>
        <v>106</v>
      </c>
      <c r="U5" s="2">
        <f>SUM(U7:U14)</f>
        <v>70</v>
      </c>
      <c r="V5" s="4">
        <f t="shared" si="6"/>
        <v>0.660377358490566</v>
      </c>
      <c r="W5" s="2">
        <f>SUM(W7:W14)</f>
        <v>120</v>
      </c>
      <c r="X5" s="2">
        <f>SUM(X7:X14)</f>
        <v>78</v>
      </c>
      <c r="Y5" s="4">
        <f t="shared" si="7"/>
        <v>0.65</v>
      </c>
      <c r="Z5" s="2">
        <f>SUM(Z7:Z14)</f>
        <v>123</v>
      </c>
      <c r="AA5" s="2">
        <f>SUM(AA7:AA14)</f>
        <v>85</v>
      </c>
      <c r="AB5" s="4">
        <f t="shared" si="8"/>
        <v>0.69105691056910568</v>
      </c>
      <c r="AC5" s="2">
        <f>SUM(AC7:AC14)</f>
        <v>126</v>
      </c>
      <c r="AD5" s="2">
        <f>SUM(AD7:AD14)</f>
        <v>87</v>
      </c>
      <c r="AE5" s="4">
        <f t="shared" si="9"/>
        <v>0.69047619047619047</v>
      </c>
      <c r="AF5" s="2">
        <f>SUM(AF7:AF14)</f>
        <v>137</v>
      </c>
      <c r="AG5" s="2">
        <f>SUM(AG7:AG14)</f>
        <v>92</v>
      </c>
      <c r="AH5" s="4">
        <f t="shared" si="10"/>
        <v>0.67153284671532842</v>
      </c>
      <c r="AI5" s="2">
        <f>SUM(AI7:AI14)</f>
        <v>167</v>
      </c>
      <c r="AJ5" s="2">
        <f>SUM(AJ7:AJ14)</f>
        <v>96</v>
      </c>
      <c r="AK5" s="4">
        <f t="shared" si="11"/>
        <v>0.57485029940119758</v>
      </c>
      <c r="AL5" s="2">
        <f>SUM(AL7:AL14)</f>
        <v>171</v>
      </c>
      <c r="AM5" s="2">
        <f>SUM(AM7:AM14)</f>
        <v>103</v>
      </c>
      <c r="AN5" s="4">
        <f>AM5/AL5</f>
        <v>0.60233918128654973</v>
      </c>
    </row>
    <row r="6" spans="1:55" s="38" customFormat="1" x14ac:dyDescent="0.25">
      <c r="A6" s="53"/>
      <c r="B6" s="53"/>
      <c r="C6" s="53"/>
      <c r="D6" s="34" t="s">
        <v>132</v>
      </c>
      <c r="E6" s="2">
        <f>SUM(E7,E9,E12,E13,E14)</f>
        <v>57</v>
      </c>
      <c r="F6" s="2">
        <f>SUM(F7,F9,F12,F13,F14)</f>
        <v>38</v>
      </c>
      <c r="G6" s="4">
        <f t="shared" si="1"/>
        <v>0.66666666666666663</v>
      </c>
      <c r="H6" s="2">
        <f>SUM(H7,H9,H12,H13,H14)</f>
        <v>69</v>
      </c>
      <c r="I6" s="2">
        <f>SUM(I7,I9,I12,I13,I14)</f>
        <v>45</v>
      </c>
      <c r="J6" s="4">
        <f t="shared" si="2"/>
        <v>0.65217391304347827</v>
      </c>
      <c r="K6" s="2">
        <f>SUM(K7,K9,K12,K13,K14)</f>
        <v>78</v>
      </c>
      <c r="L6" s="2">
        <f>SUM(L7,L9,L12,L13,L14)</f>
        <v>51</v>
      </c>
      <c r="M6" s="4">
        <f t="shared" si="3"/>
        <v>0.65384615384615385</v>
      </c>
      <c r="N6" s="2">
        <f>SUM(N7,N9,N12,N13,N14)</f>
        <v>85</v>
      </c>
      <c r="O6" s="2">
        <f>SUM(O7,O9,O12,O13,O14)</f>
        <v>57</v>
      </c>
      <c r="P6" s="4">
        <f t="shared" si="4"/>
        <v>0.6705882352941176</v>
      </c>
      <c r="Q6" s="2">
        <f>SUM(Q7,Q9,Q12,Q13,Q14)</f>
        <v>95</v>
      </c>
      <c r="R6" s="2">
        <f>SUM(R7,R9,R12,R13,R14)</f>
        <v>62</v>
      </c>
      <c r="S6" s="4">
        <f t="shared" si="5"/>
        <v>0.65263157894736845</v>
      </c>
      <c r="T6" s="2">
        <f>SUM(T7,T9,T12,T13,T14)</f>
        <v>101</v>
      </c>
      <c r="U6" s="2">
        <f>SUM(U7,U9,U12,U13,U14)</f>
        <v>70</v>
      </c>
      <c r="V6" s="4">
        <f t="shared" si="6"/>
        <v>0.69306930693069302</v>
      </c>
      <c r="W6" s="2">
        <f>SUM(W7,W9,W12,W13,W14)</f>
        <v>114</v>
      </c>
      <c r="X6" s="2">
        <f>SUM(X7,X9,X12,X13,X14)</f>
        <v>78</v>
      </c>
      <c r="Y6" s="4">
        <f t="shared" si="7"/>
        <v>0.68421052631578949</v>
      </c>
      <c r="Z6" s="2">
        <f>SUM(Z7,Z9,Z12,Z13,Z14)</f>
        <v>117</v>
      </c>
      <c r="AA6" s="2">
        <f>SUM(AA7,AA9,AA12,AA13,AA14)</f>
        <v>84</v>
      </c>
      <c r="AB6" s="4">
        <f t="shared" si="8"/>
        <v>0.71794871794871795</v>
      </c>
      <c r="AC6" s="2">
        <f>SUM(AC7,AC9,AC12,AC13,AC14)</f>
        <v>118</v>
      </c>
      <c r="AD6" s="2">
        <f>SUM(AD7,AD9,AD12,AD13,AD14)</f>
        <v>86</v>
      </c>
      <c r="AE6" s="4">
        <f t="shared" si="9"/>
        <v>0.72881355932203384</v>
      </c>
      <c r="AF6" s="2">
        <f>SUM(AF7,AF9,AF12,AF13,AF14)</f>
        <v>122</v>
      </c>
      <c r="AG6" s="2">
        <f>SUM(AG7,AG9,AG12,AG13,AG14)</f>
        <v>91</v>
      </c>
      <c r="AH6" s="4">
        <f t="shared" si="10"/>
        <v>0.74590163934426235</v>
      </c>
      <c r="AI6" s="2">
        <f>SUM(AI7,AI9,AI12,AI13,AI14)</f>
        <v>126</v>
      </c>
      <c r="AJ6" s="2">
        <f>SUM(AJ7,AJ9,AJ12,AJ13,AJ14)</f>
        <v>95</v>
      </c>
      <c r="AK6" s="4">
        <f t="shared" si="11"/>
        <v>0.75396825396825395</v>
      </c>
      <c r="AL6" s="2">
        <f>SUM(AL7,AL9,AL12,AL13,AL14)</f>
        <v>128</v>
      </c>
      <c r="AM6" s="2">
        <f>SUM(AM7,AM9,AM12,AM13,AM14)</f>
        <v>102</v>
      </c>
      <c r="AN6" s="4">
        <f>AM6/AL6</f>
        <v>0.796875</v>
      </c>
    </row>
    <row r="7" spans="1:55" x14ac:dyDescent="0.25">
      <c r="A7" s="53"/>
      <c r="B7" s="53"/>
      <c r="C7" s="53"/>
      <c r="D7" s="38" t="s">
        <v>122</v>
      </c>
      <c r="E7" s="2">
        <v>11</v>
      </c>
      <c r="F7" s="2">
        <v>4</v>
      </c>
      <c r="G7" s="4">
        <f t="shared" si="1"/>
        <v>0.36363636363636365</v>
      </c>
      <c r="H7" s="2">
        <v>14</v>
      </c>
      <c r="I7" s="2">
        <v>6</v>
      </c>
      <c r="J7" s="4">
        <f t="shared" si="2"/>
        <v>0.42857142857142855</v>
      </c>
      <c r="K7" s="2">
        <v>14</v>
      </c>
      <c r="L7" s="2">
        <v>6</v>
      </c>
      <c r="M7" s="4">
        <f t="shared" si="3"/>
        <v>0.42857142857142855</v>
      </c>
      <c r="N7" s="2">
        <v>16</v>
      </c>
      <c r="O7" s="2">
        <v>6</v>
      </c>
      <c r="P7" s="4">
        <f t="shared" si="4"/>
        <v>0.375</v>
      </c>
      <c r="Q7" s="2">
        <v>19</v>
      </c>
      <c r="R7" s="2">
        <v>7</v>
      </c>
      <c r="S7" s="4">
        <f t="shared" si="5"/>
        <v>0.36842105263157893</v>
      </c>
      <c r="T7" s="2">
        <v>19</v>
      </c>
      <c r="U7" s="2">
        <v>9</v>
      </c>
      <c r="V7" s="4">
        <f t="shared" si="6"/>
        <v>0.47368421052631576</v>
      </c>
      <c r="W7" s="2">
        <v>22</v>
      </c>
      <c r="X7" s="2">
        <v>11</v>
      </c>
      <c r="Y7" s="4">
        <f t="shared" si="7"/>
        <v>0.5</v>
      </c>
      <c r="Z7" s="2">
        <v>23</v>
      </c>
      <c r="AA7" s="2">
        <v>12</v>
      </c>
      <c r="AB7" s="4">
        <f t="shared" si="8"/>
        <v>0.52173913043478259</v>
      </c>
      <c r="AC7" s="2">
        <v>24</v>
      </c>
      <c r="AD7" s="2">
        <v>13</v>
      </c>
      <c r="AE7" s="4">
        <f t="shared" si="9"/>
        <v>0.54166666666666663</v>
      </c>
      <c r="AF7" s="2">
        <v>26</v>
      </c>
      <c r="AG7" s="2">
        <v>14</v>
      </c>
      <c r="AH7" s="4">
        <f t="shared" si="10"/>
        <v>0.53846153846153844</v>
      </c>
      <c r="AI7" s="2">
        <v>28</v>
      </c>
      <c r="AJ7" s="2">
        <v>14</v>
      </c>
      <c r="AK7" s="4">
        <f t="shared" si="11"/>
        <v>0.5</v>
      </c>
      <c r="AL7" s="2">
        <v>30</v>
      </c>
      <c r="AM7" s="2">
        <v>21</v>
      </c>
      <c r="AN7" s="4">
        <f t="shared" ref="AN7:AN32" si="12">AM7/AL7</f>
        <v>0.7</v>
      </c>
    </row>
    <row r="8" spans="1:55" x14ac:dyDescent="0.25">
      <c r="A8" s="53"/>
      <c r="B8" s="53"/>
      <c r="C8" s="53"/>
      <c r="D8" s="127" t="s">
        <v>123</v>
      </c>
      <c r="E8" s="129">
        <v>1</v>
      </c>
      <c r="F8" s="129">
        <v>0</v>
      </c>
      <c r="G8" s="128">
        <f t="shared" si="1"/>
        <v>0</v>
      </c>
      <c r="H8" s="129">
        <v>1</v>
      </c>
      <c r="I8" s="129">
        <v>0</v>
      </c>
      <c r="J8" s="128">
        <f t="shared" si="2"/>
        <v>0</v>
      </c>
      <c r="K8" s="129">
        <v>1</v>
      </c>
      <c r="L8" s="129">
        <v>0</v>
      </c>
      <c r="M8" s="128">
        <f t="shared" si="3"/>
        <v>0</v>
      </c>
      <c r="N8" s="129">
        <v>1</v>
      </c>
      <c r="O8" s="129">
        <v>0</v>
      </c>
      <c r="P8" s="128">
        <f t="shared" si="4"/>
        <v>0</v>
      </c>
      <c r="Q8" s="129">
        <v>3</v>
      </c>
      <c r="R8" s="129">
        <v>0</v>
      </c>
      <c r="S8" s="128">
        <f t="shared" si="5"/>
        <v>0</v>
      </c>
      <c r="T8" s="129">
        <v>3</v>
      </c>
      <c r="U8" s="129">
        <v>0</v>
      </c>
      <c r="V8" s="128">
        <f t="shared" si="6"/>
        <v>0</v>
      </c>
      <c r="W8" s="129">
        <v>4</v>
      </c>
      <c r="X8" s="129">
        <v>0</v>
      </c>
      <c r="Y8" s="128">
        <f t="shared" si="7"/>
        <v>0</v>
      </c>
      <c r="Z8" s="129">
        <v>4</v>
      </c>
      <c r="AA8" s="129">
        <v>1</v>
      </c>
      <c r="AB8" s="128">
        <f t="shared" si="8"/>
        <v>0.25</v>
      </c>
      <c r="AC8" s="129">
        <v>6</v>
      </c>
      <c r="AD8" s="129">
        <v>1</v>
      </c>
      <c r="AE8" s="128">
        <f t="shared" si="9"/>
        <v>0.16666666666666666</v>
      </c>
      <c r="AF8" s="129">
        <v>6</v>
      </c>
      <c r="AG8" s="129">
        <v>1</v>
      </c>
      <c r="AH8" s="128">
        <f t="shared" si="10"/>
        <v>0.16666666666666666</v>
      </c>
      <c r="AI8" s="129">
        <v>18</v>
      </c>
      <c r="AJ8" s="129">
        <v>1</v>
      </c>
      <c r="AK8" s="128">
        <f t="shared" si="11"/>
        <v>5.5555555555555552E-2</v>
      </c>
      <c r="AL8" s="129">
        <v>18</v>
      </c>
      <c r="AM8" s="129">
        <v>1</v>
      </c>
      <c r="AN8" s="128">
        <f t="shared" si="12"/>
        <v>5.5555555555555552E-2</v>
      </c>
    </row>
    <row r="9" spans="1:55" x14ac:dyDescent="0.25">
      <c r="A9" s="53"/>
      <c r="B9" s="53"/>
      <c r="C9" s="53"/>
      <c r="D9" s="38" t="s">
        <v>124</v>
      </c>
      <c r="E9" s="2">
        <v>13</v>
      </c>
      <c r="F9" s="2">
        <v>5</v>
      </c>
      <c r="G9" s="4">
        <f t="shared" si="1"/>
        <v>0.38461538461538464</v>
      </c>
      <c r="H9" s="2">
        <v>16</v>
      </c>
      <c r="I9" s="2">
        <v>6</v>
      </c>
      <c r="J9" s="4">
        <f t="shared" si="2"/>
        <v>0.375</v>
      </c>
      <c r="K9" s="2">
        <v>17</v>
      </c>
      <c r="L9" s="2">
        <v>6</v>
      </c>
      <c r="M9" s="4">
        <f t="shared" si="3"/>
        <v>0.35294117647058826</v>
      </c>
      <c r="N9" s="2">
        <v>17</v>
      </c>
      <c r="O9" s="2">
        <v>6</v>
      </c>
      <c r="P9" s="4">
        <f t="shared" si="4"/>
        <v>0.35294117647058826</v>
      </c>
      <c r="Q9" s="2">
        <v>17</v>
      </c>
      <c r="R9" s="2">
        <v>7</v>
      </c>
      <c r="S9" s="4">
        <f t="shared" si="5"/>
        <v>0.41176470588235292</v>
      </c>
      <c r="T9" s="2">
        <v>17</v>
      </c>
      <c r="U9" s="2">
        <v>7</v>
      </c>
      <c r="V9" s="4">
        <f t="shared" si="6"/>
        <v>0.41176470588235292</v>
      </c>
      <c r="W9" s="2">
        <v>24</v>
      </c>
      <c r="X9" s="2">
        <v>7</v>
      </c>
      <c r="Y9" s="4">
        <f t="shared" si="7"/>
        <v>0.29166666666666669</v>
      </c>
      <c r="Z9" s="2">
        <v>24</v>
      </c>
      <c r="AA9" s="2">
        <v>8</v>
      </c>
      <c r="AB9" s="4">
        <f>AA9/Z9</f>
        <v>0.33333333333333331</v>
      </c>
      <c r="AC9" s="2">
        <v>24</v>
      </c>
      <c r="AD9" s="2">
        <v>9</v>
      </c>
      <c r="AE9" s="4">
        <f>AD9/AC9</f>
        <v>0.375</v>
      </c>
      <c r="AF9" s="2">
        <v>24</v>
      </c>
      <c r="AG9" s="2">
        <v>9</v>
      </c>
      <c r="AH9" s="4">
        <f>AG9/AF9</f>
        <v>0.375</v>
      </c>
      <c r="AI9" s="2">
        <v>25</v>
      </c>
      <c r="AJ9" s="2">
        <v>10</v>
      </c>
      <c r="AK9" s="4">
        <f t="shared" ref="AK9:AK15" si="13">AJ9/AI9</f>
        <v>0.4</v>
      </c>
      <c r="AL9" s="2">
        <v>25</v>
      </c>
      <c r="AM9" s="2">
        <v>10</v>
      </c>
      <c r="AN9" s="4">
        <f t="shared" si="12"/>
        <v>0.4</v>
      </c>
    </row>
    <row r="10" spans="1:55" x14ac:dyDescent="0.25">
      <c r="A10" s="53"/>
      <c r="B10" s="53"/>
      <c r="C10" s="53"/>
      <c r="D10" s="127" t="s">
        <v>125</v>
      </c>
      <c r="E10" s="129"/>
      <c r="F10" s="129"/>
      <c r="G10" s="128" t="e">
        <f t="shared" si="1"/>
        <v>#DIV/0!</v>
      </c>
      <c r="H10" s="129"/>
      <c r="I10" s="129"/>
      <c r="J10" s="128" t="e">
        <f t="shared" si="2"/>
        <v>#DIV/0!</v>
      </c>
      <c r="K10" s="129"/>
      <c r="L10" s="129"/>
      <c r="M10" s="128" t="e">
        <f t="shared" si="3"/>
        <v>#DIV/0!</v>
      </c>
      <c r="N10" s="129"/>
      <c r="O10" s="129"/>
      <c r="P10" s="128" t="e">
        <f t="shared" si="4"/>
        <v>#DIV/0!</v>
      </c>
      <c r="Q10" s="129">
        <v>2</v>
      </c>
      <c r="R10" s="129">
        <v>0</v>
      </c>
      <c r="S10" s="128">
        <f t="shared" si="5"/>
        <v>0</v>
      </c>
      <c r="T10" s="129">
        <v>2</v>
      </c>
      <c r="U10" s="129">
        <v>0</v>
      </c>
      <c r="V10" s="128">
        <f t="shared" si="6"/>
        <v>0</v>
      </c>
      <c r="W10" s="129">
        <v>2</v>
      </c>
      <c r="X10" s="129">
        <v>0</v>
      </c>
      <c r="Y10" s="128">
        <f t="shared" si="7"/>
        <v>0</v>
      </c>
      <c r="Z10" s="129">
        <v>2</v>
      </c>
      <c r="AA10" s="129">
        <v>0</v>
      </c>
      <c r="AB10" s="128">
        <f>AA10/Z10</f>
        <v>0</v>
      </c>
      <c r="AC10" s="129">
        <v>2</v>
      </c>
      <c r="AD10" s="129">
        <v>0</v>
      </c>
      <c r="AE10" s="128">
        <f>AD10/AC10</f>
        <v>0</v>
      </c>
      <c r="AF10" s="129">
        <v>9</v>
      </c>
      <c r="AG10" s="129">
        <v>0</v>
      </c>
      <c r="AH10" s="128">
        <f>AG10/AF10</f>
        <v>0</v>
      </c>
      <c r="AI10" s="129">
        <v>16</v>
      </c>
      <c r="AJ10" s="129">
        <v>0</v>
      </c>
      <c r="AK10" s="128">
        <f t="shared" si="13"/>
        <v>0</v>
      </c>
      <c r="AL10" s="129">
        <v>18</v>
      </c>
      <c r="AM10" s="129">
        <v>0</v>
      </c>
      <c r="AN10" s="128">
        <f t="shared" si="12"/>
        <v>0</v>
      </c>
    </row>
    <row r="11" spans="1:55" x14ac:dyDescent="0.25">
      <c r="A11" s="53"/>
      <c r="B11" s="53"/>
      <c r="C11" s="53"/>
      <c r="D11" s="38" t="s">
        <v>126</v>
      </c>
      <c r="E11" s="2"/>
      <c r="F11" s="2"/>
      <c r="G11" s="4"/>
      <c r="H11" s="2"/>
      <c r="I11" s="2"/>
      <c r="J11" s="4"/>
      <c r="K11" s="2"/>
      <c r="L11" s="2"/>
      <c r="M11" s="4"/>
      <c r="N11" s="2"/>
      <c r="O11" s="2"/>
      <c r="P11" s="4"/>
      <c r="Q11" s="2"/>
      <c r="R11" s="2"/>
      <c r="S11" s="4"/>
      <c r="T11" s="2"/>
      <c r="U11" s="2"/>
      <c r="V11" s="4"/>
      <c r="W11" s="2"/>
      <c r="X11" s="2"/>
      <c r="Y11" s="4"/>
      <c r="Z11" s="2"/>
      <c r="AA11" s="2"/>
      <c r="AB11" s="4"/>
      <c r="AC11" s="2"/>
      <c r="AD11" s="2"/>
      <c r="AE11" s="4"/>
      <c r="AF11" s="2"/>
      <c r="AG11" s="2"/>
      <c r="AH11" s="4"/>
      <c r="AI11" s="2">
        <v>7</v>
      </c>
      <c r="AJ11" s="2">
        <v>0</v>
      </c>
      <c r="AK11" s="4">
        <f t="shared" si="13"/>
        <v>0</v>
      </c>
      <c r="AL11" s="2">
        <v>7</v>
      </c>
      <c r="AM11" s="2">
        <v>0</v>
      </c>
      <c r="AN11" s="4">
        <f t="shared" si="12"/>
        <v>0</v>
      </c>
    </row>
    <row r="12" spans="1:55" x14ac:dyDescent="0.25">
      <c r="A12" s="53"/>
      <c r="B12" s="53"/>
      <c r="C12" s="53"/>
      <c r="D12" s="38" t="s">
        <v>116</v>
      </c>
      <c r="E12" s="2">
        <v>23</v>
      </c>
      <c r="F12" s="2">
        <v>20</v>
      </c>
      <c r="G12" s="4">
        <f>F12/E12</f>
        <v>0.86956521739130432</v>
      </c>
      <c r="H12" s="2">
        <v>29</v>
      </c>
      <c r="I12" s="2">
        <v>24</v>
      </c>
      <c r="J12" s="4">
        <f>I12/H12</f>
        <v>0.82758620689655171</v>
      </c>
      <c r="K12" s="2">
        <v>33</v>
      </c>
      <c r="L12" s="2">
        <v>28</v>
      </c>
      <c r="M12" s="4">
        <f>L12/K12</f>
        <v>0.84848484848484851</v>
      </c>
      <c r="N12" s="2">
        <v>37</v>
      </c>
      <c r="O12" s="2">
        <v>31</v>
      </c>
      <c r="P12" s="4">
        <f>O12/N12</f>
        <v>0.83783783783783783</v>
      </c>
      <c r="Q12" s="2">
        <v>42</v>
      </c>
      <c r="R12" s="2">
        <v>31</v>
      </c>
      <c r="S12" s="4">
        <f>R12/Q12</f>
        <v>0.73809523809523814</v>
      </c>
      <c r="T12" s="2">
        <v>42</v>
      </c>
      <c r="U12" s="2">
        <v>35</v>
      </c>
      <c r="V12" s="4">
        <f>U12/T12</f>
        <v>0.83333333333333337</v>
      </c>
      <c r="W12" s="2">
        <v>42</v>
      </c>
      <c r="X12" s="2">
        <v>38</v>
      </c>
      <c r="Y12" s="4">
        <f>X12/W12</f>
        <v>0.90476190476190477</v>
      </c>
      <c r="Z12" s="2">
        <v>42</v>
      </c>
      <c r="AA12" s="2">
        <v>39</v>
      </c>
      <c r="AB12" s="4">
        <f>AA12/Z12</f>
        <v>0.9285714285714286</v>
      </c>
      <c r="AC12" s="2">
        <v>42</v>
      </c>
      <c r="AD12" s="2">
        <v>39</v>
      </c>
      <c r="AE12" s="4">
        <f>AD12/AC12</f>
        <v>0.9285714285714286</v>
      </c>
      <c r="AF12" s="2">
        <v>42</v>
      </c>
      <c r="AG12" s="2">
        <v>41</v>
      </c>
      <c r="AH12" s="4">
        <f>AG12/AF12</f>
        <v>0.97619047619047616</v>
      </c>
      <c r="AI12" s="2">
        <v>42</v>
      </c>
      <c r="AJ12" s="2">
        <v>42</v>
      </c>
      <c r="AK12" s="4">
        <f t="shared" si="13"/>
        <v>1</v>
      </c>
      <c r="AL12" s="2">
        <v>42</v>
      </c>
      <c r="AM12" s="2">
        <v>42</v>
      </c>
      <c r="AN12" s="4">
        <f t="shared" si="12"/>
        <v>1</v>
      </c>
    </row>
    <row r="13" spans="1:55" x14ac:dyDescent="0.25">
      <c r="A13" s="53"/>
      <c r="B13" s="53"/>
      <c r="C13" s="53"/>
      <c r="D13" s="38" t="s">
        <v>127</v>
      </c>
      <c r="E13" s="2"/>
      <c r="F13" s="2"/>
      <c r="G13" s="4" t="e">
        <f>F13/E13</f>
        <v>#DIV/0!</v>
      </c>
      <c r="H13" s="2"/>
      <c r="I13" s="2"/>
      <c r="J13" s="4" t="e">
        <f>I13/H13</f>
        <v>#DIV/0!</v>
      </c>
      <c r="K13" s="2">
        <v>4</v>
      </c>
      <c r="L13" s="2">
        <v>2</v>
      </c>
      <c r="M13" s="4">
        <f>L13/K13</f>
        <v>0.5</v>
      </c>
      <c r="N13" s="2">
        <v>5</v>
      </c>
      <c r="O13" s="2">
        <v>4</v>
      </c>
      <c r="P13" s="4">
        <f>O13/N13</f>
        <v>0.8</v>
      </c>
      <c r="Q13" s="2">
        <v>7</v>
      </c>
      <c r="R13" s="2">
        <v>7</v>
      </c>
      <c r="S13" s="4">
        <f>R13/Q13</f>
        <v>1</v>
      </c>
      <c r="T13" s="2">
        <v>11</v>
      </c>
      <c r="U13" s="2">
        <v>7</v>
      </c>
      <c r="V13" s="4">
        <f>U13/T13</f>
        <v>0.63636363636363635</v>
      </c>
      <c r="W13" s="2">
        <v>14</v>
      </c>
      <c r="X13" s="2">
        <v>10</v>
      </c>
      <c r="Y13" s="4">
        <f>X13/W13</f>
        <v>0.7142857142857143</v>
      </c>
      <c r="Z13" s="2">
        <v>16</v>
      </c>
      <c r="AA13" s="2">
        <v>13</v>
      </c>
      <c r="AB13" s="4">
        <f>AA13/Z13</f>
        <v>0.8125</v>
      </c>
      <c r="AC13" s="2">
        <v>16</v>
      </c>
      <c r="AD13" s="2">
        <v>13</v>
      </c>
      <c r="AE13" s="4">
        <f>AD13/AC13</f>
        <v>0.8125</v>
      </c>
      <c r="AF13" s="2">
        <v>18</v>
      </c>
      <c r="AG13" s="2">
        <v>15</v>
      </c>
      <c r="AH13" s="4">
        <f>AG13/AF13</f>
        <v>0.83333333333333337</v>
      </c>
      <c r="AI13" s="2">
        <v>19</v>
      </c>
      <c r="AJ13" s="2">
        <v>17</v>
      </c>
      <c r="AK13" s="4">
        <f t="shared" si="13"/>
        <v>0.89473684210526316</v>
      </c>
      <c r="AL13" s="2">
        <v>19</v>
      </c>
      <c r="AM13" s="2">
        <v>17</v>
      </c>
      <c r="AN13" s="4">
        <f t="shared" si="12"/>
        <v>0.89473684210526316</v>
      </c>
    </row>
    <row r="14" spans="1:55" x14ac:dyDescent="0.25">
      <c r="A14" s="53"/>
      <c r="B14" s="53"/>
      <c r="C14" s="53"/>
      <c r="D14" s="38" t="s">
        <v>128</v>
      </c>
      <c r="E14" s="2">
        <v>10</v>
      </c>
      <c r="F14" s="2">
        <v>9</v>
      </c>
      <c r="G14" s="4">
        <f>F14/E14</f>
        <v>0.9</v>
      </c>
      <c r="H14" s="2">
        <v>10</v>
      </c>
      <c r="I14" s="2">
        <v>9</v>
      </c>
      <c r="J14" s="4">
        <f>I14/H14</f>
        <v>0.9</v>
      </c>
      <c r="K14" s="2">
        <v>10</v>
      </c>
      <c r="L14" s="2">
        <v>9</v>
      </c>
      <c r="M14" s="4">
        <f>L14/K14</f>
        <v>0.9</v>
      </c>
      <c r="N14" s="2">
        <v>10</v>
      </c>
      <c r="O14" s="2">
        <v>10</v>
      </c>
      <c r="P14" s="4">
        <f>O14/N14</f>
        <v>1</v>
      </c>
      <c r="Q14" s="2">
        <v>10</v>
      </c>
      <c r="R14" s="2">
        <v>10</v>
      </c>
      <c r="S14" s="4">
        <f>R14/Q14</f>
        <v>1</v>
      </c>
      <c r="T14" s="2">
        <v>12</v>
      </c>
      <c r="U14" s="2">
        <v>12</v>
      </c>
      <c r="V14" s="4">
        <f>U14/T14</f>
        <v>1</v>
      </c>
      <c r="W14" s="2">
        <v>12</v>
      </c>
      <c r="X14" s="2">
        <v>12</v>
      </c>
      <c r="Y14" s="4">
        <f>X14/W14</f>
        <v>1</v>
      </c>
      <c r="Z14" s="2">
        <v>12</v>
      </c>
      <c r="AA14" s="2">
        <v>12</v>
      </c>
      <c r="AB14" s="4">
        <f>AA14/Z14</f>
        <v>1</v>
      </c>
      <c r="AC14" s="2">
        <v>12</v>
      </c>
      <c r="AD14" s="2">
        <v>12</v>
      </c>
      <c r="AE14" s="4">
        <f>AD14/AC14</f>
        <v>1</v>
      </c>
      <c r="AF14" s="2">
        <v>12</v>
      </c>
      <c r="AG14" s="2">
        <v>12</v>
      </c>
      <c r="AH14" s="4">
        <f>AG14/AF14</f>
        <v>1</v>
      </c>
      <c r="AI14" s="2">
        <v>12</v>
      </c>
      <c r="AJ14" s="2">
        <v>12</v>
      </c>
      <c r="AK14" s="4">
        <f t="shared" si="13"/>
        <v>1</v>
      </c>
      <c r="AL14" s="2">
        <v>12</v>
      </c>
      <c r="AM14" s="2">
        <v>12</v>
      </c>
      <c r="AN14" s="4">
        <f t="shared" si="12"/>
        <v>1</v>
      </c>
    </row>
    <row r="15" spans="1:55" x14ac:dyDescent="0.25">
      <c r="A15" s="18" t="s">
        <v>59</v>
      </c>
      <c r="B15" s="18" t="s">
        <v>0</v>
      </c>
      <c r="C15" s="39" t="s">
        <v>133</v>
      </c>
      <c r="D15" s="34" t="s">
        <v>131</v>
      </c>
      <c r="E15" s="2">
        <f>SUM(E16:E21)</f>
        <v>0</v>
      </c>
      <c r="F15" s="2">
        <f>SUM(F16:F21)</f>
        <v>0</v>
      </c>
      <c r="G15" s="4" t="e">
        <f>F15/E15</f>
        <v>#DIV/0!</v>
      </c>
      <c r="H15" s="2">
        <f>SUM(H16:H21)</f>
        <v>0</v>
      </c>
      <c r="I15" s="2">
        <f>SUM(I16:I21)</f>
        <v>0</v>
      </c>
      <c r="J15" s="4" t="e">
        <f>I15/H15</f>
        <v>#DIV/0!</v>
      </c>
      <c r="K15" s="2">
        <f>SUM(K16:K21)</f>
        <v>0</v>
      </c>
      <c r="L15" s="2">
        <f>SUM(L16:L21)</f>
        <v>0</v>
      </c>
      <c r="M15" s="4" t="e">
        <f>L15/K15</f>
        <v>#DIV/0!</v>
      </c>
      <c r="N15" s="2">
        <f>SUM(N16:N21)</f>
        <v>0</v>
      </c>
      <c r="O15" s="2">
        <f>SUM(O16:O21)</f>
        <v>0</v>
      </c>
      <c r="P15" s="4" t="e">
        <f>O15/N15</f>
        <v>#DIV/0!</v>
      </c>
      <c r="Q15" s="2">
        <f>SUM(Q16:Q21)</f>
        <v>0</v>
      </c>
      <c r="R15" s="2">
        <f>SUM(R16:R21)</f>
        <v>0</v>
      </c>
      <c r="S15" s="4" t="e">
        <f>R15/Q15</f>
        <v>#DIV/0!</v>
      </c>
      <c r="T15" s="2">
        <f>SUM(T16:T21)</f>
        <v>0</v>
      </c>
      <c r="U15" s="2">
        <f>SUM(U16:U21)</f>
        <v>0</v>
      </c>
      <c r="V15" s="4" t="e">
        <f>U15/T15</f>
        <v>#DIV/0!</v>
      </c>
      <c r="W15" s="2">
        <f>SUM(W16:W21)</f>
        <v>0</v>
      </c>
      <c r="X15" s="2">
        <f>SUM(X16:X21)</f>
        <v>0</v>
      </c>
      <c r="Y15" s="4" t="e">
        <f>X15/W15</f>
        <v>#DIV/0!</v>
      </c>
      <c r="Z15" s="2">
        <f>SUM(Z16:Z21)</f>
        <v>0</v>
      </c>
      <c r="AA15" s="2">
        <f>SUM(AA16:AA21)</f>
        <v>0</v>
      </c>
      <c r="AB15" s="4" t="e">
        <f>AA15/Z15</f>
        <v>#DIV/0!</v>
      </c>
      <c r="AC15" s="2">
        <f>SUM(AC16:AC21)</f>
        <v>0</v>
      </c>
      <c r="AD15" s="2">
        <f>SUM(AD16:AD21)</f>
        <v>0</v>
      </c>
      <c r="AE15" s="4" t="e">
        <f>AD15/AC15</f>
        <v>#DIV/0!</v>
      </c>
      <c r="AF15" s="2">
        <f>SUM(AF16:AF21)</f>
        <v>6</v>
      </c>
      <c r="AG15" s="2">
        <f>SUM(AG16:AG21)</f>
        <v>2</v>
      </c>
      <c r="AH15" s="4">
        <f>AG15/AF15</f>
        <v>0.33333333333333331</v>
      </c>
      <c r="AI15" s="2">
        <f>SUM(AI16:AI21)</f>
        <v>33</v>
      </c>
      <c r="AJ15" s="2">
        <f>SUM(AJ16:AJ21)</f>
        <v>26</v>
      </c>
      <c r="AK15" s="4">
        <f t="shared" si="13"/>
        <v>0.78787878787878785</v>
      </c>
      <c r="AL15" s="2">
        <f>SUM(AL16:AL21)</f>
        <v>57</v>
      </c>
      <c r="AM15" s="2">
        <f>SUM(AM16:AM21)</f>
        <v>50</v>
      </c>
      <c r="AN15" s="4">
        <f t="shared" si="12"/>
        <v>0.8771929824561403</v>
      </c>
    </row>
    <row r="16" spans="1:55" x14ac:dyDescent="0.25">
      <c r="D16" s="34" t="s">
        <v>132</v>
      </c>
      <c r="E16" s="51"/>
      <c r="F16" s="51"/>
      <c r="G16" s="52"/>
      <c r="H16" s="51"/>
      <c r="I16" s="51"/>
      <c r="J16" s="52"/>
      <c r="K16" s="51"/>
      <c r="L16" s="51"/>
      <c r="M16" s="52"/>
      <c r="N16" s="51"/>
      <c r="O16" s="51"/>
      <c r="P16" s="52"/>
      <c r="Q16" s="51"/>
      <c r="R16" s="51"/>
      <c r="S16" s="52"/>
      <c r="T16" s="51"/>
      <c r="U16" s="51"/>
      <c r="V16" s="52"/>
      <c r="W16" s="51"/>
      <c r="X16" s="51"/>
      <c r="Y16" s="52"/>
      <c r="Z16" s="51"/>
      <c r="AA16" s="51"/>
      <c r="AB16" s="52"/>
      <c r="AC16" s="51"/>
      <c r="AD16" s="51"/>
      <c r="AE16" s="52"/>
      <c r="AF16" s="51">
        <f>SUM(AF18:AF21)</f>
        <v>3</v>
      </c>
      <c r="AG16" s="51">
        <f>SUM(AG18:AG21)</f>
        <v>1</v>
      </c>
      <c r="AH16" s="52">
        <f t="shared" ref="AH16:AH35" si="14">AG16/AF16</f>
        <v>0.33333333333333331</v>
      </c>
      <c r="AI16" s="51">
        <f>SUM(AI18:AI21)</f>
        <v>16</v>
      </c>
      <c r="AJ16" s="51">
        <f>SUM(AJ18:AJ21)</f>
        <v>13</v>
      </c>
      <c r="AK16" s="52">
        <f t="shared" ref="AK16:AK21" si="15">AJ16/AI16</f>
        <v>0.8125</v>
      </c>
      <c r="AL16" s="51">
        <f>SUM(AL18:AL21)</f>
        <v>27</v>
      </c>
      <c r="AM16" s="51">
        <f>SUM(AM18:AM21)</f>
        <v>25</v>
      </c>
      <c r="AN16" s="52">
        <f t="shared" si="12"/>
        <v>0.92592592592592593</v>
      </c>
    </row>
    <row r="17" spans="1:55" s="38" customFormat="1" x14ac:dyDescent="0.25">
      <c r="D17" s="34" t="s">
        <v>134</v>
      </c>
      <c r="E17" s="2"/>
      <c r="F17" s="2"/>
      <c r="G17" s="4"/>
      <c r="H17" s="2"/>
      <c r="I17" s="2"/>
      <c r="J17" s="4"/>
      <c r="K17" s="2"/>
      <c r="L17" s="2"/>
      <c r="M17" s="4"/>
      <c r="N17" s="2"/>
      <c r="O17" s="2"/>
      <c r="P17" s="4"/>
      <c r="Q17" s="2"/>
      <c r="R17" s="2"/>
      <c r="S17" s="4"/>
      <c r="T17" s="2"/>
      <c r="U17" s="2"/>
      <c r="V17" s="4"/>
      <c r="W17" s="2"/>
      <c r="X17" s="2"/>
      <c r="Y17" s="4"/>
      <c r="Z17" s="2"/>
      <c r="AA17" s="2"/>
      <c r="AB17" s="4"/>
      <c r="AC17" s="2"/>
      <c r="AD17" s="2"/>
      <c r="AE17" s="4"/>
      <c r="AF17" s="2"/>
      <c r="AG17" s="2"/>
      <c r="AH17" s="4" t="e">
        <f t="shared" si="14"/>
        <v>#DIV/0!</v>
      </c>
      <c r="AI17" s="2">
        <v>1</v>
      </c>
      <c r="AJ17" s="2">
        <v>0</v>
      </c>
      <c r="AK17" s="4">
        <f t="shared" si="15"/>
        <v>0</v>
      </c>
      <c r="AL17" s="2">
        <v>3</v>
      </c>
      <c r="AM17" s="2">
        <v>0</v>
      </c>
      <c r="AN17" s="4">
        <f t="shared" si="12"/>
        <v>0</v>
      </c>
    </row>
    <row r="18" spans="1:55" x14ac:dyDescent="0.25">
      <c r="D18" s="38" t="s">
        <v>116</v>
      </c>
      <c r="E18" s="2"/>
      <c r="F18" s="2"/>
      <c r="G18" s="4"/>
      <c r="H18" s="2"/>
      <c r="I18" s="2"/>
      <c r="J18" s="4"/>
      <c r="K18" s="2"/>
      <c r="L18" s="2"/>
      <c r="M18" s="4"/>
      <c r="N18" s="2"/>
      <c r="O18" s="2"/>
      <c r="P18" s="4"/>
      <c r="Q18" s="2"/>
      <c r="R18" s="2"/>
      <c r="S18" s="4"/>
      <c r="T18" s="2"/>
      <c r="U18" s="2"/>
      <c r="V18" s="4"/>
      <c r="W18" s="2"/>
      <c r="X18" s="2"/>
      <c r="Y18" s="4"/>
      <c r="Z18" s="2"/>
      <c r="AA18" s="2"/>
      <c r="AB18" s="4"/>
      <c r="AC18" s="2"/>
      <c r="AD18" s="2"/>
      <c r="AE18" s="4"/>
      <c r="AF18" s="2">
        <v>3</v>
      </c>
      <c r="AG18" s="2">
        <v>1</v>
      </c>
      <c r="AH18" s="4">
        <f t="shared" si="14"/>
        <v>0.33333333333333331</v>
      </c>
      <c r="AI18" s="2">
        <v>8</v>
      </c>
      <c r="AJ18" s="2">
        <v>6</v>
      </c>
      <c r="AK18" s="4">
        <f t="shared" si="15"/>
        <v>0.75</v>
      </c>
      <c r="AL18" s="2">
        <v>12</v>
      </c>
      <c r="AM18" s="2">
        <v>13</v>
      </c>
      <c r="AN18" s="4">
        <f t="shared" si="12"/>
        <v>1.0833333333333333</v>
      </c>
    </row>
    <row r="19" spans="1:55" x14ac:dyDescent="0.25">
      <c r="D19" s="38" t="s">
        <v>127</v>
      </c>
      <c r="E19" s="2"/>
      <c r="F19" s="2"/>
      <c r="G19" s="4"/>
      <c r="H19" s="2"/>
      <c r="I19" s="2"/>
      <c r="J19" s="4"/>
      <c r="K19" s="2"/>
      <c r="L19" s="2"/>
      <c r="M19" s="4"/>
      <c r="N19" s="2"/>
      <c r="O19" s="2"/>
      <c r="P19" s="4"/>
      <c r="Q19" s="2"/>
      <c r="R19" s="2"/>
      <c r="S19" s="4"/>
      <c r="T19" s="2"/>
      <c r="U19" s="2"/>
      <c r="V19" s="4"/>
      <c r="W19" s="2"/>
      <c r="X19" s="2"/>
      <c r="Y19" s="4"/>
      <c r="Z19" s="2"/>
      <c r="AA19" s="2"/>
      <c r="AB19" s="4"/>
      <c r="AC19" s="2"/>
      <c r="AD19" s="2"/>
      <c r="AE19" s="4"/>
      <c r="AF19" s="2"/>
      <c r="AG19" s="2"/>
      <c r="AH19" s="4" t="e">
        <f t="shared" si="14"/>
        <v>#DIV/0!</v>
      </c>
      <c r="AI19" s="2">
        <v>2</v>
      </c>
      <c r="AJ19" s="2">
        <v>2</v>
      </c>
      <c r="AK19" s="4">
        <f t="shared" si="15"/>
        <v>1</v>
      </c>
      <c r="AL19" s="2">
        <v>8</v>
      </c>
      <c r="AM19" s="2">
        <v>6</v>
      </c>
      <c r="AN19" s="4">
        <f t="shared" si="12"/>
        <v>0.75</v>
      </c>
    </row>
    <row r="20" spans="1:55" x14ac:dyDescent="0.25">
      <c r="D20" s="38" t="s">
        <v>115</v>
      </c>
      <c r="E20" s="2"/>
      <c r="F20" s="2"/>
      <c r="G20" s="4"/>
      <c r="H20" s="2"/>
      <c r="I20" s="2"/>
      <c r="J20" s="4"/>
      <c r="K20" s="2"/>
      <c r="L20" s="2"/>
      <c r="M20" s="4"/>
      <c r="N20" s="2"/>
      <c r="O20" s="2"/>
      <c r="P20" s="4"/>
      <c r="Q20" s="2"/>
      <c r="R20" s="2"/>
      <c r="S20" s="4"/>
      <c r="T20" s="2"/>
      <c r="U20" s="2"/>
      <c r="V20" s="4"/>
      <c r="W20" s="2"/>
      <c r="X20" s="2"/>
      <c r="Y20" s="4"/>
      <c r="Z20" s="2"/>
      <c r="AA20" s="2"/>
      <c r="AB20" s="4"/>
      <c r="AC20" s="2"/>
      <c r="AD20" s="2"/>
      <c r="AE20" s="4"/>
      <c r="AF20" s="2"/>
      <c r="AG20" s="2"/>
      <c r="AH20" s="4" t="e">
        <f t="shared" si="14"/>
        <v>#DIV/0!</v>
      </c>
      <c r="AI20" s="2">
        <v>1</v>
      </c>
      <c r="AJ20" s="2">
        <v>0</v>
      </c>
      <c r="AK20" s="4">
        <f t="shared" si="15"/>
        <v>0</v>
      </c>
      <c r="AL20" s="2">
        <v>1</v>
      </c>
      <c r="AM20" s="2">
        <v>0</v>
      </c>
      <c r="AN20" s="4">
        <f t="shared" si="12"/>
        <v>0</v>
      </c>
    </row>
    <row r="21" spans="1:55" x14ac:dyDescent="0.25">
      <c r="D21" s="38" t="s">
        <v>128</v>
      </c>
      <c r="E21" s="2"/>
      <c r="F21" s="2"/>
      <c r="G21" s="4"/>
      <c r="H21" s="2"/>
      <c r="I21" s="2"/>
      <c r="J21" s="4"/>
      <c r="K21" s="2"/>
      <c r="L21" s="2"/>
      <c r="M21" s="4"/>
      <c r="N21" s="2"/>
      <c r="O21" s="2"/>
      <c r="P21" s="4"/>
      <c r="Q21" s="2"/>
      <c r="R21" s="2"/>
      <c r="S21" s="4"/>
      <c r="T21" s="2"/>
      <c r="U21" s="2"/>
      <c r="V21" s="4"/>
      <c r="W21" s="2"/>
      <c r="X21" s="2"/>
      <c r="Y21" s="4"/>
      <c r="Z21" s="2"/>
      <c r="AA21" s="2"/>
      <c r="AB21" s="4"/>
      <c r="AC21" s="2"/>
      <c r="AD21" s="2"/>
      <c r="AE21" s="4"/>
      <c r="AF21" s="2"/>
      <c r="AG21" s="2"/>
      <c r="AH21" s="4" t="e">
        <f t="shared" si="14"/>
        <v>#DIV/0!</v>
      </c>
      <c r="AI21" s="2">
        <v>5</v>
      </c>
      <c r="AJ21" s="2">
        <v>5</v>
      </c>
      <c r="AK21" s="4">
        <f t="shared" si="15"/>
        <v>1</v>
      </c>
      <c r="AL21" s="2">
        <v>6</v>
      </c>
      <c r="AM21" s="2">
        <v>6</v>
      </c>
      <c r="AN21" s="4">
        <f t="shared" si="12"/>
        <v>1</v>
      </c>
    </row>
    <row r="22" spans="1:55" x14ac:dyDescent="0.25">
      <c r="A22" s="18" t="s">
        <v>58</v>
      </c>
      <c r="B22" s="18" t="s">
        <v>107</v>
      </c>
      <c r="C22" s="39" t="s">
        <v>8</v>
      </c>
      <c r="D22" s="34" t="s">
        <v>131</v>
      </c>
      <c r="E22" s="2">
        <f>SUM(E24:E32)</f>
        <v>0</v>
      </c>
      <c r="F22" s="2">
        <f>SUM(F24:F32)</f>
        <v>0</v>
      </c>
      <c r="G22" s="4" t="e">
        <f>F22/E22</f>
        <v>#DIV/0!</v>
      </c>
      <c r="H22" s="2">
        <f>SUM(H24:H32)</f>
        <v>0</v>
      </c>
      <c r="I22" s="2">
        <f>SUM(I24:I32)</f>
        <v>0</v>
      </c>
      <c r="J22" s="4" t="e">
        <f>I22/H22</f>
        <v>#DIV/0!</v>
      </c>
      <c r="K22" s="2">
        <f>SUM(K24:K32)</f>
        <v>0</v>
      </c>
      <c r="L22" s="2">
        <f>SUM(L24:L32)</f>
        <v>0</v>
      </c>
      <c r="M22" s="4" t="e">
        <f>L22/K22</f>
        <v>#DIV/0!</v>
      </c>
      <c r="N22" s="2">
        <f>SUM(N24:N32)</f>
        <v>18</v>
      </c>
      <c r="O22" s="2">
        <f>SUM(O24:O32)</f>
        <v>10</v>
      </c>
      <c r="P22" s="4">
        <f t="shared" ref="P22:P35" si="16">O22/N22</f>
        <v>0.55555555555555558</v>
      </c>
      <c r="Q22" s="2">
        <f>SUM(Q24:Q32)</f>
        <v>46</v>
      </c>
      <c r="R22" s="2">
        <f>SUM(R24:R32)</f>
        <v>36</v>
      </c>
      <c r="S22" s="4">
        <f t="shared" ref="S22:S35" si="17">R22/Q22</f>
        <v>0.78260869565217395</v>
      </c>
      <c r="T22" s="2">
        <f>SUM(T24:T32)</f>
        <v>59</v>
      </c>
      <c r="U22" s="2">
        <f>SUM(U24:U32)</f>
        <v>46</v>
      </c>
      <c r="V22" s="4">
        <f t="shared" ref="V22:V35" si="18">U22/T22</f>
        <v>0.77966101694915257</v>
      </c>
      <c r="W22" s="2">
        <f>SUM(W24:W32)</f>
        <v>84</v>
      </c>
      <c r="X22" s="2">
        <f>SUM(X24:X32)</f>
        <v>66</v>
      </c>
      <c r="Y22" s="4">
        <f t="shared" ref="Y22:Y35" si="19">X22/W22</f>
        <v>0.7857142857142857</v>
      </c>
      <c r="Z22" s="2">
        <f>SUM(Z24:Z32)</f>
        <v>115</v>
      </c>
      <c r="AA22" s="2">
        <f>SUM(AA24:AA32)</f>
        <v>99</v>
      </c>
      <c r="AB22" s="4">
        <f t="shared" ref="AB22:AB35" si="20">AA22/Z22</f>
        <v>0.86086956521739133</v>
      </c>
      <c r="AC22" s="2">
        <f>SUM(AC24:AC32)</f>
        <v>137</v>
      </c>
      <c r="AD22" s="2">
        <f>SUM(AD24:AD32)</f>
        <v>123</v>
      </c>
      <c r="AE22" s="4">
        <f t="shared" ref="AE22:AE35" si="21">AD22/AC22</f>
        <v>0.8978102189781022</v>
      </c>
      <c r="AF22" s="2">
        <f>SUM(AF24:AF32)</f>
        <v>178</v>
      </c>
      <c r="AG22" s="2">
        <f>SUM(AG24:AG32)</f>
        <v>140</v>
      </c>
      <c r="AH22" s="4">
        <f t="shared" si="14"/>
        <v>0.7865168539325843</v>
      </c>
      <c r="AI22" s="2">
        <f>SUM(AI24:AI32)</f>
        <v>216</v>
      </c>
      <c r="AJ22" s="2">
        <f>SUM(AJ24:AJ32)</f>
        <v>170</v>
      </c>
      <c r="AK22" s="4">
        <f t="shared" ref="AK22:AK32" si="22">AJ22/AI22</f>
        <v>0.78703703703703709</v>
      </c>
      <c r="AL22" s="2">
        <f>SUM(AL24:AL32)</f>
        <v>239</v>
      </c>
      <c r="AM22" s="2">
        <f>SUM(AM24:AM32)</f>
        <v>170</v>
      </c>
      <c r="AN22" s="4">
        <f t="shared" si="12"/>
        <v>0.71129707112970708</v>
      </c>
      <c r="AP22" s="38" t="str">
        <f>D22</f>
        <v>Program</v>
      </c>
      <c r="AQ22" s="2"/>
      <c r="AR22" s="2"/>
      <c r="AS22" s="2"/>
      <c r="AT22" s="4">
        <f>P22</f>
        <v>0.55555555555555558</v>
      </c>
      <c r="AU22" s="4">
        <f>S22</f>
        <v>0.78260869565217395</v>
      </c>
      <c r="AV22" s="4">
        <f>V22</f>
        <v>0.77966101694915257</v>
      </c>
      <c r="AW22" s="4">
        <f>Y22</f>
        <v>0.7857142857142857</v>
      </c>
      <c r="AX22" s="4">
        <f>AB22</f>
        <v>0.86086956521739133</v>
      </c>
      <c r="AY22" s="4">
        <f>AE22</f>
        <v>0.8978102189781022</v>
      </c>
      <c r="AZ22" s="4">
        <f>AH22</f>
        <v>0.7865168539325843</v>
      </c>
      <c r="BA22" s="4">
        <f>AK22</f>
        <v>0.78703703703703709</v>
      </c>
      <c r="BB22" s="4">
        <f>AN22</f>
        <v>0.71129707112970708</v>
      </c>
    </row>
    <row r="23" spans="1:55" x14ac:dyDescent="0.25">
      <c r="D23" s="34" t="s">
        <v>132</v>
      </c>
      <c r="E23" s="51">
        <f>SUM(E24,E26,E29,E30,E31,E32)</f>
        <v>0</v>
      </c>
      <c r="F23" s="51">
        <f>SUM(F24,F26,F29,F30,F31,F32)</f>
        <v>0</v>
      </c>
      <c r="G23" s="52" t="e">
        <f>F23/E23</f>
        <v>#DIV/0!</v>
      </c>
      <c r="H23" s="51">
        <f>SUM(H24,H26,H29,H30,H31,H32)</f>
        <v>0</v>
      </c>
      <c r="I23" s="51">
        <f>SUM(I24,I26,I29,I30,I31,I32)</f>
        <v>0</v>
      </c>
      <c r="J23" s="52" t="e">
        <f>I23/H23</f>
        <v>#DIV/0!</v>
      </c>
      <c r="K23" s="51">
        <f>SUM(K24,K26,K29,K30,K31,K32)</f>
        <v>0</v>
      </c>
      <c r="L23" s="51">
        <f>SUM(L24,L26,L29,L30,L31,L32)</f>
        <v>0</v>
      </c>
      <c r="M23" s="52" t="e">
        <f>L23/K23</f>
        <v>#DIV/0!</v>
      </c>
      <c r="N23" s="51">
        <f>SUM(N24,N26,N29,N30,N31,N32)</f>
        <v>16</v>
      </c>
      <c r="O23" s="51">
        <f>SUM(O24,O26,O29,O30,O31,O32)</f>
        <v>9</v>
      </c>
      <c r="P23" s="52">
        <f t="shared" si="16"/>
        <v>0.5625</v>
      </c>
      <c r="Q23" s="51">
        <f>SUM(Q24,Q26,Q29,Q30,Q31,Q32)</f>
        <v>43</v>
      </c>
      <c r="R23" s="51">
        <f>SUM(R24,R26,R29,R30,R31,R32)</f>
        <v>33</v>
      </c>
      <c r="S23" s="52">
        <f t="shared" si="17"/>
        <v>0.76744186046511631</v>
      </c>
      <c r="T23" s="51">
        <f>SUM(T24,T26,T29,T30,T31,T32)</f>
        <v>56</v>
      </c>
      <c r="U23" s="51">
        <f>SUM(U24,U26,U29,U30,U31,U32)</f>
        <v>42</v>
      </c>
      <c r="V23" s="52">
        <f t="shared" si="18"/>
        <v>0.75</v>
      </c>
      <c r="W23" s="51">
        <f>SUM(W24,W26,W29,W30,W31,W32)</f>
        <v>77</v>
      </c>
      <c r="X23" s="51">
        <f>SUM(X24,X26,X29,X30,X31,X32)</f>
        <v>61</v>
      </c>
      <c r="Y23" s="52">
        <f t="shared" si="19"/>
        <v>0.79220779220779225</v>
      </c>
      <c r="Z23" s="51">
        <f>SUM(Z24,Z26,Z29,Z30,Z31,Z32)</f>
        <v>107</v>
      </c>
      <c r="AA23" s="51">
        <f>SUM(AA24,AA26,AA29,AA30,AA31,AA32)</f>
        <v>92</v>
      </c>
      <c r="AB23" s="52">
        <f t="shared" si="20"/>
        <v>0.85981308411214952</v>
      </c>
      <c r="AC23" s="51">
        <f>SUM(AC24,AC26,AC29,AC30,AC31,AC32)</f>
        <v>128</v>
      </c>
      <c r="AD23" s="51">
        <f>SUM(AD24,AD26,AD29,AD30,AD31,AD32)</f>
        <v>115</v>
      </c>
      <c r="AE23" s="52">
        <f t="shared" si="21"/>
        <v>0.8984375</v>
      </c>
      <c r="AF23" s="51">
        <f>SUM(AF24,AF26,AF29,AF30,AF31,AF32)</f>
        <v>169</v>
      </c>
      <c r="AG23" s="51">
        <f>SUM(AG24,AG26,AG29,AG30,AG31,AG32)</f>
        <v>131</v>
      </c>
      <c r="AH23" s="52">
        <f t="shared" si="14"/>
        <v>0.7751479289940828</v>
      </c>
      <c r="AI23" s="51">
        <f>SUM(AI24,AI26,AI29,AI30,AI31,AI32)</f>
        <v>204</v>
      </c>
      <c r="AJ23" s="51">
        <f>SUM(AJ24,AJ26,AJ29,AJ30,AJ31,AJ32)</f>
        <v>161</v>
      </c>
      <c r="AK23" s="52">
        <f t="shared" si="22"/>
        <v>0.78921568627450978</v>
      </c>
      <c r="AL23" s="51">
        <f>SUM(AL24,AL26,AL29,AL30,AL31,AL32)</f>
        <v>227</v>
      </c>
      <c r="AM23" s="51">
        <f>SUM(AM24,AM26,AM29,AM30,AM31,AM32)</f>
        <v>161</v>
      </c>
      <c r="AN23" s="52">
        <f t="shared" si="12"/>
        <v>0.70925110132158586</v>
      </c>
      <c r="AP23" s="38" t="str">
        <f>D23</f>
        <v>Engineering</v>
      </c>
      <c r="AQ23" s="2"/>
      <c r="AR23" s="2"/>
      <c r="AS23" s="2"/>
      <c r="AT23" s="4">
        <f>P23</f>
        <v>0.5625</v>
      </c>
      <c r="AU23" s="4">
        <f>S23</f>
        <v>0.76744186046511631</v>
      </c>
      <c r="AV23" s="4">
        <f>V23</f>
        <v>0.75</v>
      </c>
      <c r="AW23" s="4">
        <f>Y23</f>
        <v>0.79220779220779225</v>
      </c>
      <c r="AX23" s="4">
        <f>AB23</f>
        <v>0.85981308411214952</v>
      </c>
      <c r="AY23" s="4">
        <f>AE23</f>
        <v>0.8984375</v>
      </c>
      <c r="AZ23" s="4">
        <f>AH23</f>
        <v>0.7751479289940828</v>
      </c>
      <c r="BA23" s="4">
        <f>AK23</f>
        <v>0.78921568627450978</v>
      </c>
      <c r="BB23" s="4">
        <f>AN23</f>
        <v>0.70925110132158586</v>
      </c>
      <c r="BC23" s="56">
        <f>AVERAGE(AZ23:BB23)</f>
        <v>0.75787157219672618</v>
      </c>
    </row>
    <row r="24" spans="1:55" x14ac:dyDescent="0.25">
      <c r="D24" s="38" t="s">
        <v>137</v>
      </c>
      <c r="E24" s="2"/>
      <c r="F24" s="2"/>
      <c r="G24" s="4"/>
      <c r="H24" s="2"/>
      <c r="I24" s="2"/>
      <c r="J24" s="4"/>
      <c r="K24" s="2"/>
      <c r="L24" s="2"/>
      <c r="M24" s="4"/>
      <c r="N24" s="2">
        <v>1</v>
      </c>
      <c r="O24" s="2">
        <v>1</v>
      </c>
      <c r="P24" s="4">
        <f t="shared" si="16"/>
        <v>1</v>
      </c>
      <c r="Q24" s="2">
        <v>3</v>
      </c>
      <c r="R24" s="2">
        <v>4</v>
      </c>
      <c r="S24" s="4">
        <f t="shared" si="17"/>
        <v>1.3333333333333333</v>
      </c>
      <c r="T24" s="2">
        <v>4</v>
      </c>
      <c r="U24" s="2">
        <v>4</v>
      </c>
      <c r="V24" s="4">
        <f t="shared" si="18"/>
        <v>1</v>
      </c>
      <c r="W24" s="2">
        <v>4</v>
      </c>
      <c r="X24" s="2">
        <v>4</v>
      </c>
      <c r="Y24" s="4">
        <f t="shared" si="19"/>
        <v>1</v>
      </c>
      <c r="Z24" s="2">
        <v>8</v>
      </c>
      <c r="AA24" s="2">
        <v>7</v>
      </c>
      <c r="AB24" s="4">
        <f t="shared" si="20"/>
        <v>0.875</v>
      </c>
      <c r="AC24" s="2">
        <v>13</v>
      </c>
      <c r="AD24" s="2">
        <v>8</v>
      </c>
      <c r="AE24" s="4">
        <f t="shared" si="21"/>
        <v>0.61538461538461542</v>
      </c>
      <c r="AF24" s="2">
        <v>22</v>
      </c>
      <c r="AG24" s="2">
        <v>10</v>
      </c>
      <c r="AH24" s="4">
        <f t="shared" si="14"/>
        <v>0.45454545454545453</v>
      </c>
      <c r="AI24" s="2">
        <v>36</v>
      </c>
      <c r="AJ24" s="2">
        <v>17</v>
      </c>
      <c r="AK24" s="4">
        <f t="shared" si="22"/>
        <v>0.47222222222222221</v>
      </c>
      <c r="AL24" s="2">
        <v>42</v>
      </c>
      <c r="AM24" s="2">
        <v>17</v>
      </c>
      <c r="AN24" s="4">
        <f t="shared" si="12"/>
        <v>0.40476190476190477</v>
      </c>
    </row>
    <row r="25" spans="1:55" x14ac:dyDescent="0.25">
      <c r="D25" s="127" t="s">
        <v>123</v>
      </c>
      <c r="E25" s="129"/>
      <c r="F25" s="129"/>
      <c r="G25" s="128"/>
      <c r="H25" s="129"/>
      <c r="I25" s="129"/>
      <c r="J25" s="128"/>
      <c r="K25" s="129"/>
      <c r="L25" s="129"/>
      <c r="M25" s="128"/>
      <c r="N25" s="129">
        <v>2</v>
      </c>
      <c r="O25" s="129">
        <v>1</v>
      </c>
      <c r="P25" s="128">
        <f t="shared" si="16"/>
        <v>0.5</v>
      </c>
      <c r="Q25" s="129">
        <v>3</v>
      </c>
      <c r="R25" s="129">
        <v>3</v>
      </c>
      <c r="S25" s="128">
        <f t="shared" si="17"/>
        <v>1</v>
      </c>
      <c r="T25" s="129">
        <v>3</v>
      </c>
      <c r="U25" s="129">
        <v>4</v>
      </c>
      <c r="V25" s="128">
        <f t="shared" si="18"/>
        <v>1.3333333333333333</v>
      </c>
      <c r="W25" s="129">
        <v>5</v>
      </c>
      <c r="X25" s="129">
        <v>4</v>
      </c>
      <c r="Y25" s="128">
        <f t="shared" si="19"/>
        <v>0.8</v>
      </c>
      <c r="Z25" s="129">
        <v>6</v>
      </c>
      <c r="AA25" s="129">
        <v>6</v>
      </c>
      <c r="AB25" s="128">
        <f t="shared" si="20"/>
        <v>1</v>
      </c>
      <c r="AC25" s="129">
        <v>7</v>
      </c>
      <c r="AD25" s="129">
        <v>7</v>
      </c>
      <c r="AE25" s="128">
        <f t="shared" si="21"/>
        <v>1</v>
      </c>
      <c r="AF25" s="129">
        <v>7</v>
      </c>
      <c r="AG25" s="129">
        <v>8</v>
      </c>
      <c r="AH25" s="128">
        <f t="shared" si="14"/>
        <v>1.1428571428571428</v>
      </c>
      <c r="AI25" s="129">
        <v>9</v>
      </c>
      <c r="AJ25" s="129">
        <v>8</v>
      </c>
      <c r="AK25" s="128">
        <f t="shared" si="22"/>
        <v>0.88888888888888884</v>
      </c>
      <c r="AL25" s="129">
        <v>9</v>
      </c>
      <c r="AM25" s="129">
        <v>8</v>
      </c>
      <c r="AN25" s="128">
        <f t="shared" si="12"/>
        <v>0.88888888888888884</v>
      </c>
    </row>
    <row r="26" spans="1:55" x14ac:dyDescent="0.25">
      <c r="D26" s="38" t="s">
        <v>124</v>
      </c>
      <c r="E26" s="2"/>
      <c r="F26" s="2"/>
      <c r="G26" s="4"/>
      <c r="H26" s="2"/>
      <c r="I26" s="2"/>
      <c r="J26" s="4"/>
      <c r="K26" s="2"/>
      <c r="L26" s="2"/>
      <c r="M26" s="4"/>
      <c r="N26" s="2">
        <v>1</v>
      </c>
      <c r="O26" s="2">
        <v>2</v>
      </c>
      <c r="P26" s="4">
        <f t="shared" si="16"/>
        <v>2</v>
      </c>
      <c r="Q26" s="2">
        <v>9</v>
      </c>
      <c r="R26" s="2">
        <v>8</v>
      </c>
      <c r="S26" s="4">
        <f t="shared" si="17"/>
        <v>0.88888888888888884</v>
      </c>
      <c r="T26" s="2">
        <v>10</v>
      </c>
      <c r="U26" s="2">
        <v>10</v>
      </c>
      <c r="V26" s="4">
        <f t="shared" si="18"/>
        <v>1</v>
      </c>
      <c r="W26" s="2">
        <v>20</v>
      </c>
      <c r="X26" s="2">
        <v>19</v>
      </c>
      <c r="Y26" s="4">
        <f t="shared" si="19"/>
        <v>0.95</v>
      </c>
      <c r="Z26" s="2">
        <v>29</v>
      </c>
      <c r="AA26" s="2">
        <v>27</v>
      </c>
      <c r="AB26" s="4">
        <f t="shared" si="20"/>
        <v>0.93103448275862066</v>
      </c>
      <c r="AC26" s="2">
        <v>38</v>
      </c>
      <c r="AD26" s="2">
        <v>37</v>
      </c>
      <c r="AE26" s="4">
        <f t="shared" si="21"/>
        <v>0.97368421052631582</v>
      </c>
      <c r="AF26" s="2">
        <v>55</v>
      </c>
      <c r="AG26" s="2">
        <v>42</v>
      </c>
      <c r="AH26" s="4">
        <f t="shared" si="14"/>
        <v>0.76363636363636367</v>
      </c>
      <c r="AI26" s="2">
        <v>69</v>
      </c>
      <c r="AJ26" s="2">
        <v>52</v>
      </c>
      <c r="AK26" s="4">
        <f t="shared" si="22"/>
        <v>0.75362318840579712</v>
      </c>
      <c r="AL26" s="2">
        <v>79</v>
      </c>
      <c r="AM26" s="2">
        <v>52</v>
      </c>
      <c r="AN26" s="4">
        <f t="shared" si="12"/>
        <v>0.65822784810126578</v>
      </c>
    </row>
    <row r="27" spans="1:55" x14ac:dyDescent="0.25">
      <c r="D27" s="127" t="s">
        <v>125</v>
      </c>
      <c r="E27" s="129"/>
      <c r="F27" s="129"/>
      <c r="G27" s="128"/>
      <c r="H27" s="129"/>
      <c r="I27" s="129"/>
      <c r="J27" s="128"/>
      <c r="K27" s="129"/>
      <c r="L27" s="129"/>
      <c r="M27" s="128"/>
      <c r="N27" s="129"/>
      <c r="O27" s="129"/>
      <c r="P27" s="128"/>
      <c r="Q27" s="129"/>
      <c r="R27" s="129"/>
      <c r="S27" s="128"/>
      <c r="T27" s="129"/>
      <c r="U27" s="129"/>
      <c r="V27" s="128"/>
      <c r="W27" s="129">
        <v>2</v>
      </c>
      <c r="X27" s="129">
        <v>1</v>
      </c>
      <c r="Y27" s="128">
        <f t="shared" si="19"/>
        <v>0.5</v>
      </c>
      <c r="Z27" s="129">
        <v>2</v>
      </c>
      <c r="AA27" s="129">
        <v>1</v>
      </c>
      <c r="AB27" s="128">
        <f t="shared" si="20"/>
        <v>0.5</v>
      </c>
      <c r="AC27" s="129">
        <v>2</v>
      </c>
      <c r="AD27" s="129">
        <v>1</v>
      </c>
      <c r="AE27" s="128">
        <f t="shared" si="21"/>
        <v>0.5</v>
      </c>
      <c r="AF27" s="129">
        <v>2</v>
      </c>
      <c r="AG27" s="129">
        <v>1</v>
      </c>
      <c r="AH27" s="128">
        <f t="shared" si="14"/>
        <v>0.5</v>
      </c>
      <c r="AI27" s="129">
        <v>2</v>
      </c>
      <c r="AJ27" s="129">
        <v>1</v>
      </c>
      <c r="AK27" s="128">
        <f t="shared" si="22"/>
        <v>0.5</v>
      </c>
      <c r="AL27" s="129">
        <v>2</v>
      </c>
      <c r="AM27" s="129">
        <v>1</v>
      </c>
      <c r="AN27" s="128">
        <f t="shared" si="12"/>
        <v>0.5</v>
      </c>
    </row>
    <row r="28" spans="1:55" x14ac:dyDescent="0.25">
      <c r="D28" s="38" t="s">
        <v>138</v>
      </c>
      <c r="E28" s="2"/>
      <c r="F28" s="2"/>
      <c r="G28" s="4"/>
      <c r="H28" s="2"/>
      <c r="I28" s="2"/>
      <c r="J28" s="4"/>
      <c r="K28" s="2"/>
      <c r="L28" s="2"/>
      <c r="M28" s="4"/>
      <c r="N28" s="2"/>
      <c r="O28" s="2"/>
      <c r="P28" s="4"/>
      <c r="Q28" s="2"/>
      <c r="R28" s="2"/>
      <c r="S28" s="4"/>
      <c r="T28" s="2"/>
      <c r="U28" s="2"/>
      <c r="V28" s="4"/>
      <c r="W28" s="2"/>
      <c r="X28" s="2"/>
      <c r="Y28" s="4"/>
      <c r="Z28" s="2"/>
      <c r="AA28" s="2"/>
      <c r="AB28" s="4"/>
      <c r="AC28" s="2"/>
      <c r="AD28" s="2"/>
      <c r="AE28" s="4" t="e">
        <f t="shared" si="21"/>
        <v>#DIV/0!</v>
      </c>
      <c r="AF28" s="2"/>
      <c r="AG28" s="2"/>
      <c r="AH28" s="4" t="e">
        <f t="shared" si="14"/>
        <v>#DIV/0!</v>
      </c>
      <c r="AI28" s="2">
        <v>1</v>
      </c>
      <c r="AJ28" s="2">
        <v>0</v>
      </c>
      <c r="AK28" s="4">
        <f t="shared" si="22"/>
        <v>0</v>
      </c>
      <c r="AL28" s="2">
        <v>1</v>
      </c>
      <c r="AM28" s="2">
        <v>0</v>
      </c>
      <c r="AN28" s="4">
        <f t="shared" si="12"/>
        <v>0</v>
      </c>
    </row>
    <row r="29" spans="1:55" x14ac:dyDescent="0.25">
      <c r="D29" s="38" t="s">
        <v>116</v>
      </c>
      <c r="E29" s="2"/>
      <c r="F29" s="2"/>
      <c r="G29" s="4"/>
      <c r="H29" s="2"/>
      <c r="I29" s="2"/>
      <c r="J29" s="4"/>
      <c r="K29" s="2"/>
      <c r="L29" s="2"/>
      <c r="M29" s="4"/>
      <c r="N29" s="2">
        <v>12</v>
      </c>
      <c r="O29" s="2">
        <v>5</v>
      </c>
      <c r="P29" s="4">
        <f t="shared" si="16"/>
        <v>0.41666666666666669</v>
      </c>
      <c r="Q29" s="2">
        <v>21</v>
      </c>
      <c r="R29" s="2">
        <v>18</v>
      </c>
      <c r="S29" s="4">
        <f t="shared" si="17"/>
        <v>0.8571428571428571</v>
      </c>
      <c r="T29" s="2">
        <v>30</v>
      </c>
      <c r="U29" s="2">
        <v>24</v>
      </c>
      <c r="V29" s="4">
        <f t="shared" si="18"/>
        <v>0.8</v>
      </c>
      <c r="W29" s="2">
        <v>41</v>
      </c>
      <c r="X29" s="2">
        <v>33</v>
      </c>
      <c r="Y29" s="4">
        <f t="shared" si="19"/>
        <v>0.80487804878048785</v>
      </c>
      <c r="Z29" s="2">
        <v>57</v>
      </c>
      <c r="AA29" s="2">
        <v>47</v>
      </c>
      <c r="AB29" s="4">
        <f t="shared" si="20"/>
        <v>0.82456140350877194</v>
      </c>
      <c r="AC29" s="2">
        <v>63</v>
      </c>
      <c r="AD29" s="2">
        <v>57</v>
      </c>
      <c r="AE29" s="4">
        <f t="shared" si="21"/>
        <v>0.90476190476190477</v>
      </c>
      <c r="AF29" s="2">
        <v>75</v>
      </c>
      <c r="AG29" s="2">
        <v>66</v>
      </c>
      <c r="AH29" s="4">
        <f t="shared" si="14"/>
        <v>0.88</v>
      </c>
      <c r="AI29" s="2">
        <v>81</v>
      </c>
      <c r="AJ29" s="2">
        <v>78</v>
      </c>
      <c r="AK29" s="4">
        <f t="shared" si="22"/>
        <v>0.96296296296296291</v>
      </c>
      <c r="AL29" s="2">
        <v>86</v>
      </c>
      <c r="AM29" s="2">
        <v>78</v>
      </c>
      <c r="AN29" s="4">
        <f t="shared" si="12"/>
        <v>0.90697674418604646</v>
      </c>
    </row>
    <row r="30" spans="1:55" x14ac:dyDescent="0.25">
      <c r="D30" s="38" t="s">
        <v>127</v>
      </c>
      <c r="E30" s="2"/>
      <c r="F30" s="2"/>
      <c r="G30" s="4"/>
      <c r="H30" s="2"/>
      <c r="I30" s="2"/>
      <c r="J30" s="4"/>
      <c r="K30" s="2"/>
      <c r="L30" s="2"/>
      <c r="M30" s="4"/>
      <c r="N30" s="2"/>
      <c r="O30" s="2"/>
      <c r="P30" s="4"/>
      <c r="Q30" s="2">
        <v>1</v>
      </c>
      <c r="R30" s="2">
        <v>0</v>
      </c>
      <c r="S30" s="4">
        <f t="shared" si="17"/>
        <v>0</v>
      </c>
      <c r="T30" s="2">
        <v>1</v>
      </c>
      <c r="U30" s="2">
        <v>1</v>
      </c>
      <c r="V30" s="4">
        <f t="shared" si="18"/>
        <v>1</v>
      </c>
      <c r="W30" s="2">
        <v>1</v>
      </c>
      <c r="X30" s="2">
        <v>1</v>
      </c>
      <c r="Y30" s="4">
        <f t="shared" si="19"/>
        <v>1</v>
      </c>
      <c r="Z30" s="2">
        <v>1</v>
      </c>
      <c r="AA30" s="2">
        <v>1</v>
      </c>
      <c r="AB30" s="4">
        <f t="shared" si="20"/>
        <v>1</v>
      </c>
      <c r="AC30" s="2">
        <v>1</v>
      </c>
      <c r="AD30" s="2">
        <v>1</v>
      </c>
      <c r="AE30" s="4">
        <f t="shared" si="21"/>
        <v>1</v>
      </c>
      <c r="AF30" s="2">
        <v>2</v>
      </c>
      <c r="AG30" s="2">
        <v>1</v>
      </c>
      <c r="AH30" s="4">
        <f t="shared" si="14"/>
        <v>0.5</v>
      </c>
      <c r="AI30" s="2">
        <v>2</v>
      </c>
      <c r="AJ30" s="2">
        <v>1</v>
      </c>
      <c r="AK30" s="4">
        <f t="shared" si="22"/>
        <v>0.5</v>
      </c>
      <c r="AL30" s="2">
        <v>3</v>
      </c>
      <c r="AM30" s="2">
        <v>1</v>
      </c>
      <c r="AN30" s="4">
        <f t="shared" si="12"/>
        <v>0.33333333333333331</v>
      </c>
    </row>
    <row r="31" spans="1:55" x14ac:dyDescent="0.25">
      <c r="D31" s="38" t="s">
        <v>115</v>
      </c>
      <c r="E31" s="2"/>
      <c r="F31" s="2"/>
      <c r="G31" s="4"/>
      <c r="H31" s="2"/>
      <c r="I31" s="2"/>
      <c r="J31" s="4"/>
      <c r="K31" s="2"/>
      <c r="L31" s="2"/>
      <c r="M31" s="4"/>
      <c r="N31" s="2"/>
      <c r="O31" s="2"/>
      <c r="P31" s="4"/>
      <c r="Q31" s="2">
        <v>2</v>
      </c>
      <c r="R31" s="2">
        <v>2</v>
      </c>
      <c r="S31" s="4">
        <f t="shared" si="17"/>
        <v>1</v>
      </c>
      <c r="T31" s="2">
        <v>2</v>
      </c>
      <c r="U31" s="2">
        <v>2</v>
      </c>
      <c r="V31" s="4">
        <f t="shared" si="18"/>
        <v>1</v>
      </c>
      <c r="W31" s="2">
        <v>2</v>
      </c>
      <c r="X31" s="2">
        <v>2</v>
      </c>
      <c r="Y31" s="4">
        <f t="shared" si="19"/>
        <v>1</v>
      </c>
      <c r="Z31" s="2">
        <v>3</v>
      </c>
      <c r="AA31" s="2">
        <v>2</v>
      </c>
      <c r="AB31" s="4">
        <f t="shared" si="20"/>
        <v>0.66666666666666663</v>
      </c>
      <c r="AC31" s="2">
        <v>3</v>
      </c>
      <c r="AD31" s="2">
        <v>3</v>
      </c>
      <c r="AE31" s="4">
        <f t="shared" si="21"/>
        <v>1</v>
      </c>
      <c r="AF31" s="2">
        <v>4</v>
      </c>
      <c r="AG31" s="2">
        <v>3</v>
      </c>
      <c r="AH31" s="4">
        <f t="shared" si="14"/>
        <v>0.75</v>
      </c>
      <c r="AI31" s="2">
        <v>5</v>
      </c>
      <c r="AJ31" s="2">
        <v>4</v>
      </c>
      <c r="AK31" s="4">
        <f t="shared" si="22"/>
        <v>0.8</v>
      </c>
      <c r="AL31" s="2">
        <v>5</v>
      </c>
      <c r="AM31" s="2">
        <v>4</v>
      </c>
      <c r="AN31" s="4">
        <f t="shared" si="12"/>
        <v>0.8</v>
      </c>
    </row>
    <row r="32" spans="1:55" x14ac:dyDescent="0.25">
      <c r="D32" s="38" t="s">
        <v>128</v>
      </c>
      <c r="E32" s="2"/>
      <c r="F32" s="2"/>
      <c r="G32" s="4"/>
      <c r="H32" s="2"/>
      <c r="I32" s="2"/>
      <c r="J32" s="4"/>
      <c r="K32" s="2"/>
      <c r="L32" s="2"/>
      <c r="M32" s="4"/>
      <c r="N32" s="2">
        <v>2</v>
      </c>
      <c r="O32" s="2">
        <v>1</v>
      </c>
      <c r="P32" s="4">
        <f t="shared" si="16"/>
        <v>0.5</v>
      </c>
      <c r="Q32" s="2">
        <v>7</v>
      </c>
      <c r="R32" s="2">
        <v>1</v>
      </c>
      <c r="S32" s="4">
        <f t="shared" si="17"/>
        <v>0.14285714285714285</v>
      </c>
      <c r="T32" s="2">
        <v>9</v>
      </c>
      <c r="U32" s="2">
        <v>1</v>
      </c>
      <c r="V32" s="4">
        <f t="shared" si="18"/>
        <v>0.1111111111111111</v>
      </c>
      <c r="W32" s="2">
        <v>9</v>
      </c>
      <c r="X32" s="2">
        <v>2</v>
      </c>
      <c r="Y32" s="4">
        <f t="shared" si="19"/>
        <v>0.22222222222222221</v>
      </c>
      <c r="Z32" s="2">
        <v>9</v>
      </c>
      <c r="AA32" s="2">
        <v>8</v>
      </c>
      <c r="AB32" s="4">
        <f t="shared" si="20"/>
        <v>0.88888888888888884</v>
      </c>
      <c r="AC32" s="2">
        <v>10</v>
      </c>
      <c r="AD32" s="2">
        <v>9</v>
      </c>
      <c r="AE32" s="4">
        <f t="shared" si="21"/>
        <v>0.9</v>
      </c>
      <c r="AF32" s="2">
        <v>11</v>
      </c>
      <c r="AG32" s="2">
        <v>9</v>
      </c>
      <c r="AH32" s="4">
        <f t="shared" si="14"/>
        <v>0.81818181818181823</v>
      </c>
      <c r="AI32" s="2">
        <v>11</v>
      </c>
      <c r="AJ32" s="2">
        <v>9</v>
      </c>
      <c r="AK32" s="4">
        <f t="shared" si="22"/>
        <v>0.81818181818181823</v>
      </c>
      <c r="AL32" s="2">
        <v>12</v>
      </c>
      <c r="AM32" s="2">
        <v>9</v>
      </c>
      <c r="AN32" s="4">
        <f t="shared" si="12"/>
        <v>0.75</v>
      </c>
    </row>
    <row r="33" spans="1:55" s="38" customFormat="1" x14ac:dyDescent="0.25">
      <c r="E33" s="2"/>
      <c r="F33" s="2"/>
      <c r="G33" s="4"/>
      <c r="H33" s="2"/>
      <c r="I33" s="2"/>
      <c r="J33" s="4"/>
      <c r="K33" s="2"/>
      <c r="L33" s="2"/>
      <c r="M33" s="4"/>
      <c r="N33" s="2"/>
      <c r="O33" s="2"/>
      <c r="P33" s="4"/>
      <c r="Q33" s="2"/>
      <c r="R33" s="2"/>
      <c r="S33" s="4"/>
      <c r="T33" s="2"/>
      <c r="U33" s="2"/>
      <c r="V33" s="4"/>
      <c r="W33" s="2"/>
      <c r="X33" s="2"/>
      <c r="Y33" s="4"/>
      <c r="Z33" s="2"/>
      <c r="AA33" s="2"/>
      <c r="AB33" s="4"/>
      <c r="AC33" s="2"/>
      <c r="AD33" s="2"/>
      <c r="AE33" s="4"/>
      <c r="AF33" s="2"/>
      <c r="AG33" s="2"/>
      <c r="AH33" s="4"/>
      <c r="AI33" s="2"/>
      <c r="AJ33" s="2"/>
      <c r="AK33" s="4"/>
      <c r="AL33" s="2"/>
      <c r="AM33" s="2"/>
      <c r="AN33" s="4"/>
    </row>
    <row r="34" spans="1:55" x14ac:dyDescent="0.25">
      <c r="A34" s="18" t="s">
        <v>60</v>
      </c>
      <c r="B34" s="18" t="s">
        <v>0</v>
      </c>
      <c r="C34" s="39" t="s">
        <v>141</v>
      </c>
      <c r="D34" s="34" t="s">
        <v>131</v>
      </c>
      <c r="E34" s="2">
        <f>SUM(E36:E48)</f>
        <v>2705</v>
      </c>
      <c r="F34" s="2">
        <f>SUM(F36:F48)</f>
        <v>2408</v>
      </c>
      <c r="G34" s="4">
        <f>F34/E34</f>
        <v>0.89020332717190387</v>
      </c>
      <c r="H34" s="2">
        <f>SUM(H36:H48)</f>
        <v>2731</v>
      </c>
      <c r="I34" s="2">
        <f>SUM(I36:I48)</f>
        <v>2448</v>
      </c>
      <c r="J34" s="4">
        <f>I34/H34</f>
        <v>0.89637495422922009</v>
      </c>
      <c r="K34" s="2">
        <f>SUM(K36:K48)</f>
        <v>2742</v>
      </c>
      <c r="L34" s="2">
        <f>SUM(L36:L48)</f>
        <v>2484</v>
      </c>
      <c r="M34" s="4">
        <f>L34/K34</f>
        <v>0.9059080962800875</v>
      </c>
      <c r="N34" s="2">
        <f>SUM(N36:N48)</f>
        <v>2757</v>
      </c>
      <c r="O34" s="2">
        <f>SUM(O36:O48)</f>
        <v>2500</v>
      </c>
      <c r="P34" s="4">
        <f t="shared" si="16"/>
        <v>0.90678273485672833</v>
      </c>
      <c r="Q34" s="2">
        <f>SUM(Q36:Q48)</f>
        <v>2782</v>
      </c>
      <c r="R34" s="2">
        <f>SUM(R36:R48)</f>
        <v>2530</v>
      </c>
      <c r="S34" s="4">
        <f t="shared" si="17"/>
        <v>0.90941768511861965</v>
      </c>
      <c r="T34" s="2">
        <f>SUM(T36:T48)</f>
        <v>2802</v>
      </c>
      <c r="U34" s="2">
        <f>SUM(U36:U48)</f>
        <v>2650</v>
      </c>
      <c r="V34" s="4">
        <f t="shared" si="18"/>
        <v>0.94575303354746609</v>
      </c>
      <c r="W34" s="2">
        <f>SUM(W36:W48)</f>
        <v>2810</v>
      </c>
      <c r="X34" s="2">
        <f>SUM(X36:X48)</f>
        <v>2670</v>
      </c>
      <c r="Y34" s="4">
        <f t="shared" si="19"/>
        <v>0.95017793594306055</v>
      </c>
      <c r="Z34" s="2">
        <f>SUM(Z36:Z48)</f>
        <v>2825</v>
      </c>
      <c r="AA34" s="2">
        <f>SUM(AA36:AA48)</f>
        <v>2741</v>
      </c>
      <c r="AB34" s="4">
        <f t="shared" si="20"/>
        <v>0.97026548672566371</v>
      </c>
      <c r="AC34" s="2">
        <f>SUM(AC36:AC48)</f>
        <v>2835</v>
      </c>
      <c r="AD34" s="2">
        <f>SUM(AD36:AD48)</f>
        <v>2749</v>
      </c>
      <c r="AE34" s="4">
        <f t="shared" si="21"/>
        <v>0.96966490299823638</v>
      </c>
      <c r="AF34" s="2">
        <f>SUM(AF36:AF48)</f>
        <v>2848</v>
      </c>
      <c r="AG34" s="2">
        <f>SUM(AG36:AG48)</f>
        <v>2754</v>
      </c>
      <c r="AH34" s="4">
        <f t="shared" si="14"/>
        <v>0.9669943820224719</v>
      </c>
      <c r="AI34" s="2">
        <f>SUM(AI36:AI48)</f>
        <v>2862</v>
      </c>
      <c r="AJ34" s="2">
        <f>SUM(AJ36:AJ48)</f>
        <v>2778</v>
      </c>
      <c r="AK34" s="4">
        <f>AJ34/AI34</f>
        <v>0.97064989517819711</v>
      </c>
      <c r="AL34" s="2">
        <f>SUM(AL36:AL48)</f>
        <v>2870</v>
      </c>
      <c r="AM34" s="2">
        <f>SUM(AM36:AM48)</f>
        <v>2781</v>
      </c>
      <c r="AN34" s="4">
        <f>AM34/AL34</f>
        <v>0.96898954703832751</v>
      </c>
      <c r="AP34" s="38" t="str">
        <f>D34</f>
        <v>Program</v>
      </c>
      <c r="AQ34" s="4">
        <f>G34</f>
        <v>0.89020332717190387</v>
      </c>
      <c r="AR34" s="4">
        <f>J34</f>
        <v>0.89637495422922009</v>
      </c>
      <c r="AS34" s="4">
        <f>M34</f>
        <v>0.9059080962800875</v>
      </c>
      <c r="AT34" s="4">
        <f>P34</f>
        <v>0.90678273485672833</v>
      </c>
      <c r="AU34" s="4">
        <f>S34</f>
        <v>0.90941768511861965</v>
      </c>
      <c r="AV34" s="4">
        <f>V34</f>
        <v>0.94575303354746609</v>
      </c>
      <c r="AW34" s="4">
        <f>Y34</f>
        <v>0.95017793594306055</v>
      </c>
      <c r="AX34" s="4">
        <f>AB34</f>
        <v>0.97026548672566371</v>
      </c>
      <c r="AY34" s="4">
        <f>AE34</f>
        <v>0.96966490299823638</v>
      </c>
      <c r="AZ34" s="4">
        <f>AH34</f>
        <v>0.9669943820224719</v>
      </c>
      <c r="BA34" s="4">
        <f>AK34</f>
        <v>0.97064989517819711</v>
      </c>
      <c r="BB34" s="4">
        <f>AN34</f>
        <v>0.96898954703832751</v>
      </c>
      <c r="BC34" s="38"/>
    </row>
    <row r="35" spans="1:55" x14ac:dyDescent="0.25">
      <c r="D35" s="34" t="s">
        <v>132</v>
      </c>
      <c r="E35" s="51">
        <f>SUM(E36,E41,E45,E46,E47,E48)</f>
        <v>2325</v>
      </c>
      <c r="F35" s="51">
        <f>SUM(F36,F41,F45,F46,F47,F48)</f>
        <v>2239</v>
      </c>
      <c r="G35" s="52">
        <f>F35/E35</f>
        <v>0.96301075268817204</v>
      </c>
      <c r="H35" s="51">
        <f>SUM(H36,H41,H45,H46,H47,H48)</f>
        <v>2348</v>
      </c>
      <c r="I35" s="51">
        <f>SUM(I36,I41,I45,I46,I47,I48)</f>
        <v>2263</v>
      </c>
      <c r="J35" s="52">
        <f>I35/H35</f>
        <v>0.96379897785349233</v>
      </c>
      <c r="K35" s="51">
        <f>SUM(K36,K41,K45,K46,K47,K48)</f>
        <v>2353</v>
      </c>
      <c r="L35" s="51">
        <f>SUM(L36,L41,L45,L46,L47,L48)</f>
        <v>2285</v>
      </c>
      <c r="M35" s="52">
        <f>L35/K35</f>
        <v>0.97110072248193791</v>
      </c>
      <c r="N35" s="51">
        <f>SUM(N36,N41,N45,N46,N47,N48)</f>
        <v>2364</v>
      </c>
      <c r="O35" s="51">
        <f>SUM(O36,O41,O45,O46,O47,O48)</f>
        <v>2296</v>
      </c>
      <c r="P35" s="52">
        <f t="shared" si="16"/>
        <v>0.97123519458544838</v>
      </c>
      <c r="Q35" s="51">
        <f>SUM(Q36,Q41,Q45,Q46,Q47,Q48)</f>
        <v>2384</v>
      </c>
      <c r="R35" s="51">
        <f>SUM(R36,R41,R45,R46,R47,R48)</f>
        <v>2314</v>
      </c>
      <c r="S35" s="52">
        <f t="shared" si="17"/>
        <v>0.97063758389261745</v>
      </c>
      <c r="T35" s="51">
        <f>SUM(T36,T41,T45,T46,T47,T48)</f>
        <v>2398</v>
      </c>
      <c r="U35" s="51">
        <f>SUM(U36,U41,U45,U46,U47,U48)</f>
        <v>2327</v>
      </c>
      <c r="V35" s="52">
        <f t="shared" si="18"/>
        <v>0.97039199332777315</v>
      </c>
      <c r="W35" s="51">
        <f>SUM(W36,W41,W45,W46,W47,W48)</f>
        <v>2406</v>
      </c>
      <c r="X35" s="51">
        <f>SUM(X36,X41,X45,X46,X47,X48)</f>
        <v>2342</v>
      </c>
      <c r="Y35" s="52">
        <f t="shared" si="19"/>
        <v>0.97339983374896089</v>
      </c>
      <c r="Z35" s="51">
        <f>SUM(Z36,Z41,Z45,Z46,Z47,Z48)</f>
        <v>2419</v>
      </c>
      <c r="AA35" s="51">
        <f>SUM(AA36,AA41,AA45,AA46,AA47,AA48)</f>
        <v>2370</v>
      </c>
      <c r="AB35" s="52">
        <f t="shared" si="20"/>
        <v>0.97974369574204212</v>
      </c>
      <c r="AC35" s="51">
        <f>SUM(AC36,AC41,AC45,AC46,AC47,AC48)</f>
        <v>2425</v>
      </c>
      <c r="AD35" s="51">
        <f>SUM(AD36,AD41,AD45,AD46,AD47,AD48)</f>
        <v>2377</v>
      </c>
      <c r="AE35" s="52">
        <f t="shared" si="21"/>
        <v>0.98020618556701034</v>
      </c>
      <c r="AF35" s="51">
        <f>SUM(AF36,AF41,AF45,AF46,AF47,AF48)</f>
        <v>2431</v>
      </c>
      <c r="AG35" s="51">
        <f>SUM(AG36,AG41,AG45,AG46,AG47,AG48)</f>
        <v>2382</v>
      </c>
      <c r="AH35" s="52">
        <f t="shared" si="14"/>
        <v>0.97984368572603864</v>
      </c>
      <c r="AI35" s="51">
        <f>SUM(AI36,AI41,AI45,AI46,AI47,AI48)</f>
        <v>2439</v>
      </c>
      <c r="AJ35" s="51">
        <f>SUM(AJ36,AJ41,AJ45,AJ46,AJ47,AJ48)</f>
        <v>2395</v>
      </c>
      <c r="AK35" s="52">
        <f>AJ35/AI35</f>
        <v>0.981959819598196</v>
      </c>
      <c r="AL35" s="51">
        <f>SUM(AL36,AL41,AL45,AL46,AL47,AL48)</f>
        <v>2441</v>
      </c>
      <c r="AM35" s="51">
        <f>SUM(AM36,AM41,AM45,AM46,AM47,AM48)</f>
        <v>2395</v>
      </c>
      <c r="AN35" s="52">
        <f>AM35/AL35</f>
        <v>0.98115526423596888</v>
      </c>
      <c r="AP35" s="38" t="str">
        <f>D35</f>
        <v>Engineering</v>
      </c>
      <c r="AQ35" s="4">
        <f>G35</f>
        <v>0.96301075268817204</v>
      </c>
      <c r="AR35" s="4">
        <f>J35</f>
        <v>0.96379897785349233</v>
      </c>
      <c r="AS35" s="4">
        <f>M35</f>
        <v>0.97110072248193791</v>
      </c>
      <c r="AT35" s="4">
        <f>P35</f>
        <v>0.97123519458544838</v>
      </c>
      <c r="AU35" s="4">
        <f>S35</f>
        <v>0.97063758389261745</v>
      </c>
      <c r="AV35" s="4">
        <f>V35</f>
        <v>0.97039199332777315</v>
      </c>
      <c r="AW35" s="4">
        <f>Y35</f>
        <v>0.97339983374896089</v>
      </c>
      <c r="AX35" s="4">
        <f>AB35</f>
        <v>0.97974369574204212</v>
      </c>
      <c r="AY35" s="4">
        <f>AE35</f>
        <v>0.98020618556701034</v>
      </c>
      <c r="AZ35" s="4">
        <f>AH35</f>
        <v>0.97984368572603864</v>
      </c>
      <c r="BA35" s="4">
        <f>AK35</f>
        <v>0.981959819598196</v>
      </c>
      <c r="BB35" s="4">
        <f>AN35</f>
        <v>0.98115526423596888</v>
      </c>
      <c r="BC35" s="56">
        <f>AVERAGE(AZ35:BB35)</f>
        <v>0.98098625652006788</v>
      </c>
    </row>
    <row r="36" spans="1:55" x14ac:dyDescent="0.25">
      <c r="D36" s="38" t="s">
        <v>142</v>
      </c>
      <c r="E36" s="2">
        <v>533</v>
      </c>
      <c r="F36" s="2">
        <v>521</v>
      </c>
      <c r="G36" s="4">
        <f>F36/E36</f>
        <v>0.97748592870544093</v>
      </c>
      <c r="H36" s="2">
        <v>534</v>
      </c>
      <c r="I36" s="2">
        <v>525</v>
      </c>
      <c r="J36" s="4">
        <f>I36/H36</f>
        <v>0.9831460674157303</v>
      </c>
      <c r="K36" s="2">
        <v>534</v>
      </c>
      <c r="L36" s="2">
        <v>526</v>
      </c>
      <c r="M36" s="4">
        <f>L36/K36</f>
        <v>0.98501872659176026</v>
      </c>
      <c r="N36" s="2">
        <v>535</v>
      </c>
      <c r="O36" s="2">
        <v>527</v>
      </c>
      <c r="P36" s="4">
        <f>O36/N36</f>
        <v>0.98504672897196266</v>
      </c>
      <c r="Q36" s="2">
        <v>538</v>
      </c>
      <c r="R36" s="2">
        <v>528</v>
      </c>
      <c r="S36" s="4">
        <f>R36/Q36</f>
        <v>0.98141263940520451</v>
      </c>
      <c r="T36" s="2">
        <v>542</v>
      </c>
      <c r="U36" s="2">
        <v>531</v>
      </c>
      <c r="V36" s="4">
        <f>U36/T36</f>
        <v>0.97970479704797053</v>
      </c>
      <c r="W36" s="2">
        <v>546</v>
      </c>
      <c r="X36" s="2">
        <v>537</v>
      </c>
      <c r="Y36" s="4">
        <f>X36/W36</f>
        <v>0.98351648351648346</v>
      </c>
      <c r="Z36" s="2">
        <v>553</v>
      </c>
      <c r="AA36" s="2">
        <v>541</v>
      </c>
      <c r="AB36" s="4">
        <f>AA36/Z36</f>
        <v>0.97830018083182635</v>
      </c>
      <c r="AC36" s="2">
        <v>556</v>
      </c>
      <c r="AD36" s="2">
        <v>544</v>
      </c>
      <c r="AE36" s="4">
        <f>AD36/AC36</f>
        <v>0.97841726618705038</v>
      </c>
      <c r="AF36" s="2">
        <v>560</v>
      </c>
      <c r="AG36" s="2">
        <v>545</v>
      </c>
      <c r="AH36" s="4">
        <f>AG36/AF36</f>
        <v>0.9732142857142857</v>
      </c>
      <c r="AI36" s="2">
        <v>563</v>
      </c>
      <c r="AJ36" s="2">
        <v>549</v>
      </c>
      <c r="AK36" s="4">
        <f>AJ36/AI36</f>
        <v>0.9751332149200711</v>
      </c>
      <c r="AL36" s="2">
        <v>563</v>
      </c>
      <c r="AM36" s="2">
        <v>549</v>
      </c>
      <c r="AN36" s="4">
        <f>AM36/AL36</f>
        <v>0.9751332149200711</v>
      </c>
      <c r="AQ36" s="2"/>
      <c r="AR36" s="2"/>
      <c r="AS36" s="2"/>
      <c r="AT36" s="4"/>
      <c r="AU36" s="4"/>
      <c r="AV36" s="4"/>
      <c r="AW36" s="4"/>
      <c r="AX36" s="4"/>
      <c r="AY36" s="4"/>
      <c r="AZ36" s="4"/>
      <c r="BA36" s="4"/>
      <c r="BB36" s="4"/>
      <c r="BC36" s="56"/>
    </row>
    <row r="37" spans="1:55" x14ac:dyDescent="0.25">
      <c r="D37" s="38" t="s">
        <v>143</v>
      </c>
      <c r="E37" s="2"/>
      <c r="F37" s="2"/>
      <c r="G37" s="4" t="e">
        <f t="shared" ref="G37:G65" si="23">F37/E37</f>
        <v>#DIV/0!</v>
      </c>
      <c r="H37" s="2"/>
      <c r="I37" s="2"/>
      <c r="J37" s="4" t="e">
        <f t="shared" ref="J37:J65" si="24">I37/H37</f>
        <v>#DIV/0!</v>
      </c>
      <c r="K37" s="2"/>
      <c r="L37" s="2"/>
      <c r="M37" s="4" t="e">
        <f t="shared" ref="M37:M64" si="25">L37/K37</f>
        <v>#DIV/0!</v>
      </c>
      <c r="N37" s="2"/>
      <c r="O37" s="2"/>
      <c r="P37" s="4" t="e">
        <f t="shared" ref="P37:P64" si="26">O37/N37</f>
        <v>#DIV/0!</v>
      </c>
      <c r="Q37" s="2">
        <v>2</v>
      </c>
      <c r="R37" s="2">
        <v>0</v>
      </c>
      <c r="S37" s="4">
        <f t="shared" ref="S37:S64" si="27">R37/Q37</f>
        <v>0</v>
      </c>
      <c r="T37" s="2">
        <v>2</v>
      </c>
      <c r="U37" s="2">
        <v>2</v>
      </c>
      <c r="V37" s="4">
        <f t="shared" ref="V37:V64" si="28">U37/T37</f>
        <v>1</v>
      </c>
      <c r="W37" s="2">
        <v>2</v>
      </c>
      <c r="X37" s="2">
        <v>2</v>
      </c>
      <c r="Y37" s="4">
        <f t="shared" ref="Y37:Y64" si="29">X37/W37</f>
        <v>1</v>
      </c>
      <c r="Z37" s="2">
        <v>2</v>
      </c>
      <c r="AA37" s="2">
        <v>4</v>
      </c>
      <c r="AB37" s="4">
        <f t="shared" ref="AB37:AB64" si="30">AA37/Z37</f>
        <v>2</v>
      </c>
      <c r="AC37" s="2">
        <v>4</v>
      </c>
      <c r="AD37" s="2">
        <v>4</v>
      </c>
      <c r="AE37" s="4">
        <f t="shared" ref="AE37:AE64" si="31">AD37/AC37</f>
        <v>1</v>
      </c>
      <c r="AF37" s="2">
        <v>5</v>
      </c>
      <c r="AG37" s="2">
        <v>4</v>
      </c>
      <c r="AH37" s="4">
        <f t="shared" ref="AH37:AH64" si="32">AG37/AF37</f>
        <v>0.8</v>
      </c>
      <c r="AI37" s="2">
        <v>7</v>
      </c>
      <c r="AJ37" s="2">
        <v>4</v>
      </c>
      <c r="AK37" s="4">
        <f t="shared" ref="AK37:AK48" si="33">AJ37/AI37</f>
        <v>0.5714285714285714</v>
      </c>
      <c r="AL37" s="2">
        <v>7</v>
      </c>
      <c r="AM37" s="2">
        <v>4</v>
      </c>
      <c r="AN37" s="4">
        <f t="shared" ref="AN37:AN48" si="34">AM37/AL37</f>
        <v>0.5714285714285714</v>
      </c>
    </row>
    <row r="38" spans="1:55" x14ac:dyDescent="0.25">
      <c r="D38" s="38" t="s">
        <v>144</v>
      </c>
      <c r="E38" s="2">
        <v>4</v>
      </c>
      <c r="F38" s="2">
        <v>5</v>
      </c>
      <c r="G38" s="4">
        <f t="shared" si="23"/>
        <v>1.25</v>
      </c>
      <c r="H38" s="2">
        <v>6</v>
      </c>
      <c r="I38" s="2">
        <v>5</v>
      </c>
      <c r="J38" s="4">
        <f t="shared" si="24"/>
        <v>0.83333333333333337</v>
      </c>
      <c r="K38" s="2">
        <v>6</v>
      </c>
      <c r="L38" s="2">
        <v>6</v>
      </c>
      <c r="M38" s="4">
        <f t="shared" si="25"/>
        <v>1</v>
      </c>
      <c r="N38" s="2">
        <v>6</v>
      </c>
      <c r="O38" s="2">
        <v>6</v>
      </c>
      <c r="P38" s="4">
        <f t="shared" si="26"/>
        <v>1</v>
      </c>
      <c r="Q38" s="2">
        <v>6</v>
      </c>
      <c r="R38" s="2">
        <v>6</v>
      </c>
      <c r="S38" s="4">
        <f t="shared" si="27"/>
        <v>1</v>
      </c>
      <c r="T38" s="2">
        <v>6</v>
      </c>
      <c r="U38" s="2">
        <v>6</v>
      </c>
      <c r="V38" s="4">
        <f t="shared" si="28"/>
        <v>1</v>
      </c>
      <c r="W38" s="2">
        <v>6</v>
      </c>
      <c r="X38" s="2">
        <v>6</v>
      </c>
      <c r="Y38" s="4">
        <f t="shared" si="29"/>
        <v>1</v>
      </c>
      <c r="Z38" s="2">
        <v>6</v>
      </c>
      <c r="AA38" s="2">
        <v>6</v>
      </c>
      <c r="AB38" s="4">
        <f t="shared" si="30"/>
        <v>1</v>
      </c>
      <c r="AC38" s="2">
        <v>6</v>
      </c>
      <c r="AD38" s="2">
        <v>6</v>
      </c>
      <c r="AE38" s="4">
        <f t="shared" si="31"/>
        <v>1</v>
      </c>
      <c r="AF38" s="2">
        <v>6</v>
      </c>
      <c r="AG38" s="2">
        <v>6</v>
      </c>
      <c r="AH38" s="4">
        <f t="shared" si="32"/>
        <v>1</v>
      </c>
      <c r="AI38" s="2">
        <v>6</v>
      </c>
      <c r="AJ38" s="2">
        <v>8</v>
      </c>
      <c r="AK38" s="4">
        <f t="shared" si="33"/>
        <v>1.3333333333333333</v>
      </c>
      <c r="AL38" s="2">
        <v>6</v>
      </c>
      <c r="AM38" s="2">
        <v>8</v>
      </c>
      <c r="AN38" s="4">
        <f t="shared" si="34"/>
        <v>1.3333333333333333</v>
      </c>
    </row>
    <row r="39" spans="1:55" s="38" customFormat="1" x14ac:dyDescent="0.25">
      <c r="D39" s="127" t="s">
        <v>123</v>
      </c>
      <c r="E39" s="129">
        <v>135</v>
      </c>
      <c r="F39" s="129">
        <v>59</v>
      </c>
      <c r="G39" s="128">
        <f t="shared" si="23"/>
        <v>0.43703703703703706</v>
      </c>
      <c r="H39" s="129">
        <v>136</v>
      </c>
      <c r="I39" s="129">
        <v>59</v>
      </c>
      <c r="J39" s="128">
        <f t="shared" si="24"/>
        <v>0.43382352941176472</v>
      </c>
      <c r="K39" s="129">
        <v>142</v>
      </c>
      <c r="L39" s="129">
        <v>64</v>
      </c>
      <c r="M39" s="128">
        <f t="shared" si="25"/>
        <v>0.45070422535211269</v>
      </c>
      <c r="N39" s="129">
        <v>143</v>
      </c>
      <c r="O39" s="129">
        <v>65</v>
      </c>
      <c r="P39" s="128">
        <f t="shared" si="26"/>
        <v>0.45454545454545453</v>
      </c>
      <c r="Q39" s="129">
        <v>145</v>
      </c>
      <c r="R39" s="129">
        <v>69</v>
      </c>
      <c r="S39" s="128">
        <f t="shared" si="27"/>
        <v>0.47586206896551725</v>
      </c>
      <c r="T39" s="129">
        <v>147</v>
      </c>
      <c r="U39" s="129">
        <v>125</v>
      </c>
      <c r="V39" s="128">
        <f t="shared" si="28"/>
        <v>0.85034013605442171</v>
      </c>
      <c r="W39" s="129">
        <v>147</v>
      </c>
      <c r="X39" s="129">
        <v>129</v>
      </c>
      <c r="Y39" s="128">
        <f t="shared" si="29"/>
        <v>0.87755102040816324</v>
      </c>
      <c r="Z39" s="129">
        <v>148</v>
      </c>
      <c r="AA39" s="129">
        <v>134</v>
      </c>
      <c r="AB39" s="128">
        <f t="shared" si="30"/>
        <v>0.90540540540540537</v>
      </c>
      <c r="AC39" s="129">
        <v>148</v>
      </c>
      <c r="AD39" s="129">
        <v>135</v>
      </c>
      <c r="AE39" s="128">
        <f t="shared" si="31"/>
        <v>0.91216216216216217</v>
      </c>
      <c r="AF39" s="129">
        <v>148</v>
      </c>
      <c r="AG39" s="129">
        <v>135</v>
      </c>
      <c r="AH39" s="128">
        <f t="shared" si="32"/>
        <v>0.91216216216216217</v>
      </c>
      <c r="AI39" s="129">
        <v>148</v>
      </c>
      <c r="AJ39" s="129">
        <v>138</v>
      </c>
      <c r="AK39" s="128">
        <f t="shared" si="33"/>
        <v>0.93243243243243246</v>
      </c>
      <c r="AL39" s="129">
        <v>148</v>
      </c>
      <c r="AM39" s="129">
        <v>138</v>
      </c>
      <c r="AN39" s="128">
        <f t="shared" si="34"/>
        <v>0.93243243243243246</v>
      </c>
    </row>
    <row r="40" spans="1:55" s="38" customFormat="1" x14ac:dyDescent="0.25">
      <c r="D40" s="38" t="s">
        <v>145</v>
      </c>
      <c r="E40" s="2">
        <v>1</v>
      </c>
      <c r="F40" s="2">
        <v>1</v>
      </c>
      <c r="G40" s="4">
        <f t="shared" si="23"/>
        <v>1</v>
      </c>
      <c r="H40" s="2">
        <v>1</v>
      </c>
      <c r="I40" s="2">
        <v>1</v>
      </c>
      <c r="J40" s="4">
        <f t="shared" si="24"/>
        <v>1</v>
      </c>
      <c r="K40" s="2">
        <v>1</v>
      </c>
      <c r="L40" s="2">
        <v>1</v>
      </c>
      <c r="M40" s="4">
        <f t="shared" si="25"/>
        <v>1</v>
      </c>
      <c r="N40" s="2">
        <v>1</v>
      </c>
      <c r="O40" s="2">
        <v>1</v>
      </c>
      <c r="P40" s="4">
        <f t="shared" si="26"/>
        <v>1</v>
      </c>
      <c r="Q40" s="2">
        <v>1</v>
      </c>
      <c r="R40" s="2">
        <v>1</v>
      </c>
      <c r="S40" s="4">
        <f t="shared" si="27"/>
        <v>1</v>
      </c>
      <c r="T40" s="2">
        <v>1</v>
      </c>
      <c r="U40" s="2">
        <v>1</v>
      </c>
      <c r="V40" s="4">
        <f t="shared" si="28"/>
        <v>1</v>
      </c>
      <c r="W40" s="2">
        <v>1</v>
      </c>
      <c r="X40" s="2">
        <v>1</v>
      </c>
      <c r="Y40" s="4">
        <f t="shared" si="29"/>
        <v>1</v>
      </c>
      <c r="Z40" s="2">
        <v>1</v>
      </c>
      <c r="AA40" s="2">
        <v>1</v>
      </c>
      <c r="AB40" s="4">
        <f t="shared" si="30"/>
        <v>1</v>
      </c>
      <c r="AC40" s="2">
        <v>1</v>
      </c>
      <c r="AD40" s="2">
        <v>1</v>
      </c>
      <c r="AE40" s="4">
        <f t="shared" si="31"/>
        <v>1</v>
      </c>
      <c r="AF40" s="2">
        <v>1</v>
      </c>
      <c r="AG40" s="2">
        <v>1</v>
      </c>
      <c r="AH40" s="4">
        <f t="shared" si="32"/>
        <v>1</v>
      </c>
      <c r="AI40" s="2">
        <v>1</v>
      </c>
      <c r="AJ40" s="2">
        <v>1</v>
      </c>
      <c r="AK40" s="4">
        <f t="shared" si="33"/>
        <v>1</v>
      </c>
      <c r="AL40" s="2">
        <v>1</v>
      </c>
      <c r="AM40" s="2">
        <v>1</v>
      </c>
      <c r="AN40" s="4">
        <f t="shared" si="34"/>
        <v>1</v>
      </c>
    </row>
    <row r="41" spans="1:55" s="38" customFormat="1" x14ac:dyDescent="0.25">
      <c r="D41" s="38" t="s">
        <v>146</v>
      </c>
      <c r="E41" s="2">
        <v>586</v>
      </c>
      <c r="F41" s="2">
        <v>564</v>
      </c>
      <c r="G41" s="4">
        <f t="shared" si="23"/>
        <v>0.96245733788395904</v>
      </c>
      <c r="H41" s="2">
        <v>592</v>
      </c>
      <c r="I41" s="2">
        <v>573</v>
      </c>
      <c r="J41" s="4">
        <f t="shared" si="24"/>
        <v>0.96790540540540537</v>
      </c>
      <c r="K41" s="2">
        <v>593</v>
      </c>
      <c r="L41" s="2">
        <v>577</v>
      </c>
      <c r="M41" s="4">
        <f t="shared" si="25"/>
        <v>0.97301854974704893</v>
      </c>
      <c r="N41" s="2">
        <v>593</v>
      </c>
      <c r="O41" s="2">
        <v>580</v>
      </c>
      <c r="P41" s="4">
        <f t="shared" si="26"/>
        <v>0.97807757166947729</v>
      </c>
      <c r="Q41" s="2">
        <v>596</v>
      </c>
      <c r="R41" s="2">
        <v>581</v>
      </c>
      <c r="S41" s="4">
        <f t="shared" si="27"/>
        <v>0.97483221476510062</v>
      </c>
      <c r="T41" s="2">
        <v>599</v>
      </c>
      <c r="U41" s="2">
        <v>583</v>
      </c>
      <c r="V41" s="4">
        <f t="shared" si="28"/>
        <v>0.97328881469115192</v>
      </c>
      <c r="W41" s="2">
        <v>599</v>
      </c>
      <c r="X41" s="2">
        <v>583</v>
      </c>
      <c r="Y41" s="4">
        <f t="shared" si="29"/>
        <v>0.97328881469115192</v>
      </c>
      <c r="Z41" s="2">
        <v>599</v>
      </c>
      <c r="AA41" s="2">
        <v>590</v>
      </c>
      <c r="AB41" s="4">
        <f t="shared" si="30"/>
        <v>0.9849749582637729</v>
      </c>
      <c r="AC41" s="2">
        <v>599</v>
      </c>
      <c r="AD41" s="2">
        <v>591</v>
      </c>
      <c r="AE41" s="4">
        <f t="shared" si="31"/>
        <v>0.98664440734557601</v>
      </c>
      <c r="AF41" s="2">
        <v>599</v>
      </c>
      <c r="AG41" s="2">
        <v>592</v>
      </c>
      <c r="AH41" s="4">
        <f t="shared" si="32"/>
        <v>0.98831385642737901</v>
      </c>
      <c r="AI41" s="2">
        <v>599</v>
      </c>
      <c r="AJ41" s="2">
        <v>596</v>
      </c>
      <c r="AK41" s="4">
        <f t="shared" si="33"/>
        <v>0.994991652754591</v>
      </c>
      <c r="AL41" s="2">
        <v>599</v>
      </c>
      <c r="AM41" s="2">
        <v>596</v>
      </c>
      <c r="AN41" s="4">
        <f t="shared" si="34"/>
        <v>0.994991652754591</v>
      </c>
    </row>
    <row r="42" spans="1:55" x14ac:dyDescent="0.25">
      <c r="D42" s="127" t="s">
        <v>125</v>
      </c>
      <c r="E42" s="129">
        <v>87</v>
      </c>
      <c r="F42" s="129">
        <v>52</v>
      </c>
      <c r="G42" s="128">
        <f t="shared" si="23"/>
        <v>0.5977011494252874</v>
      </c>
      <c r="H42" s="129">
        <v>87</v>
      </c>
      <c r="I42" s="129">
        <v>52</v>
      </c>
      <c r="J42" s="128">
        <f t="shared" si="24"/>
        <v>0.5977011494252874</v>
      </c>
      <c r="K42" s="129">
        <v>87</v>
      </c>
      <c r="L42" s="129">
        <v>54</v>
      </c>
      <c r="M42" s="128">
        <f t="shared" si="25"/>
        <v>0.62068965517241381</v>
      </c>
      <c r="N42" s="129">
        <v>87</v>
      </c>
      <c r="O42" s="129">
        <v>54</v>
      </c>
      <c r="P42" s="128">
        <f t="shared" si="26"/>
        <v>0.62068965517241381</v>
      </c>
      <c r="Q42" s="129">
        <v>87</v>
      </c>
      <c r="R42" s="129">
        <v>54</v>
      </c>
      <c r="S42" s="128">
        <f t="shared" si="27"/>
        <v>0.62068965517241381</v>
      </c>
      <c r="T42" s="129">
        <v>87</v>
      </c>
      <c r="U42" s="129">
        <v>55</v>
      </c>
      <c r="V42" s="128">
        <f t="shared" si="28"/>
        <v>0.63218390804597702</v>
      </c>
      <c r="W42" s="129">
        <v>87</v>
      </c>
      <c r="X42" s="129">
        <v>55</v>
      </c>
      <c r="Y42" s="128">
        <f t="shared" si="29"/>
        <v>0.63218390804597702</v>
      </c>
      <c r="Z42" s="129">
        <v>87</v>
      </c>
      <c r="AA42" s="129">
        <v>77</v>
      </c>
      <c r="AB42" s="128">
        <f t="shared" si="30"/>
        <v>0.88505747126436785</v>
      </c>
      <c r="AC42" s="129">
        <v>87</v>
      </c>
      <c r="AD42" s="129">
        <v>77</v>
      </c>
      <c r="AE42" s="128">
        <f t="shared" si="31"/>
        <v>0.88505747126436785</v>
      </c>
      <c r="AF42" s="129">
        <v>87</v>
      </c>
      <c r="AG42" s="129">
        <v>77</v>
      </c>
      <c r="AH42" s="128">
        <f t="shared" si="32"/>
        <v>0.88505747126436785</v>
      </c>
      <c r="AI42" s="129">
        <v>87</v>
      </c>
      <c r="AJ42" s="129">
        <v>77</v>
      </c>
      <c r="AK42" s="128">
        <f t="shared" si="33"/>
        <v>0.88505747126436785</v>
      </c>
      <c r="AL42" s="129">
        <v>87</v>
      </c>
      <c r="AM42" s="129">
        <v>77</v>
      </c>
      <c r="AN42" s="128">
        <f t="shared" si="34"/>
        <v>0.88505747126436785</v>
      </c>
    </row>
    <row r="43" spans="1:55" s="38" customFormat="1" x14ac:dyDescent="0.25">
      <c r="D43" s="38" t="s">
        <v>138</v>
      </c>
      <c r="E43" s="2">
        <v>45</v>
      </c>
      <c r="F43" s="2">
        <v>26</v>
      </c>
      <c r="G43" s="4">
        <f t="shared" si="23"/>
        <v>0.57777777777777772</v>
      </c>
      <c r="H43" s="2">
        <v>45</v>
      </c>
      <c r="I43" s="2">
        <v>26</v>
      </c>
      <c r="J43" s="4">
        <f t="shared" si="24"/>
        <v>0.57777777777777772</v>
      </c>
      <c r="K43" s="2">
        <v>45</v>
      </c>
      <c r="L43" s="2">
        <v>27</v>
      </c>
      <c r="M43" s="4">
        <f t="shared" si="25"/>
        <v>0.6</v>
      </c>
      <c r="N43" s="2">
        <v>48</v>
      </c>
      <c r="O43" s="2">
        <v>31</v>
      </c>
      <c r="P43" s="4">
        <f t="shared" si="26"/>
        <v>0.64583333333333337</v>
      </c>
      <c r="Q43" s="2">
        <v>49</v>
      </c>
      <c r="R43" s="2">
        <v>37</v>
      </c>
      <c r="S43" s="4">
        <f t="shared" si="27"/>
        <v>0.75510204081632648</v>
      </c>
      <c r="T43" s="2">
        <v>53</v>
      </c>
      <c r="U43" s="2">
        <v>43</v>
      </c>
      <c r="V43" s="4">
        <f t="shared" si="28"/>
        <v>0.81132075471698117</v>
      </c>
      <c r="W43" s="2">
        <v>53</v>
      </c>
      <c r="X43" s="2">
        <v>44</v>
      </c>
      <c r="Y43" s="4">
        <f t="shared" si="29"/>
        <v>0.83018867924528306</v>
      </c>
      <c r="Z43" s="2">
        <v>54</v>
      </c>
      <c r="AA43" s="2">
        <v>44</v>
      </c>
      <c r="AB43" s="4">
        <f t="shared" si="30"/>
        <v>0.81481481481481477</v>
      </c>
      <c r="AC43" s="2">
        <v>56</v>
      </c>
      <c r="AD43" s="2">
        <v>44</v>
      </c>
      <c r="AE43" s="4">
        <f t="shared" si="31"/>
        <v>0.7857142857142857</v>
      </c>
      <c r="AF43" s="2">
        <v>62</v>
      </c>
      <c r="AG43" s="2">
        <v>44</v>
      </c>
      <c r="AH43" s="4">
        <f t="shared" si="32"/>
        <v>0.70967741935483875</v>
      </c>
      <c r="AI43" s="2">
        <v>66</v>
      </c>
      <c r="AJ43" s="2">
        <v>50</v>
      </c>
      <c r="AK43" s="4">
        <f t="shared" si="33"/>
        <v>0.75757575757575757</v>
      </c>
      <c r="AL43" s="2">
        <v>72</v>
      </c>
      <c r="AM43" s="2">
        <v>53</v>
      </c>
      <c r="AN43" s="4">
        <f t="shared" si="34"/>
        <v>0.73611111111111116</v>
      </c>
    </row>
    <row r="44" spans="1:55" s="38" customFormat="1" x14ac:dyDescent="0.25">
      <c r="D44" s="38" t="s">
        <v>126</v>
      </c>
      <c r="E44" s="2">
        <v>108</v>
      </c>
      <c r="F44" s="2">
        <v>26</v>
      </c>
      <c r="G44" s="4">
        <f t="shared" si="23"/>
        <v>0.24074074074074073</v>
      </c>
      <c r="H44" s="2">
        <v>108</v>
      </c>
      <c r="I44" s="2">
        <v>42</v>
      </c>
      <c r="J44" s="4">
        <f t="shared" si="24"/>
        <v>0.3888888888888889</v>
      </c>
      <c r="K44" s="2">
        <v>108</v>
      </c>
      <c r="L44" s="2">
        <v>47</v>
      </c>
      <c r="M44" s="4">
        <f t="shared" si="25"/>
        <v>0.43518518518518517</v>
      </c>
      <c r="N44" s="2">
        <v>108</v>
      </c>
      <c r="O44" s="2">
        <v>47</v>
      </c>
      <c r="P44" s="4">
        <f t="shared" si="26"/>
        <v>0.43518518518518517</v>
      </c>
      <c r="Q44" s="2">
        <v>108</v>
      </c>
      <c r="R44" s="2">
        <v>49</v>
      </c>
      <c r="S44" s="4">
        <f t="shared" si="27"/>
        <v>0.45370370370370372</v>
      </c>
      <c r="T44" s="2">
        <v>108</v>
      </c>
      <c r="U44" s="2">
        <v>91</v>
      </c>
      <c r="V44" s="4">
        <f t="shared" si="28"/>
        <v>0.84259259259259256</v>
      </c>
      <c r="W44" s="2">
        <v>108</v>
      </c>
      <c r="X44" s="2">
        <v>91</v>
      </c>
      <c r="Y44" s="4">
        <f t="shared" si="29"/>
        <v>0.84259259259259256</v>
      </c>
      <c r="Z44" s="2">
        <v>108</v>
      </c>
      <c r="AA44" s="2">
        <v>105</v>
      </c>
      <c r="AB44" s="4">
        <f t="shared" si="30"/>
        <v>0.97222222222222221</v>
      </c>
      <c r="AC44" s="2">
        <v>108</v>
      </c>
      <c r="AD44" s="2">
        <v>105</v>
      </c>
      <c r="AE44" s="4">
        <f t="shared" si="31"/>
        <v>0.97222222222222221</v>
      </c>
      <c r="AF44" s="2">
        <v>108</v>
      </c>
      <c r="AG44" s="2">
        <v>105</v>
      </c>
      <c r="AH44" s="4">
        <f t="shared" si="32"/>
        <v>0.97222222222222221</v>
      </c>
      <c r="AI44" s="2">
        <v>108</v>
      </c>
      <c r="AJ44" s="2">
        <v>105</v>
      </c>
      <c r="AK44" s="4">
        <f t="shared" si="33"/>
        <v>0.97222222222222221</v>
      </c>
      <c r="AL44" s="2">
        <v>108</v>
      </c>
      <c r="AM44" s="2">
        <v>105</v>
      </c>
      <c r="AN44" s="4">
        <f t="shared" si="34"/>
        <v>0.97222222222222221</v>
      </c>
    </row>
    <row r="45" spans="1:55" s="38" customFormat="1" x14ac:dyDescent="0.25">
      <c r="D45" s="38" t="s">
        <v>139</v>
      </c>
      <c r="E45" s="2">
        <v>300</v>
      </c>
      <c r="F45" s="2">
        <v>297</v>
      </c>
      <c r="G45" s="4">
        <f t="shared" si="23"/>
        <v>0.99</v>
      </c>
      <c r="H45" s="2">
        <v>304</v>
      </c>
      <c r="I45" s="2">
        <v>298</v>
      </c>
      <c r="J45" s="4">
        <f t="shared" si="24"/>
        <v>0.98026315789473684</v>
      </c>
      <c r="K45" s="2">
        <v>304</v>
      </c>
      <c r="L45" s="2">
        <v>303</v>
      </c>
      <c r="M45" s="4">
        <f t="shared" si="25"/>
        <v>0.99671052631578949</v>
      </c>
      <c r="N45" s="2">
        <v>304</v>
      </c>
      <c r="O45" s="2">
        <v>305</v>
      </c>
      <c r="P45" s="4">
        <f t="shared" si="26"/>
        <v>1.0032894736842106</v>
      </c>
      <c r="Q45" s="2">
        <v>307</v>
      </c>
      <c r="R45" s="2">
        <v>309</v>
      </c>
      <c r="S45" s="4">
        <f t="shared" si="27"/>
        <v>1.006514657980456</v>
      </c>
      <c r="T45" s="2">
        <v>309</v>
      </c>
      <c r="U45" s="2">
        <v>309</v>
      </c>
      <c r="V45" s="4">
        <f t="shared" si="28"/>
        <v>1</v>
      </c>
      <c r="W45" s="2">
        <v>309</v>
      </c>
      <c r="X45" s="2">
        <v>309</v>
      </c>
      <c r="Y45" s="4">
        <f t="shared" si="29"/>
        <v>1</v>
      </c>
      <c r="Z45" s="2">
        <v>311</v>
      </c>
      <c r="AA45" s="2">
        <v>311</v>
      </c>
      <c r="AB45" s="4">
        <f t="shared" si="30"/>
        <v>1</v>
      </c>
      <c r="AC45" s="2">
        <v>311</v>
      </c>
      <c r="AD45" s="2">
        <v>311</v>
      </c>
      <c r="AE45" s="4">
        <f t="shared" si="31"/>
        <v>1</v>
      </c>
      <c r="AF45" s="2">
        <v>311</v>
      </c>
      <c r="AG45" s="2">
        <v>311</v>
      </c>
      <c r="AH45" s="4">
        <f t="shared" si="32"/>
        <v>1</v>
      </c>
      <c r="AI45" s="2">
        <v>313</v>
      </c>
      <c r="AJ45" s="2">
        <v>313</v>
      </c>
      <c r="AK45" s="4">
        <f t="shared" si="33"/>
        <v>1</v>
      </c>
      <c r="AL45" s="2">
        <v>313</v>
      </c>
      <c r="AM45" s="2">
        <v>313</v>
      </c>
      <c r="AN45" s="4">
        <f t="shared" si="34"/>
        <v>1</v>
      </c>
    </row>
    <row r="46" spans="1:55" s="38" customFormat="1" x14ac:dyDescent="0.25">
      <c r="D46" s="38" t="s">
        <v>147</v>
      </c>
      <c r="E46" s="2">
        <v>518</v>
      </c>
      <c r="F46" s="2">
        <v>500</v>
      </c>
      <c r="G46" s="4">
        <f t="shared" si="23"/>
        <v>0.96525096525096521</v>
      </c>
      <c r="H46" s="2">
        <v>521</v>
      </c>
      <c r="I46" s="2">
        <v>501</v>
      </c>
      <c r="J46" s="4">
        <f t="shared" si="24"/>
        <v>0.96161228406909793</v>
      </c>
      <c r="K46" s="2">
        <v>521</v>
      </c>
      <c r="L46" s="2">
        <v>507</v>
      </c>
      <c r="M46" s="4">
        <f t="shared" si="25"/>
        <v>0.97312859884836855</v>
      </c>
      <c r="N46" s="2">
        <v>524</v>
      </c>
      <c r="O46" s="2">
        <v>509</v>
      </c>
      <c r="P46" s="4">
        <f t="shared" si="26"/>
        <v>0.97137404580152675</v>
      </c>
      <c r="Q46" s="2">
        <v>528</v>
      </c>
      <c r="R46" s="2">
        <v>512</v>
      </c>
      <c r="S46" s="4">
        <f t="shared" si="27"/>
        <v>0.96969696969696972</v>
      </c>
      <c r="T46" s="2">
        <v>529</v>
      </c>
      <c r="U46" s="2">
        <v>515</v>
      </c>
      <c r="V46" s="4">
        <f t="shared" si="28"/>
        <v>0.97353497164461245</v>
      </c>
      <c r="W46" s="2">
        <v>530</v>
      </c>
      <c r="X46" s="2">
        <v>521</v>
      </c>
      <c r="Y46" s="4">
        <f t="shared" si="29"/>
        <v>0.98301886792452831</v>
      </c>
      <c r="Z46" s="2">
        <v>531</v>
      </c>
      <c r="AA46" s="2">
        <v>525</v>
      </c>
      <c r="AB46" s="4">
        <f t="shared" si="30"/>
        <v>0.98870056497175141</v>
      </c>
      <c r="AC46" s="2">
        <v>533</v>
      </c>
      <c r="AD46" s="2">
        <v>525</v>
      </c>
      <c r="AE46" s="4">
        <f t="shared" si="31"/>
        <v>0.98499061913696062</v>
      </c>
      <c r="AF46" s="2">
        <v>533</v>
      </c>
      <c r="AG46" s="2">
        <v>525</v>
      </c>
      <c r="AH46" s="4">
        <f t="shared" si="32"/>
        <v>0.98499061913696062</v>
      </c>
      <c r="AI46" s="2">
        <v>535</v>
      </c>
      <c r="AJ46" s="2">
        <v>526</v>
      </c>
      <c r="AK46" s="4">
        <f t="shared" si="33"/>
        <v>0.98317757009345796</v>
      </c>
      <c r="AL46" s="2">
        <v>535</v>
      </c>
      <c r="AM46" s="2">
        <v>526</v>
      </c>
      <c r="AN46" s="4">
        <f t="shared" si="34"/>
        <v>0.98317757009345796</v>
      </c>
    </row>
    <row r="47" spans="1:55" s="38" customFormat="1" x14ac:dyDescent="0.25">
      <c r="D47" s="38" t="s">
        <v>148</v>
      </c>
      <c r="E47" s="2">
        <v>151</v>
      </c>
      <c r="F47" s="2">
        <v>133</v>
      </c>
      <c r="G47" s="4">
        <f t="shared" si="23"/>
        <v>0.88079470198675491</v>
      </c>
      <c r="H47" s="2">
        <v>154</v>
      </c>
      <c r="I47" s="2">
        <v>135</v>
      </c>
      <c r="J47" s="4">
        <f t="shared" si="24"/>
        <v>0.87662337662337664</v>
      </c>
      <c r="K47" s="2">
        <v>154</v>
      </c>
      <c r="L47" s="2">
        <v>135</v>
      </c>
      <c r="M47" s="4">
        <f t="shared" si="25"/>
        <v>0.87662337662337664</v>
      </c>
      <c r="N47" s="2">
        <v>155</v>
      </c>
      <c r="O47" s="2">
        <v>136</v>
      </c>
      <c r="P47" s="4">
        <f t="shared" si="26"/>
        <v>0.8774193548387097</v>
      </c>
      <c r="Q47" s="2">
        <v>156</v>
      </c>
      <c r="R47" s="2">
        <v>138</v>
      </c>
      <c r="S47" s="4">
        <f t="shared" si="27"/>
        <v>0.88461538461538458</v>
      </c>
      <c r="T47" s="2">
        <v>156</v>
      </c>
      <c r="U47" s="2">
        <v>140</v>
      </c>
      <c r="V47" s="4">
        <f t="shared" si="28"/>
        <v>0.89743589743589747</v>
      </c>
      <c r="W47" s="2">
        <v>156</v>
      </c>
      <c r="X47" s="2">
        <v>143</v>
      </c>
      <c r="Y47" s="4">
        <f t="shared" si="29"/>
        <v>0.91666666666666663</v>
      </c>
      <c r="Z47" s="2">
        <v>157</v>
      </c>
      <c r="AA47" s="2">
        <v>143</v>
      </c>
      <c r="AB47" s="4">
        <f t="shared" si="30"/>
        <v>0.91082802547770703</v>
      </c>
      <c r="AC47" s="2">
        <v>157</v>
      </c>
      <c r="AD47" s="2">
        <v>145</v>
      </c>
      <c r="AE47" s="4">
        <f t="shared" si="31"/>
        <v>0.92356687898089174</v>
      </c>
      <c r="AF47" s="2">
        <v>157</v>
      </c>
      <c r="AG47" s="2">
        <v>145</v>
      </c>
      <c r="AH47" s="4">
        <f t="shared" si="32"/>
        <v>0.92356687898089174</v>
      </c>
      <c r="AI47" s="2">
        <v>157</v>
      </c>
      <c r="AJ47" s="2">
        <v>146</v>
      </c>
      <c r="AK47" s="4">
        <f t="shared" si="33"/>
        <v>0.92993630573248409</v>
      </c>
      <c r="AL47" s="2">
        <v>157</v>
      </c>
      <c r="AM47" s="2">
        <v>146</v>
      </c>
      <c r="AN47" s="4">
        <f t="shared" si="34"/>
        <v>0.92993630573248409</v>
      </c>
    </row>
    <row r="48" spans="1:55" x14ac:dyDescent="0.25">
      <c r="D48" s="38" t="s">
        <v>140</v>
      </c>
      <c r="E48" s="2">
        <v>237</v>
      </c>
      <c r="F48" s="2">
        <v>224</v>
      </c>
      <c r="G48" s="4">
        <f t="shared" si="23"/>
        <v>0.94514767932489452</v>
      </c>
      <c r="H48" s="2">
        <v>243</v>
      </c>
      <c r="I48" s="2">
        <v>231</v>
      </c>
      <c r="J48" s="4">
        <f t="shared" si="24"/>
        <v>0.95061728395061729</v>
      </c>
      <c r="K48" s="2">
        <v>247</v>
      </c>
      <c r="L48" s="2">
        <v>237</v>
      </c>
      <c r="M48" s="4">
        <f t="shared" si="25"/>
        <v>0.95951417004048578</v>
      </c>
      <c r="N48" s="2">
        <v>253</v>
      </c>
      <c r="O48" s="2">
        <v>239</v>
      </c>
      <c r="P48" s="4">
        <f t="shared" si="26"/>
        <v>0.94466403162055335</v>
      </c>
      <c r="Q48" s="2">
        <v>259</v>
      </c>
      <c r="R48" s="2">
        <v>246</v>
      </c>
      <c r="S48" s="4">
        <f t="shared" si="27"/>
        <v>0.9498069498069498</v>
      </c>
      <c r="T48" s="2">
        <v>263</v>
      </c>
      <c r="U48" s="2">
        <v>249</v>
      </c>
      <c r="V48" s="4">
        <f t="shared" si="28"/>
        <v>0.94676806083650189</v>
      </c>
      <c r="W48" s="2">
        <v>266</v>
      </c>
      <c r="X48" s="2">
        <v>249</v>
      </c>
      <c r="Y48" s="4">
        <f t="shared" si="29"/>
        <v>0.93609022556390975</v>
      </c>
      <c r="Z48" s="2">
        <v>268</v>
      </c>
      <c r="AA48" s="2">
        <v>260</v>
      </c>
      <c r="AB48" s="4">
        <f t="shared" si="30"/>
        <v>0.97014925373134331</v>
      </c>
      <c r="AC48" s="2">
        <v>269</v>
      </c>
      <c r="AD48" s="2">
        <v>261</v>
      </c>
      <c r="AE48" s="4">
        <f t="shared" si="31"/>
        <v>0.97026022304832715</v>
      </c>
      <c r="AF48" s="2">
        <v>271</v>
      </c>
      <c r="AG48" s="2">
        <v>264</v>
      </c>
      <c r="AH48" s="4">
        <f t="shared" si="32"/>
        <v>0.97416974169741699</v>
      </c>
      <c r="AI48" s="2">
        <v>272</v>
      </c>
      <c r="AJ48" s="2">
        <v>265</v>
      </c>
      <c r="AK48" s="4">
        <f t="shared" si="33"/>
        <v>0.97426470588235292</v>
      </c>
      <c r="AL48" s="2">
        <v>274</v>
      </c>
      <c r="AM48" s="2">
        <v>265</v>
      </c>
      <c r="AN48" s="4">
        <f t="shared" si="34"/>
        <v>0.96715328467153283</v>
      </c>
    </row>
    <row r="49" spans="1:55" x14ac:dyDescent="0.25">
      <c r="A49" s="18" t="s">
        <v>152</v>
      </c>
      <c r="B49" s="18" t="s">
        <v>0</v>
      </c>
      <c r="C49" s="39" t="s">
        <v>150</v>
      </c>
      <c r="D49" s="34" t="s">
        <v>131</v>
      </c>
      <c r="E49" s="2">
        <f>SUM(E51:E57)</f>
        <v>215</v>
      </c>
      <c r="F49" s="2">
        <f>SUM(F51:F57)</f>
        <v>240</v>
      </c>
      <c r="G49" s="4">
        <f t="shared" si="23"/>
        <v>1.1162790697674418</v>
      </c>
      <c r="H49" s="2">
        <f>SUM(H51:H57)</f>
        <v>244</v>
      </c>
      <c r="I49" s="2">
        <f>SUM(I51:I57)</f>
        <v>278</v>
      </c>
      <c r="J49" s="4">
        <f t="shared" si="24"/>
        <v>1.139344262295082</v>
      </c>
      <c r="K49" s="2">
        <f>SUM(K51:K57)</f>
        <v>273</v>
      </c>
      <c r="L49" s="2">
        <f>SUM(L51:L57)</f>
        <v>315</v>
      </c>
      <c r="M49" s="4">
        <f t="shared" si="25"/>
        <v>1.1538461538461537</v>
      </c>
      <c r="N49" s="2">
        <f>SUM(N51:N57)</f>
        <v>302</v>
      </c>
      <c r="O49" s="2">
        <f>SUM(O51:O57)</f>
        <v>352</v>
      </c>
      <c r="P49" s="4">
        <f t="shared" si="26"/>
        <v>1.1655629139072847</v>
      </c>
      <c r="Q49" s="2">
        <f>SUM(Q51:Q57)</f>
        <v>336</v>
      </c>
      <c r="R49" s="2">
        <f>SUM(R51:R57)</f>
        <v>396</v>
      </c>
      <c r="S49" s="4">
        <f t="shared" si="27"/>
        <v>1.1785714285714286</v>
      </c>
      <c r="T49" s="2">
        <f>SUM(T51:T57)</f>
        <v>352</v>
      </c>
      <c r="U49" s="2">
        <f>SUM(U51:U57)</f>
        <v>421</v>
      </c>
      <c r="V49" s="4">
        <f t="shared" si="28"/>
        <v>1.1960227272727273</v>
      </c>
      <c r="W49" s="2">
        <f>SUM(W51:W57)</f>
        <v>585</v>
      </c>
      <c r="X49" s="2">
        <f>SUM(X51:X57)</f>
        <v>594</v>
      </c>
      <c r="Y49" s="4">
        <f t="shared" si="29"/>
        <v>1.0153846153846153</v>
      </c>
      <c r="Z49" s="2">
        <f>SUM(Z51:Z57)</f>
        <v>640</v>
      </c>
      <c r="AA49" s="2">
        <f>SUM(AA51:AA57)</f>
        <v>642</v>
      </c>
      <c r="AB49" s="4">
        <f t="shared" si="30"/>
        <v>1.003125</v>
      </c>
      <c r="AC49" s="2">
        <f>SUM(AC51:AC57)</f>
        <v>719</v>
      </c>
      <c r="AD49" s="2">
        <f>SUM(AD51:AD57)</f>
        <v>687</v>
      </c>
      <c r="AE49" s="4">
        <f t="shared" si="31"/>
        <v>0.9554937413073713</v>
      </c>
      <c r="AF49" s="2">
        <f>SUM(AF51:AF57)</f>
        <v>786</v>
      </c>
      <c r="AG49" s="2">
        <f>SUM(AG51:AG57)</f>
        <v>742</v>
      </c>
      <c r="AH49" s="4">
        <f t="shared" si="32"/>
        <v>0.94402035623409675</v>
      </c>
      <c r="AI49" s="2">
        <f>SUM(AI51:AI57)</f>
        <v>863</v>
      </c>
      <c r="AJ49" s="2">
        <f>SUM(AJ51:AJ57)</f>
        <v>786</v>
      </c>
      <c r="AK49" s="4">
        <f t="shared" ref="AK49:AK70" si="35">AJ49/AI49</f>
        <v>0.91077636152954811</v>
      </c>
      <c r="AL49" s="2">
        <f>SUM(AL51:AL57)</f>
        <v>892</v>
      </c>
      <c r="AM49" s="2">
        <f>SUM(AM51:AM57)</f>
        <v>803</v>
      </c>
      <c r="AN49" s="4">
        <f t="shared" ref="AN49:AN70" si="36">AM49/AL49</f>
        <v>0.90022421524663676</v>
      </c>
      <c r="AP49" s="38" t="str">
        <f>D49</f>
        <v>Program</v>
      </c>
      <c r="AQ49" s="4">
        <f>G49</f>
        <v>1.1162790697674418</v>
      </c>
      <c r="AR49" s="4">
        <f>J49</f>
        <v>1.139344262295082</v>
      </c>
      <c r="AS49" s="4">
        <f>M49</f>
        <v>1.1538461538461537</v>
      </c>
      <c r="AT49" s="4">
        <f>P49</f>
        <v>1.1655629139072847</v>
      </c>
      <c r="AU49" s="4">
        <f>S49</f>
        <v>1.1785714285714286</v>
      </c>
      <c r="AV49" s="4">
        <f>V49</f>
        <v>1.1960227272727273</v>
      </c>
      <c r="AW49" s="4">
        <f>Y49</f>
        <v>1.0153846153846153</v>
      </c>
      <c r="AX49" s="4">
        <f>AB49</f>
        <v>1.003125</v>
      </c>
      <c r="AY49" s="4">
        <f>AE49</f>
        <v>0.9554937413073713</v>
      </c>
      <c r="AZ49" s="4">
        <f>AH49</f>
        <v>0.94402035623409675</v>
      </c>
      <c r="BA49" s="4">
        <f>AK49</f>
        <v>0.91077636152954811</v>
      </c>
      <c r="BB49" s="4">
        <f>AN49</f>
        <v>0.90022421524663676</v>
      </c>
    </row>
    <row r="50" spans="1:55" x14ac:dyDescent="0.25">
      <c r="D50" s="34" t="s">
        <v>132</v>
      </c>
      <c r="E50" s="51">
        <f>SUM(E51:E57)</f>
        <v>215</v>
      </c>
      <c r="F50" s="51">
        <f>SUM(F51:F57)</f>
        <v>240</v>
      </c>
      <c r="G50" s="52">
        <f t="shared" si="23"/>
        <v>1.1162790697674418</v>
      </c>
      <c r="H50" s="51">
        <f>SUM(H51:H57)</f>
        <v>244</v>
      </c>
      <c r="I50" s="51">
        <f>SUM(I51:I57)</f>
        <v>278</v>
      </c>
      <c r="J50" s="52">
        <f t="shared" si="24"/>
        <v>1.139344262295082</v>
      </c>
      <c r="K50" s="51">
        <f>SUM(K51:K57)</f>
        <v>273</v>
      </c>
      <c r="L50" s="51">
        <f>SUM(L51:L57)</f>
        <v>315</v>
      </c>
      <c r="M50" s="52">
        <f t="shared" si="25"/>
        <v>1.1538461538461537</v>
      </c>
      <c r="N50" s="51">
        <f>SUM(N51:N57)</f>
        <v>302</v>
      </c>
      <c r="O50" s="51">
        <f>SUM(O51:O57)</f>
        <v>352</v>
      </c>
      <c r="P50" s="52">
        <f t="shared" si="26"/>
        <v>1.1655629139072847</v>
      </c>
      <c r="Q50" s="51">
        <f>SUM(Q51:Q57)</f>
        <v>336</v>
      </c>
      <c r="R50" s="51">
        <f>SUM(R51:R57)</f>
        <v>396</v>
      </c>
      <c r="S50" s="52">
        <f t="shared" si="27"/>
        <v>1.1785714285714286</v>
      </c>
      <c r="T50" s="51">
        <f>SUM(T51:T57)</f>
        <v>352</v>
      </c>
      <c r="U50" s="51">
        <f>SUM(U51:U57)</f>
        <v>421</v>
      </c>
      <c r="V50" s="52">
        <f t="shared" si="28"/>
        <v>1.1960227272727273</v>
      </c>
      <c r="W50" s="51">
        <f>SUM(W51:W57)</f>
        <v>585</v>
      </c>
      <c r="X50" s="51">
        <f>SUM(X51:X57)</f>
        <v>594</v>
      </c>
      <c r="Y50" s="52">
        <f t="shared" si="29"/>
        <v>1.0153846153846153</v>
      </c>
      <c r="Z50" s="51">
        <f>SUM(Z51:Z57)</f>
        <v>640</v>
      </c>
      <c r="AA50" s="51">
        <f>SUM(AA51:AA57)</f>
        <v>642</v>
      </c>
      <c r="AB50" s="52">
        <f t="shared" si="30"/>
        <v>1.003125</v>
      </c>
      <c r="AC50" s="51">
        <f>SUM(AC51:AC57)</f>
        <v>719</v>
      </c>
      <c r="AD50" s="51">
        <f>SUM(AD51:AD57)</f>
        <v>687</v>
      </c>
      <c r="AE50" s="52">
        <f t="shared" si="31"/>
        <v>0.9554937413073713</v>
      </c>
      <c r="AF50" s="51">
        <f>SUM(AF51:AF57)</f>
        <v>786</v>
      </c>
      <c r="AG50" s="51">
        <f>SUM(AG51:AG57)</f>
        <v>742</v>
      </c>
      <c r="AH50" s="52">
        <f t="shared" si="32"/>
        <v>0.94402035623409675</v>
      </c>
      <c r="AI50" s="51">
        <f>SUM(AI51:AI57)</f>
        <v>863</v>
      </c>
      <c r="AJ50" s="51">
        <f>SUM(AJ51:AJ57)</f>
        <v>786</v>
      </c>
      <c r="AK50" s="52">
        <f t="shared" si="35"/>
        <v>0.91077636152954811</v>
      </c>
      <c r="AL50" s="51">
        <f>SUM(AL51:AL57)</f>
        <v>892</v>
      </c>
      <c r="AM50" s="51">
        <f>SUM(AM51:AM57)</f>
        <v>803</v>
      </c>
      <c r="AN50" s="52">
        <f t="shared" si="36"/>
        <v>0.90022421524663676</v>
      </c>
      <c r="AP50" s="38" t="str">
        <f>D50</f>
        <v>Engineering</v>
      </c>
      <c r="AQ50" s="4">
        <f>G50</f>
        <v>1.1162790697674418</v>
      </c>
      <c r="AR50" s="4">
        <f>J50</f>
        <v>1.139344262295082</v>
      </c>
      <c r="AS50" s="4">
        <f>M50</f>
        <v>1.1538461538461537</v>
      </c>
      <c r="AT50" s="4">
        <f>P50</f>
        <v>1.1655629139072847</v>
      </c>
      <c r="AU50" s="4">
        <f>S50</f>
        <v>1.1785714285714286</v>
      </c>
      <c r="AV50" s="4">
        <f>V50</f>
        <v>1.1960227272727273</v>
      </c>
      <c r="AW50" s="4">
        <f>Y50</f>
        <v>1.0153846153846153</v>
      </c>
      <c r="AX50" s="4">
        <f>AB50</f>
        <v>1.003125</v>
      </c>
      <c r="AY50" s="4">
        <f>AE50</f>
        <v>0.9554937413073713</v>
      </c>
      <c r="AZ50" s="4">
        <f>AH50</f>
        <v>0.94402035623409675</v>
      </c>
      <c r="BA50" s="4">
        <f>AK50</f>
        <v>0.91077636152954811</v>
      </c>
      <c r="BB50" s="4">
        <f>AN50</f>
        <v>0.90022421524663676</v>
      </c>
      <c r="BC50" s="56">
        <f>AVERAGE(AZ50:BB50)</f>
        <v>0.91834031100342717</v>
      </c>
    </row>
    <row r="51" spans="1:55" x14ac:dyDescent="0.25">
      <c r="D51" s="34" t="s">
        <v>122</v>
      </c>
      <c r="E51" s="2">
        <v>20</v>
      </c>
      <c r="F51" s="2">
        <v>25</v>
      </c>
      <c r="G51" s="4">
        <f t="shared" si="23"/>
        <v>1.25</v>
      </c>
      <c r="H51" s="2">
        <v>20</v>
      </c>
      <c r="I51" s="2">
        <v>29</v>
      </c>
      <c r="J51" s="4">
        <f t="shared" si="24"/>
        <v>1.45</v>
      </c>
      <c r="K51" s="2">
        <v>27</v>
      </c>
      <c r="L51" s="2">
        <v>30</v>
      </c>
      <c r="M51" s="4">
        <f t="shared" si="25"/>
        <v>1.1111111111111112</v>
      </c>
      <c r="N51" s="2">
        <v>28</v>
      </c>
      <c r="O51" s="2">
        <v>32</v>
      </c>
      <c r="P51" s="4">
        <f t="shared" si="26"/>
        <v>1.1428571428571428</v>
      </c>
      <c r="Q51" s="2">
        <v>31</v>
      </c>
      <c r="R51" s="2">
        <v>36</v>
      </c>
      <c r="S51" s="4">
        <f t="shared" si="27"/>
        <v>1.1612903225806452</v>
      </c>
      <c r="T51" s="2">
        <v>31</v>
      </c>
      <c r="U51" s="2">
        <v>40</v>
      </c>
      <c r="V51" s="4">
        <f t="shared" si="28"/>
        <v>1.2903225806451613</v>
      </c>
      <c r="W51" s="2">
        <v>56</v>
      </c>
      <c r="X51" s="2">
        <v>56</v>
      </c>
      <c r="Y51" s="4">
        <f t="shared" si="29"/>
        <v>1</v>
      </c>
      <c r="Z51" s="2">
        <v>70</v>
      </c>
      <c r="AA51" s="2">
        <v>61</v>
      </c>
      <c r="AB51" s="4">
        <f t="shared" si="30"/>
        <v>0.87142857142857144</v>
      </c>
      <c r="AC51" s="2">
        <v>93</v>
      </c>
      <c r="AD51" s="2">
        <v>76</v>
      </c>
      <c r="AE51" s="4">
        <f t="shared" si="31"/>
        <v>0.81720430107526887</v>
      </c>
      <c r="AF51" s="2">
        <v>117</v>
      </c>
      <c r="AG51" s="2">
        <v>95</v>
      </c>
      <c r="AH51" s="4">
        <f t="shared" si="32"/>
        <v>0.81196581196581197</v>
      </c>
      <c r="AI51" s="2">
        <v>146</v>
      </c>
      <c r="AJ51" s="2">
        <v>114</v>
      </c>
      <c r="AK51" s="4">
        <f t="shared" si="35"/>
        <v>0.78082191780821919</v>
      </c>
      <c r="AL51" s="2">
        <v>157</v>
      </c>
      <c r="AM51" s="2">
        <v>119</v>
      </c>
      <c r="AN51" s="4">
        <f t="shared" si="36"/>
        <v>0.7579617834394905</v>
      </c>
    </row>
    <row r="52" spans="1:55" s="38" customFormat="1" x14ac:dyDescent="0.25">
      <c r="D52" s="34" t="s">
        <v>149</v>
      </c>
      <c r="E52" s="2"/>
      <c r="F52" s="2"/>
      <c r="G52" s="4" t="e">
        <f t="shared" si="23"/>
        <v>#DIV/0!</v>
      </c>
      <c r="H52" s="2"/>
      <c r="I52" s="2"/>
      <c r="J52" s="4"/>
      <c r="K52" s="2"/>
      <c r="L52" s="2"/>
      <c r="M52" s="4"/>
      <c r="N52" s="2"/>
      <c r="O52" s="2"/>
      <c r="P52" s="4"/>
      <c r="Q52" s="2"/>
      <c r="R52" s="2"/>
      <c r="S52" s="4"/>
      <c r="T52" s="2"/>
      <c r="U52" s="2"/>
      <c r="V52" s="4"/>
      <c r="W52" s="2"/>
      <c r="X52" s="2"/>
      <c r="Y52" s="4"/>
      <c r="Z52" s="2"/>
      <c r="AA52" s="2"/>
      <c r="AB52" s="4"/>
      <c r="AC52" s="2"/>
      <c r="AD52" s="2"/>
      <c r="AE52" s="4"/>
      <c r="AF52" s="2">
        <v>1</v>
      </c>
      <c r="AG52" s="2">
        <v>0</v>
      </c>
      <c r="AH52" s="4">
        <f t="shared" si="32"/>
        <v>0</v>
      </c>
      <c r="AI52" s="2">
        <v>2</v>
      </c>
      <c r="AJ52" s="2">
        <v>0</v>
      </c>
      <c r="AK52" s="4">
        <f t="shared" si="35"/>
        <v>0</v>
      </c>
      <c r="AL52" s="2">
        <v>2</v>
      </c>
      <c r="AM52" s="2">
        <v>1</v>
      </c>
      <c r="AN52" s="4">
        <f t="shared" si="36"/>
        <v>0.5</v>
      </c>
    </row>
    <row r="53" spans="1:55" x14ac:dyDescent="0.25">
      <c r="D53" s="34" t="s">
        <v>124</v>
      </c>
      <c r="E53" s="2">
        <v>66</v>
      </c>
      <c r="F53" s="2">
        <v>79</v>
      </c>
      <c r="G53" s="4">
        <f t="shared" si="23"/>
        <v>1.196969696969697</v>
      </c>
      <c r="H53" s="2">
        <v>69</v>
      </c>
      <c r="I53" s="2">
        <v>85</v>
      </c>
      <c r="J53" s="4">
        <f t="shared" si="24"/>
        <v>1.2318840579710144</v>
      </c>
      <c r="K53" s="2">
        <v>72</v>
      </c>
      <c r="L53" s="2">
        <v>93</v>
      </c>
      <c r="M53" s="4">
        <f t="shared" si="25"/>
        <v>1.2916666666666667</v>
      </c>
      <c r="N53" s="2">
        <v>79</v>
      </c>
      <c r="O53" s="2">
        <v>102</v>
      </c>
      <c r="P53" s="4">
        <f t="shared" si="26"/>
        <v>1.2911392405063291</v>
      </c>
      <c r="Q53" s="2">
        <v>91</v>
      </c>
      <c r="R53" s="2">
        <v>116</v>
      </c>
      <c r="S53" s="4">
        <f t="shared" si="27"/>
        <v>1.2747252747252746</v>
      </c>
      <c r="T53" s="2">
        <v>97</v>
      </c>
      <c r="U53" s="2">
        <v>120</v>
      </c>
      <c r="V53" s="4">
        <f t="shared" si="28"/>
        <v>1.2371134020618557</v>
      </c>
      <c r="W53" s="2">
        <v>173</v>
      </c>
      <c r="X53" s="2">
        <v>176</v>
      </c>
      <c r="Y53" s="4">
        <f t="shared" si="29"/>
        <v>1.0173410404624277</v>
      </c>
      <c r="Z53" s="2">
        <v>184</v>
      </c>
      <c r="AA53" s="2">
        <v>182</v>
      </c>
      <c r="AB53" s="4">
        <f t="shared" si="30"/>
        <v>0.98913043478260865</v>
      </c>
      <c r="AC53" s="2">
        <v>198</v>
      </c>
      <c r="AD53" s="2">
        <v>189</v>
      </c>
      <c r="AE53" s="4">
        <f t="shared" si="31"/>
        <v>0.95454545454545459</v>
      </c>
      <c r="AF53" s="2">
        <v>206</v>
      </c>
      <c r="AG53" s="2">
        <v>200</v>
      </c>
      <c r="AH53" s="4">
        <f t="shared" si="32"/>
        <v>0.970873786407767</v>
      </c>
      <c r="AI53" s="2">
        <v>216</v>
      </c>
      <c r="AJ53" s="2">
        <v>202</v>
      </c>
      <c r="AK53" s="4">
        <f t="shared" si="35"/>
        <v>0.93518518518518523</v>
      </c>
      <c r="AL53" s="2">
        <v>222</v>
      </c>
      <c r="AM53" s="2">
        <v>205</v>
      </c>
      <c r="AN53" s="4">
        <f t="shared" si="36"/>
        <v>0.92342342342342343</v>
      </c>
    </row>
    <row r="54" spans="1:55" x14ac:dyDescent="0.25">
      <c r="D54" s="34" t="s">
        <v>116</v>
      </c>
      <c r="E54" s="2">
        <v>72</v>
      </c>
      <c r="F54" s="2">
        <v>72</v>
      </c>
      <c r="G54" s="4">
        <f t="shared" si="23"/>
        <v>1</v>
      </c>
      <c r="H54" s="2">
        <v>84</v>
      </c>
      <c r="I54" s="2">
        <v>86</v>
      </c>
      <c r="J54" s="4">
        <f t="shared" si="24"/>
        <v>1.0238095238095237</v>
      </c>
      <c r="K54" s="2">
        <v>97</v>
      </c>
      <c r="L54" s="2">
        <v>98</v>
      </c>
      <c r="M54" s="4">
        <f t="shared" si="25"/>
        <v>1.0103092783505154</v>
      </c>
      <c r="N54" s="2">
        <v>102</v>
      </c>
      <c r="O54" s="2">
        <v>108</v>
      </c>
      <c r="P54" s="4">
        <f t="shared" si="26"/>
        <v>1.0588235294117647</v>
      </c>
      <c r="Q54" s="2">
        <v>106</v>
      </c>
      <c r="R54" s="2">
        <v>116</v>
      </c>
      <c r="S54" s="4">
        <f t="shared" si="27"/>
        <v>1.0943396226415094</v>
      </c>
      <c r="T54" s="2">
        <v>110</v>
      </c>
      <c r="U54" s="2">
        <v>120</v>
      </c>
      <c r="V54" s="4">
        <f t="shared" si="28"/>
        <v>1.0909090909090908</v>
      </c>
      <c r="W54" s="2">
        <v>149</v>
      </c>
      <c r="X54" s="2">
        <v>151</v>
      </c>
      <c r="Y54" s="4">
        <f t="shared" si="29"/>
        <v>1.0134228187919463</v>
      </c>
      <c r="Z54" s="2">
        <v>156</v>
      </c>
      <c r="AA54" s="2">
        <v>156</v>
      </c>
      <c r="AB54" s="4">
        <f t="shared" si="30"/>
        <v>1</v>
      </c>
      <c r="AC54" s="2">
        <v>169</v>
      </c>
      <c r="AD54" s="2">
        <v>162</v>
      </c>
      <c r="AE54" s="4">
        <f t="shared" si="31"/>
        <v>0.95857988165680474</v>
      </c>
      <c r="AF54" s="2">
        <v>175</v>
      </c>
      <c r="AG54" s="2">
        <v>167</v>
      </c>
      <c r="AH54" s="4">
        <f t="shared" si="32"/>
        <v>0.95428571428571429</v>
      </c>
      <c r="AI54" s="2">
        <v>186</v>
      </c>
      <c r="AJ54" s="2">
        <v>173</v>
      </c>
      <c r="AK54" s="4">
        <f t="shared" si="35"/>
        <v>0.93010752688172038</v>
      </c>
      <c r="AL54" s="2">
        <v>186</v>
      </c>
      <c r="AM54" s="2">
        <v>174</v>
      </c>
      <c r="AN54" s="4">
        <f t="shared" si="36"/>
        <v>0.93548387096774188</v>
      </c>
    </row>
    <row r="55" spans="1:55" x14ac:dyDescent="0.25">
      <c r="D55" s="34" t="s">
        <v>127</v>
      </c>
      <c r="E55" s="2">
        <v>13</v>
      </c>
      <c r="F55" s="2">
        <v>13</v>
      </c>
      <c r="G55" s="4">
        <f t="shared" si="23"/>
        <v>1</v>
      </c>
      <c r="H55" s="2">
        <v>15</v>
      </c>
      <c r="I55" s="2">
        <v>15</v>
      </c>
      <c r="J55" s="4">
        <f t="shared" si="24"/>
        <v>1</v>
      </c>
      <c r="K55" s="2">
        <v>15</v>
      </c>
      <c r="L55" s="2">
        <v>20</v>
      </c>
      <c r="M55" s="4">
        <f t="shared" si="25"/>
        <v>1.3333333333333333</v>
      </c>
      <c r="N55" s="2">
        <v>19</v>
      </c>
      <c r="O55" s="2">
        <v>24</v>
      </c>
      <c r="P55" s="4">
        <f t="shared" si="26"/>
        <v>1.263157894736842</v>
      </c>
      <c r="Q55" s="2">
        <v>22</v>
      </c>
      <c r="R55" s="2">
        <v>26</v>
      </c>
      <c r="S55" s="4">
        <f t="shared" si="27"/>
        <v>1.1818181818181819</v>
      </c>
      <c r="T55" s="2">
        <v>23</v>
      </c>
      <c r="U55" s="2">
        <v>29</v>
      </c>
      <c r="V55" s="4">
        <f t="shared" si="28"/>
        <v>1.2608695652173914</v>
      </c>
      <c r="W55" s="2">
        <v>56</v>
      </c>
      <c r="X55" s="2">
        <v>58</v>
      </c>
      <c r="Y55" s="4">
        <f t="shared" si="29"/>
        <v>1.0357142857142858</v>
      </c>
      <c r="Z55" s="2">
        <v>65</v>
      </c>
      <c r="AA55" s="2">
        <v>68</v>
      </c>
      <c r="AB55" s="4">
        <f t="shared" si="30"/>
        <v>1.0461538461538462</v>
      </c>
      <c r="AC55" s="2">
        <v>74</v>
      </c>
      <c r="AD55" s="2">
        <v>72</v>
      </c>
      <c r="AE55" s="4">
        <f t="shared" si="31"/>
        <v>0.97297297297297303</v>
      </c>
      <c r="AF55" s="2">
        <v>84</v>
      </c>
      <c r="AG55" s="2">
        <v>80</v>
      </c>
      <c r="AH55" s="4">
        <f t="shared" si="32"/>
        <v>0.95238095238095233</v>
      </c>
      <c r="AI55" s="2">
        <v>98</v>
      </c>
      <c r="AJ55" s="2">
        <v>86</v>
      </c>
      <c r="AK55" s="4">
        <f t="shared" si="35"/>
        <v>0.87755102040816324</v>
      </c>
      <c r="AL55" s="2">
        <v>104</v>
      </c>
      <c r="AM55" s="2">
        <v>90</v>
      </c>
      <c r="AN55" s="4">
        <f t="shared" si="36"/>
        <v>0.86538461538461542</v>
      </c>
    </row>
    <row r="56" spans="1:55" s="38" customFormat="1" x14ac:dyDescent="0.25">
      <c r="D56" s="34" t="s">
        <v>115</v>
      </c>
      <c r="E56" s="2">
        <v>1</v>
      </c>
      <c r="F56" s="2">
        <v>3</v>
      </c>
      <c r="G56" s="4">
        <f t="shared" si="23"/>
        <v>3</v>
      </c>
      <c r="H56" s="2">
        <v>5</v>
      </c>
      <c r="I56" s="2">
        <v>5</v>
      </c>
      <c r="J56" s="4">
        <f t="shared" si="24"/>
        <v>1</v>
      </c>
      <c r="K56" s="2">
        <v>8</v>
      </c>
      <c r="L56" s="2">
        <v>7</v>
      </c>
      <c r="M56" s="4">
        <f t="shared" si="25"/>
        <v>0.875</v>
      </c>
      <c r="N56" s="2">
        <v>15</v>
      </c>
      <c r="O56" s="2">
        <v>15</v>
      </c>
      <c r="P56" s="4">
        <f t="shared" si="26"/>
        <v>1</v>
      </c>
      <c r="Q56" s="2">
        <v>24</v>
      </c>
      <c r="R56" s="2">
        <v>21</v>
      </c>
      <c r="S56" s="4">
        <f t="shared" si="27"/>
        <v>0.875</v>
      </c>
      <c r="T56" s="2">
        <v>25</v>
      </c>
      <c r="U56" s="2">
        <v>26</v>
      </c>
      <c r="V56" s="4">
        <f t="shared" si="28"/>
        <v>1.04</v>
      </c>
      <c r="W56" s="2">
        <v>43</v>
      </c>
      <c r="X56" s="2">
        <v>42</v>
      </c>
      <c r="Y56" s="4">
        <f t="shared" si="29"/>
        <v>0.97674418604651159</v>
      </c>
      <c r="Z56" s="2">
        <v>57</v>
      </c>
      <c r="AA56" s="2">
        <v>61</v>
      </c>
      <c r="AB56" s="4">
        <f t="shared" si="30"/>
        <v>1.0701754385964912</v>
      </c>
      <c r="AC56" s="2">
        <v>68</v>
      </c>
      <c r="AD56" s="2">
        <v>69</v>
      </c>
      <c r="AE56" s="4">
        <f t="shared" si="31"/>
        <v>1.0147058823529411</v>
      </c>
      <c r="AF56" s="2">
        <v>78</v>
      </c>
      <c r="AG56" s="2">
        <v>78</v>
      </c>
      <c r="AH56" s="4">
        <f t="shared" si="32"/>
        <v>1</v>
      </c>
      <c r="AI56" s="2">
        <v>84</v>
      </c>
      <c r="AJ56" s="2">
        <v>84</v>
      </c>
      <c r="AK56" s="4">
        <f t="shared" si="35"/>
        <v>1</v>
      </c>
      <c r="AL56" s="2">
        <v>88</v>
      </c>
      <c r="AM56" s="2">
        <v>86</v>
      </c>
      <c r="AN56" s="4">
        <f t="shared" si="36"/>
        <v>0.97727272727272729</v>
      </c>
    </row>
    <row r="57" spans="1:55" x14ac:dyDescent="0.25">
      <c r="D57" s="34" t="s">
        <v>128</v>
      </c>
      <c r="E57" s="2">
        <v>43</v>
      </c>
      <c r="F57" s="2">
        <v>48</v>
      </c>
      <c r="G57" s="4">
        <f t="shared" si="23"/>
        <v>1.1162790697674418</v>
      </c>
      <c r="H57" s="2">
        <v>51</v>
      </c>
      <c r="I57" s="2">
        <v>58</v>
      </c>
      <c r="J57" s="4">
        <f t="shared" si="24"/>
        <v>1.1372549019607843</v>
      </c>
      <c r="K57" s="2">
        <v>54</v>
      </c>
      <c r="L57" s="2">
        <v>67</v>
      </c>
      <c r="M57" s="4">
        <f t="shared" si="25"/>
        <v>1.2407407407407407</v>
      </c>
      <c r="N57" s="2">
        <v>59</v>
      </c>
      <c r="O57" s="2">
        <v>71</v>
      </c>
      <c r="P57" s="4">
        <f t="shared" si="26"/>
        <v>1.2033898305084745</v>
      </c>
      <c r="Q57" s="2">
        <v>62</v>
      </c>
      <c r="R57" s="2">
        <v>81</v>
      </c>
      <c r="S57" s="4">
        <f t="shared" si="27"/>
        <v>1.3064516129032258</v>
      </c>
      <c r="T57" s="2">
        <v>66</v>
      </c>
      <c r="U57" s="2">
        <v>86</v>
      </c>
      <c r="V57" s="4">
        <f t="shared" si="28"/>
        <v>1.303030303030303</v>
      </c>
      <c r="W57" s="2">
        <v>108</v>
      </c>
      <c r="X57" s="2">
        <v>111</v>
      </c>
      <c r="Y57" s="4">
        <f t="shared" si="29"/>
        <v>1.0277777777777777</v>
      </c>
      <c r="Z57" s="2">
        <v>108</v>
      </c>
      <c r="AA57" s="2">
        <v>114</v>
      </c>
      <c r="AB57" s="4">
        <f t="shared" si="30"/>
        <v>1.0555555555555556</v>
      </c>
      <c r="AC57" s="2">
        <v>117</v>
      </c>
      <c r="AD57" s="2">
        <v>119</v>
      </c>
      <c r="AE57" s="4">
        <f t="shared" si="31"/>
        <v>1.017094017094017</v>
      </c>
      <c r="AF57" s="2">
        <v>125</v>
      </c>
      <c r="AG57" s="2">
        <v>122</v>
      </c>
      <c r="AH57" s="4">
        <f t="shared" si="32"/>
        <v>0.97599999999999998</v>
      </c>
      <c r="AI57" s="2">
        <v>131</v>
      </c>
      <c r="AJ57" s="2">
        <v>127</v>
      </c>
      <c r="AK57" s="4">
        <f t="shared" si="35"/>
        <v>0.96946564885496178</v>
      </c>
      <c r="AL57" s="2">
        <v>133</v>
      </c>
      <c r="AM57" s="2">
        <v>128</v>
      </c>
      <c r="AN57" s="4">
        <f t="shared" si="36"/>
        <v>0.96240601503759393</v>
      </c>
    </row>
    <row r="58" spans="1:55" s="38" customFormat="1" x14ac:dyDescent="0.25">
      <c r="D58" s="34"/>
      <c r="E58" s="2"/>
      <c r="F58" s="2"/>
      <c r="G58" s="4"/>
      <c r="H58" s="2"/>
      <c r="I58" s="2"/>
      <c r="J58" s="4"/>
      <c r="K58" s="2"/>
      <c r="L58" s="2"/>
      <c r="M58" s="4"/>
      <c r="N58" s="2"/>
      <c r="O58" s="2"/>
      <c r="P58" s="4"/>
      <c r="Q58" s="2"/>
      <c r="R58" s="2"/>
      <c r="S58" s="4"/>
      <c r="T58" s="2"/>
      <c r="U58" s="2"/>
      <c r="V58" s="4"/>
      <c r="W58" s="2"/>
      <c r="X58" s="2"/>
      <c r="Y58" s="4"/>
      <c r="Z58" s="2"/>
      <c r="AA58" s="2"/>
      <c r="AB58" s="4"/>
      <c r="AC58" s="2"/>
      <c r="AD58" s="2"/>
      <c r="AE58" s="4"/>
      <c r="AF58" s="2"/>
      <c r="AG58" s="2"/>
      <c r="AH58" s="4"/>
      <c r="AI58" s="2"/>
      <c r="AJ58" s="2"/>
      <c r="AK58" s="4"/>
      <c r="AL58" s="2"/>
      <c r="AM58" s="2"/>
      <c r="AN58" s="4"/>
    </row>
    <row r="59" spans="1:55" s="38" customFormat="1" x14ac:dyDescent="0.25">
      <c r="D59" s="34"/>
      <c r="E59" s="2"/>
      <c r="F59" s="2"/>
      <c r="G59" s="4"/>
      <c r="H59" s="2"/>
      <c r="I59" s="2"/>
      <c r="J59" s="4"/>
      <c r="K59" s="2"/>
      <c r="L59" s="2"/>
      <c r="M59" s="4"/>
      <c r="N59" s="2"/>
      <c r="O59" s="2"/>
      <c r="P59" s="4"/>
      <c r="Q59" s="2"/>
      <c r="R59" s="2"/>
      <c r="S59" s="4"/>
      <c r="T59" s="2"/>
      <c r="U59" s="2"/>
      <c r="V59" s="4"/>
      <c r="W59" s="2"/>
      <c r="X59" s="2"/>
      <c r="Y59" s="4"/>
      <c r="Z59" s="2"/>
      <c r="AA59" s="2"/>
      <c r="AB59" s="4"/>
      <c r="AC59" s="2"/>
      <c r="AD59" s="2"/>
      <c r="AE59" s="4"/>
      <c r="AF59" s="2"/>
      <c r="AG59" s="2"/>
      <c r="AH59" s="4"/>
      <c r="AI59" s="2"/>
      <c r="AJ59" s="2"/>
      <c r="AK59" s="4"/>
      <c r="AL59" s="2"/>
      <c r="AM59" s="2"/>
      <c r="AN59" s="4"/>
    </row>
    <row r="60" spans="1:55" s="38" customFormat="1" x14ac:dyDescent="0.25">
      <c r="D60" s="34"/>
      <c r="E60" s="2"/>
      <c r="F60" s="2"/>
      <c r="G60" s="4"/>
      <c r="H60" s="2"/>
      <c r="I60" s="2"/>
      <c r="J60" s="4"/>
      <c r="K60" s="2"/>
      <c r="L60" s="2"/>
      <c r="M60" s="4"/>
      <c r="N60" s="2"/>
      <c r="O60" s="2"/>
      <c r="P60" s="4"/>
      <c r="Q60" s="2"/>
      <c r="R60" s="2"/>
      <c r="S60" s="4"/>
      <c r="T60" s="2"/>
      <c r="U60" s="2"/>
      <c r="V60" s="4"/>
      <c r="W60" s="2"/>
      <c r="X60" s="2"/>
      <c r="Y60" s="4"/>
      <c r="Z60" s="2"/>
      <c r="AA60" s="2"/>
      <c r="AB60" s="4"/>
      <c r="AC60" s="2"/>
      <c r="AD60" s="2"/>
      <c r="AE60" s="4"/>
      <c r="AF60" s="2"/>
      <c r="AG60" s="2"/>
      <c r="AH60" s="4"/>
      <c r="AI60" s="2"/>
      <c r="AJ60" s="2"/>
      <c r="AK60" s="4"/>
      <c r="AL60" s="2"/>
      <c r="AM60" s="2"/>
      <c r="AN60" s="4"/>
    </row>
    <row r="61" spans="1:55" s="38" customFormat="1" x14ac:dyDescent="0.25">
      <c r="D61" s="34"/>
      <c r="E61" s="2"/>
      <c r="F61" s="2"/>
      <c r="G61" s="4"/>
      <c r="H61" s="2"/>
      <c r="I61" s="2"/>
      <c r="J61" s="4"/>
      <c r="K61" s="2"/>
      <c r="L61" s="2"/>
      <c r="M61" s="4"/>
      <c r="N61" s="2"/>
      <c r="O61" s="2"/>
      <c r="P61" s="4"/>
      <c r="Q61" s="2"/>
      <c r="R61" s="2"/>
      <c r="S61" s="4"/>
      <c r="T61" s="2"/>
      <c r="U61" s="2"/>
      <c r="V61" s="4"/>
      <c r="W61" s="2"/>
      <c r="X61" s="2"/>
      <c r="Y61" s="4"/>
      <c r="Z61" s="2"/>
      <c r="AA61" s="2"/>
      <c r="AB61" s="4"/>
      <c r="AC61" s="2"/>
      <c r="AD61" s="2"/>
      <c r="AE61" s="4"/>
      <c r="AF61" s="2"/>
      <c r="AG61" s="2"/>
      <c r="AH61" s="4"/>
      <c r="AI61" s="2"/>
      <c r="AJ61" s="2"/>
      <c r="AK61" s="4"/>
      <c r="AL61" s="2"/>
      <c r="AM61" s="2"/>
      <c r="AN61" s="4"/>
    </row>
    <row r="62" spans="1:55" s="38" customFormat="1" x14ac:dyDescent="0.25">
      <c r="A62" s="18" t="s">
        <v>152</v>
      </c>
      <c r="B62" s="18" t="s">
        <v>0</v>
      </c>
      <c r="C62" s="39" t="s">
        <v>39</v>
      </c>
      <c r="D62" s="34" t="s">
        <v>131</v>
      </c>
      <c r="E62" s="2">
        <f>SUM(E64:E70)</f>
        <v>53</v>
      </c>
      <c r="F62" s="2">
        <f>SUM(F64:F70)</f>
        <v>31</v>
      </c>
      <c r="G62" s="4">
        <f t="shared" si="23"/>
        <v>0.58490566037735847</v>
      </c>
      <c r="H62" s="2">
        <f>SUM(H64:H70)</f>
        <v>77</v>
      </c>
      <c r="I62" s="2">
        <f>SUM(I64:I70)</f>
        <v>66</v>
      </c>
      <c r="J62" s="4">
        <f t="shared" si="24"/>
        <v>0.8571428571428571</v>
      </c>
      <c r="K62" s="2">
        <f>SUM(K64:K70)</f>
        <v>94</v>
      </c>
      <c r="L62" s="2">
        <f>SUM(L64:L70)</f>
        <v>93</v>
      </c>
      <c r="M62" s="4">
        <f t="shared" si="25"/>
        <v>0.98936170212765961</v>
      </c>
      <c r="N62" s="2">
        <f>SUM(N64:N70)</f>
        <v>106</v>
      </c>
      <c r="O62" s="2">
        <f>SUM(O64:O70)</f>
        <v>105</v>
      </c>
      <c r="P62" s="4">
        <f t="shared" si="26"/>
        <v>0.99056603773584906</v>
      </c>
      <c r="Q62" s="2">
        <f>SUM(Q64:Q70)</f>
        <v>125</v>
      </c>
      <c r="R62" s="2">
        <f>SUM(R64:R70)</f>
        <v>124</v>
      </c>
      <c r="S62" s="4">
        <f t="shared" si="27"/>
        <v>0.99199999999999999</v>
      </c>
      <c r="T62" s="2">
        <f>SUM(T64:T70)</f>
        <v>136</v>
      </c>
      <c r="U62" s="2">
        <f>SUM(U64:U70)</f>
        <v>131</v>
      </c>
      <c r="V62" s="4">
        <f t="shared" si="28"/>
        <v>0.96323529411764708</v>
      </c>
      <c r="W62" s="2">
        <f>SUM(W64:W70)</f>
        <v>153</v>
      </c>
      <c r="X62" s="2">
        <f>SUM(X64:X70)</f>
        <v>142</v>
      </c>
      <c r="Y62" s="4">
        <f t="shared" si="29"/>
        <v>0.92810457516339873</v>
      </c>
      <c r="Z62" s="2">
        <f>SUM(Z64:Z70)</f>
        <v>171</v>
      </c>
      <c r="AA62" s="2">
        <f>SUM(AA64:AA70)</f>
        <v>152</v>
      </c>
      <c r="AB62" s="4">
        <f t="shared" si="30"/>
        <v>0.88888888888888884</v>
      </c>
      <c r="AC62" s="2">
        <f>SUM(AC64:AC70)</f>
        <v>182</v>
      </c>
      <c r="AD62" s="2">
        <f>SUM(AD64:AD70)</f>
        <v>164</v>
      </c>
      <c r="AE62" s="4">
        <f>AD62/AC62</f>
        <v>0.90109890109890112</v>
      </c>
      <c r="AF62" s="2">
        <f>SUM(AF64:AF70)</f>
        <v>199</v>
      </c>
      <c r="AG62" s="2">
        <f>SUM(AG64:AG70)</f>
        <v>178</v>
      </c>
      <c r="AH62" s="4">
        <f>AG62/AF62</f>
        <v>0.89447236180904521</v>
      </c>
      <c r="AI62" s="2">
        <f>SUM(AI64:AI70)</f>
        <v>226</v>
      </c>
      <c r="AJ62" s="2">
        <f>SUM(AJ64:AJ70)</f>
        <v>190</v>
      </c>
      <c r="AK62" s="4">
        <f t="shared" si="35"/>
        <v>0.84070796460176989</v>
      </c>
      <c r="AL62" s="2">
        <f>SUM(AL64:AL70)</f>
        <v>237</v>
      </c>
      <c r="AM62" s="2">
        <f>SUM(AM64:AM70)</f>
        <v>201</v>
      </c>
      <c r="AN62" s="4">
        <f t="shared" si="36"/>
        <v>0.84810126582278478</v>
      </c>
      <c r="AP62" s="38" t="str">
        <f>D62</f>
        <v>Program</v>
      </c>
      <c r="AQ62" s="4">
        <f>G62</f>
        <v>0.58490566037735847</v>
      </c>
      <c r="AR62" s="4">
        <f>J62</f>
        <v>0.8571428571428571</v>
      </c>
      <c r="AS62" s="4">
        <f>M62</f>
        <v>0.98936170212765961</v>
      </c>
      <c r="AT62" s="4">
        <f>P62</f>
        <v>0.99056603773584906</v>
      </c>
      <c r="AU62" s="4">
        <f>S62</f>
        <v>0.99199999999999999</v>
      </c>
      <c r="AV62" s="4">
        <f>V62</f>
        <v>0.96323529411764708</v>
      </c>
      <c r="AW62" s="4">
        <f>Y62</f>
        <v>0.92810457516339873</v>
      </c>
      <c r="AX62" s="4">
        <f>AB62</f>
        <v>0.88888888888888884</v>
      </c>
      <c r="AY62" s="4">
        <f>AE62</f>
        <v>0.90109890109890112</v>
      </c>
      <c r="AZ62" s="4">
        <f>AH62</f>
        <v>0.89447236180904521</v>
      </c>
      <c r="BA62" s="4">
        <f>AK62</f>
        <v>0.84070796460176989</v>
      </c>
      <c r="BB62" s="4">
        <f>AN62</f>
        <v>0.84810126582278478</v>
      </c>
    </row>
    <row r="63" spans="1:55" s="38" customFormat="1" x14ac:dyDescent="0.25">
      <c r="A63" s="18"/>
      <c r="B63" s="18"/>
      <c r="C63" s="18"/>
      <c r="D63" s="34" t="s">
        <v>132</v>
      </c>
      <c r="E63" s="51">
        <f>SUM(E64,E66,E67,E68,E69,E70)</f>
        <v>53</v>
      </c>
      <c r="F63" s="51">
        <f>SUM(F64,F66,F67,F68,F69,F70)</f>
        <v>31</v>
      </c>
      <c r="G63" s="52">
        <f t="shared" si="23"/>
        <v>0.58490566037735847</v>
      </c>
      <c r="H63" s="51">
        <f>SUM(H64,H66,H67,H68,H69,H70)</f>
        <v>77</v>
      </c>
      <c r="I63" s="51">
        <f>SUM(I64,I66,I67,I68,I69,I70)</f>
        <v>66</v>
      </c>
      <c r="J63" s="52">
        <f t="shared" si="24"/>
        <v>0.8571428571428571</v>
      </c>
      <c r="K63" s="51">
        <f>SUM(K64,K66,K67,K68,K69,K70)</f>
        <v>94</v>
      </c>
      <c r="L63" s="51">
        <f>SUM(L64,L66,L67,L68,L69,L70)</f>
        <v>93</v>
      </c>
      <c r="M63" s="52">
        <f t="shared" si="25"/>
        <v>0.98936170212765961</v>
      </c>
      <c r="N63" s="51">
        <f>SUM(N64,N66,N67,N68,N69,N70)</f>
        <v>106</v>
      </c>
      <c r="O63" s="51">
        <f>SUM(O64,O66,O67,O68,O69,O70)</f>
        <v>105</v>
      </c>
      <c r="P63" s="52">
        <f t="shared" si="26"/>
        <v>0.99056603773584906</v>
      </c>
      <c r="Q63" s="51">
        <f>SUM(Q64,Q66,Q67,Q68,Q69,Q70)</f>
        <v>125</v>
      </c>
      <c r="R63" s="51">
        <f>SUM(R64,R66,R67,R68,R69,R70)</f>
        <v>124</v>
      </c>
      <c r="S63" s="52">
        <f t="shared" si="27"/>
        <v>0.99199999999999999</v>
      </c>
      <c r="T63" s="51">
        <f>SUM(T64,T66,T67,T68,T69,T70)</f>
        <v>136</v>
      </c>
      <c r="U63" s="51">
        <f>SUM(U64,U66,U67,U68,U69,U70)</f>
        <v>131</v>
      </c>
      <c r="V63" s="52">
        <f t="shared" si="28"/>
        <v>0.96323529411764708</v>
      </c>
      <c r="W63" s="51">
        <f>SUM(W64,W66,W67,W68,W69,W70)</f>
        <v>153</v>
      </c>
      <c r="X63" s="51">
        <f>SUM(X64,X66,X67,X68,X69,X70)</f>
        <v>142</v>
      </c>
      <c r="Y63" s="52">
        <f t="shared" si="29"/>
        <v>0.92810457516339873</v>
      </c>
      <c r="Z63" s="51">
        <f>SUM(Z64,Z66,Z67,Z68,Z69,Z70)</f>
        <v>171</v>
      </c>
      <c r="AA63" s="51">
        <f>SUM(AA64,AA66,AA67,AA68,AA69,AA70)</f>
        <v>152</v>
      </c>
      <c r="AB63" s="52">
        <f t="shared" si="30"/>
        <v>0.88888888888888884</v>
      </c>
      <c r="AC63" s="51">
        <f>SUM(AC64,AC66,AC67,AC68,AC69,AC70)</f>
        <v>182</v>
      </c>
      <c r="AD63" s="51">
        <f>SUM(AD64,AD66,AD67,AD68,AD69,AD70)</f>
        <v>164</v>
      </c>
      <c r="AE63" s="52">
        <f t="shared" si="31"/>
        <v>0.90109890109890112</v>
      </c>
      <c r="AF63" s="51">
        <f>SUM(AF64,AF66,AF67,AF68,AF69,AF70)</f>
        <v>199</v>
      </c>
      <c r="AG63" s="51">
        <f>SUM(AG64,AG66,AG67,AG68,AG69,AG70)</f>
        <v>177</v>
      </c>
      <c r="AH63" s="52">
        <f t="shared" si="32"/>
        <v>0.88944723618090449</v>
      </c>
      <c r="AI63" s="51">
        <f>SUM(AI64,AI66,AI67,AI68,AI69,AI70)</f>
        <v>226</v>
      </c>
      <c r="AJ63" s="51">
        <f>SUM(AJ64,AJ66,AJ67,AJ68,AJ69,AJ70)</f>
        <v>189</v>
      </c>
      <c r="AK63" s="52">
        <f t="shared" si="35"/>
        <v>0.83628318584070793</v>
      </c>
      <c r="AL63" s="51">
        <f>SUM(AL64,AL66,AL67,AL68,AL69,AL70)</f>
        <v>237</v>
      </c>
      <c r="AM63" s="51">
        <f>SUM(AM64,AM66,AM67,AM68,AM69,AM70)</f>
        <v>200</v>
      </c>
      <c r="AN63" s="52">
        <f t="shared" si="36"/>
        <v>0.84388185654008441</v>
      </c>
      <c r="AP63" s="38" t="str">
        <f>D63</f>
        <v>Engineering</v>
      </c>
      <c r="AQ63" s="4">
        <f>G63</f>
        <v>0.58490566037735847</v>
      </c>
      <c r="AR63" s="4">
        <f>J63</f>
        <v>0.8571428571428571</v>
      </c>
      <c r="AS63" s="4">
        <f>M63</f>
        <v>0.98936170212765961</v>
      </c>
      <c r="AT63" s="4">
        <f>P63</f>
        <v>0.99056603773584906</v>
      </c>
      <c r="AU63" s="4">
        <f>S63</f>
        <v>0.99199999999999999</v>
      </c>
      <c r="AV63" s="4">
        <f>V63</f>
        <v>0.96323529411764708</v>
      </c>
      <c r="AW63" s="4">
        <f>Y63</f>
        <v>0.92810457516339873</v>
      </c>
      <c r="AX63" s="4">
        <f>AB63</f>
        <v>0.88888888888888884</v>
      </c>
      <c r="AY63" s="4">
        <f>AE63</f>
        <v>0.90109890109890112</v>
      </c>
      <c r="AZ63" s="4">
        <f>AH63</f>
        <v>0.88944723618090449</v>
      </c>
      <c r="BA63" s="4">
        <f>AK63</f>
        <v>0.83628318584070793</v>
      </c>
      <c r="BB63" s="4">
        <f>AN63</f>
        <v>0.84388185654008441</v>
      </c>
      <c r="BC63" s="56">
        <f>AVERAGE(AZ63:BB63)</f>
        <v>0.85653742618723216</v>
      </c>
    </row>
    <row r="64" spans="1:55" x14ac:dyDescent="0.25">
      <c r="A64" s="18"/>
      <c r="B64" s="18"/>
      <c r="C64" s="18"/>
      <c r="D64" s="34" t="s">
        <v>122</v>
      </c>
      <c r="E64" s="2">
        <v>11</v>
      </c>
      <c r="F64" s="2">
        <v>6</v>
      </c>
      <c r="G64" s="4">
        <f t="shared" si="23"/>
        <v>0.54545454545454541</v>
      </c>
      <c r="H64" s="2">
        <v>15</v>
      </c>
      <c r="I64" s="2">
        <v>10</v>
      </c>
      <c r="J64" s="4">
        <f t="shared" si="24"/>
        <v>0.66666666666666663</v>
      </c>
      <c r="K64" s="2">
        <v>17</v>
      </c>
      <c r="L64" s="2">
        <v>17</v>
      </c>
      <c r="M64" s="4">
        <f t="shared" si="25"/>
        <v>1</v>
      </c>
      <c r="N64" s="2">
        <v>20</v>
      </c>
      <c r="O64" s="2">
        <v>18</v>
      </c>
      <c r="P64" s="4">
        <f t="shared" si="26"/>
        <v>0.9</v>
      </c>
      <c r="Q64" s="2">
        <v>22</v>
      </c>
      <c r="R64" s="2">
        <v>24</v>
      </c>
      <c r="S64" s="4">
        <f t="shared" si="27"/>
        <v>1.0909090909090908</v>
      </c>
      <c r="T64" s="2">
        <v>22</v>
      </c>
      <c r="U64" s="2">
        <v>26</v>
      </c>
      <c r="V64" s="4">
        <f t="shared" si="28"/>
        <v>1.1818181818181819</v>
      </c>
      <c r="W64" s="2">
        <v>22</v>
      </c>
      <c r="X64" s="2">
        <v>27</v>
      </c>
      <c r="Y64" s="4">
        <f t="shared" si="29"/>
        <v>1.2272727272727273</v>
      </c>
      <c r="Z64" s="2">
        <v>23</v>
      </c>
      <c r="AA64" s="2">
        <v>30</v>
      </c>
      <c r="AB64" s="4">
        <f t="shared" si="30"/>
        <v>1.3043478260869565</v>
      </c>
      <c r="AC64" s="2">
        <v>24</v>
      </c>
      <c r="AD64" s="2">
        <v>30</v>
      </c>
      <c r="AE64" s="4">
        <f t="shared" si="31"/>
        <v>1.25</v>
      </c>
      <c r="AF64" s="2">
        <v>28</v>
      </c>
      <c r="AG64" s="2">
        <v>31</v>
      </c>
      <c r="AH64" s="4">
        <f t="shared" si="32"/>
        <v>1.1071428571428572</v>
      </c>
      <c r="AI64" s="2">
        <v>32</v>
      </c>
      <c r="AJ64" s="2">
        <v>31</v>
      </c>
      <c r="AK64" s="4">
        <f t="shared" si="35"/>
        <v>0.96875</v>
      </c>
      <c r="AL64" s="2">
        <v>34</v>
      </c>
      <c r="AM64" s="2">
        <v>31</v>
      </c>
      <c r="AN64" s="4">
        <f t="shared" si="36"/>
        <v>0.91176470588235292</v>
      </c>
    </row>
    <row r="65" spans="1:55" x14ac:dyDescent="0.25">
      <c r="D65" s="34" t="s">
        <v>149</v>
      </c>
      <c r="E65" s="2"/>
      <c r="F65" s="2"/>
      <c r="G65" s="4" t="e">
        <f t="shared" si="23"/>
        <v>#DIV/0!</v>
      </c>
      <c r="H65" s="2"/>
      <c r="I65" s="2"/>
      <c r="J65" s="4" t="e">
        <f t="shared" si="24"/>
        <v>#DIV/0!</v>
      </c>
      <c r="K65" s="2"/>
      <c r="L65" s="2"/>
      <c r="M65" s="4"/>
      <c r="N65" s="2"/>
      <c r="O65" s="2"/>
      <c r="P65" s="4"/>
      <c r="Q65" s="2"/>
      <c r="R65" s="2"/>
      <c r="S65" s="4"/>
      <c r="T65" s="2"/>
      <c r="U65" s="2"/>
      <c r="V65" s="4"/>
      <c r="W65" s="2"/>
      <c r="X65" s="2"/>
      <c r="Y65" s="4"/>
      <c r="Z65" s="2"/>
      <c r="AA65" s="2"/>
      <c r="AB65" s="4"/>
      <c r="AC65" s="2"/>
      <c r="AD65" s="2"/>
      <c r="AE65" s="4"/>
      <c r="AF65" s="2">
        <v>0</v>
      </c>
      <c r="AG65" s="2">
        <v>1</v>
      </c>
      <c r="AH65" s="4"/>
      <c r="AI65" s="2">
        <v>0</v>
      </c>
      <c r="AJ65" s="2">
        <v>1</v>
      </c>
      <c r="AK65" s="4"/>
      <c r="AL65" s="2">
        <v>0</v>
      </c>
      <c r="AM65" s="2">
        <v>1</v>
      </c>
      <c r="AN65" s="4"/>
      <c r="AO65" s="34"/>
      <c r="AP65" s="34"/>
    </row>
    <row r="66" spans="1:55" x14ac:dyDescent="0.25">
      <c r="D66" s="34" t="s">
        <v>124</v>
      </c>
      <c r="E66" s="2">
        <v>12</v>
      </c>
      <c r="F66" s="2">
        <v>7</v>
      </c>
      <c r="G66" s="4">
        <f t="shared" ref="G66:G86" si="37">F66/E66</f>
        <v>0.58333333333333337</v>
      </c>
      <c r="H66" s="2">
        <v>23</v>
      </c>
      <c r="I66" s="2">
        <v>25</v>
      </c>
      <c r="J66" s="4">
        <f t="shared" ref="J66:J86" si="38">I66/H66</f>
        <v>1.0869565217391304</v>
      </c>
      <c r="K66" s="2">
        <v>34</v>
      </c>
      <c r="L66" s="2">
        <v>41</v>
      </c>
      <c r="M66" s="4">
        <f t="shared" ref="M66:M86" si="39">L66/K66</f>
        <v>1.2058823529411764</v>
      </c>
      <c r="N66" s="2">
        <v>40</v>
      </c>
      <c r="O66" s="2">
        <v>48</v>
      </c>
      <c r="P66" s="4">
        <f t="shared" ref="P66:P86" si="40">O66/N66</f>
        <v>1.2</v>
      </c>
      <c r="Q66" s="2">
        <v>52</v>
      </c>
      <c r="R66" s="2">
        <v>54</v>
      </c>
      <c r="S66" s="4">
        <f t="shared" ref="S66:S86" si="41">R66/Q66</f>
        <v>1.0384615384615385</v>
      </c>
      <c r="T66" s="2">
        <v>56</v>
      </c>
      <c r="U66" s="2">
        <v>55</v>
      </c>
      <c r="V66" s="4">
        <f t="shared" ref="V66:V84" si="42">U66/T66</f>
        <v>0.9821428571428571</v>
      </c>
      <c r="W66" s="2">
        <v>60</v>
      </c>
      <c r="X66" s="2">
        <v>58</v>
      </c>
      <c r="Y66" s="4">
        <f t="shared" ref="Y66:Y84" si="43">X66/W66</f>
        <v>0.96666666666666667</v>
      </c>
      <c r="Z66" s="2">
        <v>61</v>
      </c>
      <c r="AA66" s="2">
        <v>59</v>
      </c>
      <c r="AB66" s="4">
        <f t="shared" ref="AB66:AB84" si="44">AA66/Z66</f>
        <v>0.96721311475409832</v>
      </c>
      <c r="AC66" s="2">
        <v>62</v>
      </c>
      <c r="AD66" s="2">
        <v>64</v>
      </c>
      <c r="AE66" s="4">
        <f t="shared" ref="AE66:AE84" si="45">AD66/AC66</f>
        <v>1.032258064516129</v>
      </c>
      <c r="AF66" s="2">
        <v>68</v>
      </c>
      <c r="AG66" s="2">
        <v>68</v>
      </c>
      <c r="AH66" s="4">
        <f t="shared" ref="AH66:AH84" si="46">AG66/AF66</f>
        <v>1</v>
      </c>
      <c r="AI66" s="2">
        <v>79</v>
      </c>
      <c r="AJ66" s="2">
        <v>72</v>
      </c>
      <c r="AK66" s="4">
        <f t="shared" si="35"/>
        <v>0.91139240506329111</v>
      </c>
      <c r="AL66" s="2">
        <v>83</v>
      </c>
      <c r="AM66" s="2">
        <v>76</v>
      </c>
      <c r="AN66" s="4">
        <f t="shared" si="36"/>
        <v>0.91566265060240959</v>
      </c>
    </row>
    <row r="67" spans="1:55" x14ac:dyDescent="0.25">
      <c r="D67" s="34" t="s">
        <v>116</v>
      </c>
      <c r="E67" s="2">
        <v>23</v>
      </c>
      <c r="F67" s="2">
        <v>14</v>
      </c>
      <c r="G67" s="4">
        <f t="shared" si="37"/>
        <v>0.60869565217391308</v>
      </c>
      <c r="H67" s="2">
        <v>28</v>
      </c>
      <c r="I67" s="2">
        <v>22</v>
      </c>
      <c r="J67" s="4">
        <f t="shared" si="38"/>
        <v>0.7857142857142857</v>
      </c>
      <c r="K67" s="2">
        <v>29</v>
      </c>
      <c r="L67" s="2">
        <v>23</v>
      </c>
      <c r="M67" s="4">
        <f t="shared" si="39"/>
        <v>0.7931034482758621</v>
      </c>
      <c r="N67" s="2">
        <v>31</v>
      </c>
      <c r="O67" s="2">
        <v>24</v>
      </c>
      <c r="P67" s="4">
        <f t="shared" si="40"/>
        <v>0.77419354838709675</v>
      </c>
      <c r="Q67" s="2">
        <v>32</v>
      </c>
      <c r="R67" s="2">
        <v>28</v>
      </c>
      <c r="S67" s="4">
        <f t="shared" si="41"/>
        <v>0.875</v>
      </c>
      <c r="T67" s="2">
        <v>35</v>
      </c>
      <c r="U67" s="2">
        <v>29</v>
      </c>
      <c r="V67" s="4">
        <f t="shared" si="42"/>
        <v>0.82857142857142863</v>
      </c>
      <c r="W67" s="2">
        <v>38</v>
      </c>
      <c r="X67" s="2">
        <v>30</v>
      </c>
      <c r="Y67" s="4">
        <f t="shared" si="43"/>
        <v>0.78947368421052633</v>
      </c>
      <c r="Z67" s="2">
        <v>43</v>
      </c>
      <c r="AA67" s="2">
        <v>32</v>
      </c>
      <c r="AB67" s="4">
        <f t="shared" si="44"/>
        <v>0.7441860465116279</v>
      </c>
      <c r="AC67" s="2">
        <v>45</v>
      </c>
      <c r="AD67" s="2">
        <v>34</v>
      </c>
      <c r="AE67" s="4">
        <f t="shared" si="45"/>
        <v>0.75555555555555554</v>
      </c>
      <c r="AF67" s="2">
        <v>47</v>
      </c>
      <c r="AG67" s="2">
        <v>36</v>
      </c>
      <c r="AH67" s="4">
        <f t="shared" si="46"/>
        <v>0.76595744680851063</v>
      </c>
      <c r="AI67" s="2">
        <v>49</v>
      </c>
      <c r="AJ67" s="2">
        <v>37</v>
      </c>
      <c r="AK67" s="4">
        <f t="shared" si="35"/>
        <v>0.75510204081632648</v>
      </c>
      <c r="AL67" s="2">
        <v>51</v>
      </c>
      <c r="AM67" s="2">
        <v>37</v>
      </c>
      <c r="AN67" s="4">
        <f t="shared" si="36"/>
        <v>0.72549019607843135</v>
      </c>
    </row>
    <row r="68" spans="1:55" x14ac:dyDescent="0.25">
      <c r="D68" s="34" t="s">
        <v>127</v>
      </c>
      <c r="E68" s="2">
        <v>5</v>
      </c>
      <c r="F68" s="2">
        <v>4</v>
      </c>
      <c r="G68" s="4">
        <f t="shared" si="37"/>
        <v>0.8</v>
      </c>
      <c r="H68" s="2">
        <v>8</v>
      </c>
      <c r="I68" s="2">
        <v>6</v>
      </c>
      <c r="J68" s="4">
        <f t="shared" si="38"/>
        <v>0.75</v>
      </c>
      <c r="K68" s="2">
        <v>10</v>
      </c>
      <c r="L68" s="2">
        <v>6</v>
      </c>
      <c r="M68" s="4">
        <f t="shared" si="39"/>
        <v>0.6</v>
      </c>
      <c r="N68" s="2">
        <v>11</v>
      </c>
      <c r="O68" s="2">
        <v>9</v>
      </c>
      <c r="P68" s="4">
        <f t="shared" si="40"/>
        <v>0.81818181818181823</v>
      </c>
      <c r="Q68" s="2">
        <v>11</v>
      </c>
      <c r="R68" s="2">
        <v>11</v>
      </c>
      <c r="S68" s="4">
        <f t="shared" si="41"/>
        <v>1</v>
      </c>
      <c r="T68" s="2">
        <v>12</v>
      </c>
      <c r="U68" s="2">
        <v>13</v>
      </c>
      <c r="V68" s="4">
        <f t="shared" si="42"/>
        <v>1.0833333333333333</v>
      </c>
      <c r="W68" s="2">
        <v>17</v>
      </c>
      <c r="X68" s="2">
        <v>16</v>
      </c>
      <c r="Y68" s="4">
        <f t="shared" si="43"/>
        <v>0.94117647058823528</v>
      </c>
      <c r="Z68" s="2">
        <v>26</v>
      </c>
      <c r="AA68" s="2">
        <v>19</v>
      </c>
      <c r="AB68" s="4">
        <f t="shared" si="44"/>
        <v>0.73076923076923073</v>
      </c>
      <c r="AC68" s="2">
        <v>29</v>
      </c>
      <c r="AD68" s="2">
        <v>23</v>
      </c>
      <c r="AE68" s="4">
        <f t="shared" si="45"/>
        <v>0.7931034482758621</v>
      </c>
      <c r="AF68" s="2">
        <v>34</v>
      </c>
      <c r="AG68" s="2">
        <v>26</v>
      </c>
      <c r="AH68" s="4">
        <f t="shared" si="46"/>
        <v>0.76470588235294112</v>
      </c>
      <c r="AI68" s="2">
        <v>38</v>
      </c>
      <c r="AJ68" s="2">
        <v>33</v>
      </c>
      <c r="AK68" s="4">
        <f t="shared" si="35"/>
        <v>0.86842105263157898</v>
      </c>
      <c r="AL68" s="2">
        <v>40</v>
      </c>
      <c r="AM68" s="2">
        <v>37</v>
      </c>
      <c r="AN68" s="4">
        <f t="shared" si="36"/>
        <v>0.92500000000000004</v>
      </c>
    </row>
    <row r="69" spans="1:55" x14ac:dyDescent="0.25">
      <c r="D69" s="34" t="s">
        <v>115</v>
      </c>
      <c r="E69" s="2"/>
      <c r="F69" s="2"/>
      <c r="G69" s="4" t="e">
        <f t="shared" si="37"/>
        <v>#DIV/0!</v>
      </c>
      <c r="H69" s="2"/>
      <c r="I69" s="2"/>
      <c r="J69" s="4" t="e">
        <f t="shared" si="38"/>
        <v>#DIV/0!</v>
      </c>
      <c r="K69" s="2"/>
      <c r="L69" s="2"/>
      <c r="M69" s="4"/>
      <c r="N69" s="2"/>
      <c r="O69" s="2"/>
      <c r="P69" s="4"/>
      <c r="Q69" s="2"/>
      <c r="R69" s="2"/>
      <c r="S69" s="4"/>
      <c r="T69" s="2">
        <v>1</v>
      </c>
      <c r="U69" s="2">
        <v>0</v>
      </c>
      <c r="V69" s="4">
        <f t="shared" si="42"/>
        <v>0</v>
      </c>
      <c r="W69" s="2">
        <v>1</v>
      </c>
      <c r="X69" s="2">
        <v>0</v>
      </c>
      <c r="Y69" s="4">
        <f t="shared" si="43"/>
        <v>0</v>
      </c>
      <c r="Z69" s="2">
        <v>1</v>
      </c>
      <c r="AA69" s="2">
        <v>1</v>
      </c>
      <c r="AB69" s="4">
        <f t="shared" si="44"/>
        <v>1</v>
      </c>
      <c r="AC69" s="2">
        <v>1</v>
      </c>
      <c r="AD69" s="2">
        <v>2</v>
      </c>
      <c r="AE69" s="4">
        <f t="shared" si="45"/>
        <v>2</v>
      </c>
      <c r="AF69" s="2">
        <v>1</v>
      </c>
      <c r="AG69" s="2">
        <v>2</v>
      </c>
      <c r="AH69" s="4">
        <f t="shared" si="46"/>
        <v>2</v>
      </c>
      <c r="AI69" s="2">
        <v>4</v>
      </c>
      <c r="AJ69" s="2">
        <v>2</v>
      </c>
      <c r="AK69" s="4">
        <f t="shared" si="35"/>
        <v>0.5</v>
      </c>
      <c r="AL69" s="2">
        <v>4</v>
      </c>
      <c r="AM69" s="2">
        <v>3</v>
      </c>
      <c r="AN69" s="4">
        <f t="shared" si="36"/>
        <v>0.75</v>
      </c>
    </row>
    <row r="70" spans="1:55" x14ac:dyDescent="0.25">
      <c r="D70" s="34" t="s">
        <v>128</v>
      </c>
      <c r="E70" s="2">
        <v>2</v>
      </c>
      <c r="F70" s="2">
        <v>0</v>
      </c>
      <c r="G70" s="4">
        <f t="shared" si="37"/>
        <v>0</v>
      </c>
      <c r="H70" s="2">
        <v>3</v>
      </c>
      <c r="I70" s="2">
        <v>3</v>
      </c>
      <c r="J70" s="4">
        <f t="shared" si="38"/>
        <v>1</v>
      </c>
      <c r="K70" s="2">
        <v>4</v>
      </c>
      <c r="L70" s="2">
        <v>6</v>
      </c>
      <c r="M70" s="4">
        <f t="shared" si="39"/>
        <v>1.5</v>
      </c>
      <c r="N70" s="2">
        <v>4</v>
      </c>
      <c r="O70" s="2">
        <v>6</v>
      </c>
      <c r="P70" s="4">
        <f t="shared" si="40"/>
        <v>1.5</v>
      </c>
      <c r="Q70" s="2">
        <v>8</v>
      </c>
      <c r="R70" s="2">
        <v>7</v>
      </c>
      <c r="S70" s="4">
        <f t="shared" si="41"/>
        <v>0.875</v>
      </c>
      <c r="T70" s="2">
        <v>10</v>
      </c>
      <c r="U70" s="2">
        <v>8</v>
      </c>
      <c r="V70" s="4">
        <f t="shared" si="42"/>
        <v>0.8</v>
      </c>
      <c r="W70" s="2">
        <v>15</v>
      </c>
      <c r="X70" s="2">
        <v>11</v>
      </c>
      <c r="Y70" s="4">
        <f t="shared" si="43"/>
        <v>0.73333333333333328</v>
      </c>
      <c r="Z70" s="2">
        <v>17</v>
      </c>
      <c r="AA70" s="2">
        <v>11</v>
      </c>
      <c r="AB70" s="4">
        <f t="shared" si="44"/>
        <v>0.6470588235294118</v>
      </c>
      <c r="AC70" s="2">
        <v>21</v>
      </c>
      <c r="AD70" s="2">
        <v>11</v>
      </c>
      <c r="AE70" s="4">
        <f t="shared" si="45"/>
        <v>0.52380952380952384</v>
      </c>
      <c r="AF70" s="2">
        <v>21</v>
      </c>
      <c r="AG70" s="2">
        <v>14</v>
      </c>
      <c r="AH70" s="4">
        <f t="shared" si="46"/>
        <v>0.66666666666666663</v>
      </c>
      <c r="AI70" s="2">
        <v>24</v>
      </c>
      <c r="AJ70" s="2">
        <v>14</v>
      </c>
      <c r="AK70" s="4">
        <f t="shared" si="35"/>
        <v>0.58333333333333337</v>
      </c>
      <c r="AL70" s="2">
        <v>25</v>
      </c>
      <c r="AM70" s="2">
        <v>16</v>
      </c>
      <c r="AN70" s="4">
        <f t="shared" si="36"/>
        <v>0.64</v>
      </c>
    </row>
    <row r="71" spans="1:55" s="38" customFormat="1" x14ac:dyDescent="0.25">
      <c r="D71" s="34"/>
      <c r="E71" s="2"/>
      <c r="F71" s="2"/>
      <c r="G71" s="4"/>
      <c r="H71" s="2"/>
      <c r="I71" s="2"/>
      <c r="J71" s="4"/>
      <c r="K71" s="2"/>
      <c r="L71" s="2"/>
      <c r="M71" s="4"/>
      <c r="N71" s="2"/>
      <c r="O71" s="2"/>
      <c r="P71" s="4"/>
      <c r="Q71" s="2"/>
      <c r="R71" s="2"/>
      <c r="S71" s="4"/>
      <c r="T71" s="2"/>
      <c r="U71" s="2"/>
      <c r="V71" s="4"/>
      <c r="W71" s="2"/>
      <c r="X71" s="2"/>
      <c r="Y71" s="4"/>
      <c r="Z71" s="2"/>
      <c r="AA71" s="2"/>
      <c r="AB71" s="4"/>
      <c r="AC71" s="2"/>
      <c r="AD71" s="2"/>
      <c r="AE71" s="4"/>
      <c r="AF71" s="2"/>
      <c r="AG71" s="2"/>
      <c r="AH71" s="4"/>
      <c r="AI71" s="2"/>
      <c r="AJ71" s="2"/>
      <c r="AK71" s="4"/>
      <c r="AL71" s="2"/>
      <c r="AM71" s="2"/>
      <c r="AN71" s="4"/>
    </row>
    <row r="72" spans="1:55" s="38" customFormat="1" x14ac:dyDescent="0.25">
      <c r="D72" s="34"/>
      <c r="E72" s="2"/>
      <c r="F72" s="2"/>
      <c r="G72" s="4"/>
      <c r="H72" s="2"/>
      <c r="I72" s="2"/>
      <c r="J72" s="4"/>
      <c r="K72" s="2"/>
      <c r="L72" s="2"/>
      <c r="M72" s="4"/>
      <c r="N72" s="2"/>
      <c r="O72" s="2"/>
      <c r="P72" s="4"/>
      <c r="Q72" s="2"/>
      <c r="R72" s="2"/>
      <c r="S72" s="4"/>
      <c r="T72" s="2"/>
      <c r="U72" s="2"/>
      <c r="V72" s="4"/>
      <c r="W72" s="2"/>
      <c r="X72" s="2"/>
      <c r="Y72" s="4"/>
      <c r="Z72" s="2"/>
      <c r="AA72" s="2"/>
      <c r="AB72" s="4"/>
      <c r="AC72" s="2"/>
      <c r="AD72" s="2"/>
      <c r="AE72" s="4"/>
      <c r="AF72" s="2"/>
      <c r="AG72" s="2"/>
      <c r="AH72" s="4"/>
      <c r="AI72" s="2"/>
      <c r="AJ72" s="2"/>
      <c r="AK72" s="4"/>
      <c r="AL72" s="2"/>
      <c r="AM72" s="2"/>
      <c r="AN72" s="4"/>
    </row>
    <row r="73" spans="1:55" s="38" customFormat="1" x14ac:dyDescent="0.25">
      <c r="D73" s="34"/>
      <c r="E73" s="2"/>
      <c r="F73" s="2"/>
      <c r="G73" s="4"/>
      <c r="H73" s="2"/>
      <c r="I73" s="2"/>
      <c r="J73" s="4"/>
      <c r="K73" s="2"/>
      <c r="L73" s="2"/>
      <c r="M73" s="4"/>
      <c r="N73" s="2"/>
      <c r="O73" s="2"/>
      <c r="P73" s="4"/>
      <c r="Q73" s="2"/>
      <c r="R73" s="2"/>
      <c r="S73" s="4"/>
      <c r="T73" s="2"/>
      <c r="U73" s="2"/>
      <c r="V73" s="4"/>
      <c r="W73" s="2"/>
      <c r="X73" s="2"/>
      <c r="Y73" s="4"/>
      <c r="Z73" s="2"/>
      <c r="AA73" s="2"/>
      <c r="AB73" s="4"/>
      <c r="AC73" s="2"/>
      <c r="AD73" s="2"/>
      <c r="AE73" s="4"/>
      <c r="AF73" s="2"/>
      <c r="AG73" s="2"/>
      <c r="AH73" s="4"/>
      <c r="AI73" s="2"/>
      <c r="AJ73" s="2"/>
      <c r="AK73" s="4"/>
      <c r="AL73" s="2"/>
      <c r="AM73" s="2"/>
      <c r="AN73" s="4"/>
    </row>
    <row r="74" spans="1:55" s="38" customFormat="1" x14ac:dyDescent="0.25">
      <c r="D74" s="34"/>
      <c r="E74" s="2"/>
      <c r="F74" s="2"/>
      <c r="G74" s="4"/>
      <c r="H74" s="2"/>
      <c r="I74" s="2"/>
      <c r="J74" s="4"/>
      <c r="K74" s="2"/>
      <c r="L74" s="2"/>
      <c r="M74" s="4"/>
      <c r="N74" s="2"/>
      <c r="O74" s="2"/>
      <c r="P74" s="4"/>
      <c r="Q74" s="2"/>
      <c r="R74" s="2"/>
      <c r="S74" s="4"/>
      <c r="T74" s="2"/>
      <c r="U74" s="2"/>
      <c r="V74" s="4"/>
      <c r="W74" s="2"/>
      <c r="X74" s="2"/>
      <c r="Y74" s="4"/>
      <c r="Z74" s="2"/>
      <c r="AA74" s="2"/>
      <c r="AB74" s="4"/>
      <c r="AC74" s="2"/>
      <c r="AD74" s="2"/>
      <c r="AE74" s="4"/>
      <c r="AF74" s="2"/>
      <c r="AG74" s="2"/>
      <c r="AH74" s="4"/>
      <c r="AI74" s="2"/>
      <c r="AJ74" s="2"/>
      <c r="AK74" s="4"/>
      <c r="AL74" s="2"/>
      <c r="AM74" s="2"/>
      <c r="AN74" s="4"/>
    </row>
    <row r="75" spans="1:55" x14ac:dyDescent="0.25">
      <c r="A75" s="18" t="s">
        <v>152</v>
      </c>
      <c r="B75" s="18" t="s">
        <v>35</v>
      </c>
      <c r="C75" s="39" t="s">
        <v>38</v>
      </c>
      <c r="D75" s="34" t="s">
        <v>131</v>
      </c>
      <c r="E75" s="2">
        <f>SUM(E77:E84)</f>
        <v>419</v>
      </c>
      <c r="F75" s="2">
        <f>SUM(F77:F84)</f>
        <v>314</v>
      </c>
      <c r="G75" s="4">
        <f t="shared" si="37"/>
        <v>0.74940334128878283</v>
      </c>
      <c r="H75" s="2">
        <f>SUM(H77:H84)</f>
        <v>677</v>
      </c>
      <c r="I75" s="2">
        <f>SUM(I77:I84)</f>
        <v>476</v>
      </c>
      <c r="J75" s="4">
        <f t="shared" si="38"/>
        <v>0.70310192023633677</v>
      </c>
      <c r="K75" s="2">
        <f>SUM(K77:K84)</f>
        <v>735</v>
      </c>
      <c r="L75" s="2">
        <f>SUM(L77:L84)</f>
        <v>561</v>
      </c>
      <c r="M75" s="4">
        <f t="shared" si="39"/>
        <v>0.76326530612244903</v>
      </c>
      <c r="N75" s="2">
        <f>SUM(N77:N84)</f>
        <v>814</v>
      </c>
      <c r="O75" s="2">
        <f>SUM(O77:O84)</f>
        <v>673</v>
      </c>
      <c r="P75" s="4">
        <f t="shared" si="40"/>
        <v>0.82678132678132676</v>
      </c>
      <c r="Q75" s="2">
        <f>SUM(Q77:Q84)</f>
        <v>990</v>
      </c>
      <c r="R75" s="2">
        <f>SUM(R77:R84)</f>
        <v>814</v>
      </c>
      <c r="S75" s="4">
        <f t="shared" si="41"/>
        <v>0.82222222222222219</v>
      </c>
      <c r="T75" s="2">
        <f>SUM(T77:T84)</f>
        <v>1052</v>
      </c>
      <c r="U75" s="2">
        <f>SUM(U77:U84)</f>
        <v>908</v>
      </c>
      <c r="V75" s="4">
        <f t="shared" si="42"/>
        <v>0.86311787072243351</v>
      </c>
      <c r="W75" s="2">
        <f>SUM(W77:W84)</f>
        <v>1122</v>
      </c>
      <c r="X75" s="2">
        <f>SUM(X77:X84)</f>
        <v>976</v>
      </c>
      <c r="Y75" s="4">
        <f t="shared" si="43"/>
        <v>0.86987522281639929</v>
      </c>
      <c r="Z75" s="2">
        <f>SUM(Z77:Z84)</f>
        <v>1279</v>
      </c>
      <c r="AA75" s="2">
        <f>SUM(AA77:AA84)</f>
        <v>1136</v>
      </c>
      <c r="AB75" s="4">
        <f t="shared" si="44"/>
        <v>0.88819390148553556</v>
      </c>
      <c r="AC75" s="2">
        <f>SUM(AC77:AC84)</f>
        <v>1352</v>
      </c>
      <c r="AD75" s="2">
        <f>SUM(AD77:AD84)</f>
        <v>1227</v>
      </c>
      <c r="AE75" s="4">
        <f t="shared" si="45"/>
        <v>0.90754437869822491</v>
      </c>
      <c r="AF75" s="2">
        <f>SUM(AF77:AF84)</f>
        <v>1406</v>
      </c>
      <c r="AG75" s="2">
        <f>SUM(AG77:AG84)</f>
        <v>1303</v>
      </c>
      <c r="AH75" s="4">
        <f t="shared" si="46"/>
        <v>0.9267425320056899</v>
      </c>
      <c r="AI75" s="2">
        <f>SUM(AI77:AI84)</f>
        <v>1519</v>
      </c>
      <c r="AJ75" s="2">
        <f>SUM(AJ77:AJ84)</f>
        <v>1416</v>
      </c>
      <c r="AK75" s="4">
        <f t="shared" ref="AK75:AK86" si="47">AJ75/AI75</f>
        <v>0.9321922317314022</v>
      </c>
      <c r="AL75" s="2">
        <f>SUM(AL77:AL84)</f>
        <v>1538</v>
      </c>
      <c r="AM75" s="2">
        <f>SUM(AM77:AM84)</f>
        <v>1433</v>
      </c>
      <c r="AN75" s="4">
        <f t="shared" ref="AN75:AN86" si="48">AM75/AL75</f>
        <v>0.93172951885565669</v>
      </c>
      <c r="AP75" s="38" t="str">
        <f>D75</f>
        <v>Program</v>
      </c>
      <c r="AQ75" s="4">
        <f>G75</f>
        <v>0.74940334128878283</v>
      </c>
      <c r="AR75" s="4">
        <f>J75</f>
        <v>0.70310192023633677</v>
      </c>
      <c r="AS75" s="4">
        <f>M75</f>
        <v>0.76326530612244903</v>
      </c>
      <c r="AT75" s="4">
        <f>P75</f>
        <v>0.82678132678132676</v>
      </c>
      <c r="AU75" s="4">
        <f>S75</f>
        <v>0.82222222222222219</v>
      </c>
      <c r="AV75" s="4">
        <f>V75</f>
        <v>0.86311787072243351</v>
      </c>
      <c r="AW75" s="4">
        <f>Y75</f>
        <v>0.86987522281639929</v>
      </c>
      <c r="AX75" s="4">
        <f>AB75</f>
        <v>0.88819390148553556</v>
      </c>
      <c r="AY75" s="4">
        <f>AE75</f>
        <v>0.90754437869822491</v>
      </c>
      <c r="AZ75" s="4">
        <f>AH75</f>
        <v>0.9267425320056899</v>
      </c>
      <c r="BA75" s="4">
        <f>AK75</f>
        <v>0.9321922317314022</v>
      </c>
      <c r="BB75" s="4">
        <f>AN75</f>
        <v>0.93172951885565669</v>
      </c>
    </row>
    <row r="76" spans="1:55" x14ac:dyDescent="0.25">
      <c r="D76" s="34" t="s">
        <v>132</v>
      </c>
      <c r="E76" s="51">
        <f>SUM(E77,E79,E80,E81,E82,E83,E84)</f>
        <v>418</v>
      </c>
      <c r="F76" s="51">
        <f>SUM(F77,F79,F80,F81,F82,F83,F84)</f>
        <v>314</v>
      </c>
      <c r="G76" s="52">
        <f t="shared" si="37"/>
        <v>0.75119617224880386</v>
      </c>
      <c r="H76" s="51">
        <f>SUM(H77,H79,H80,H81,H82,H83,H84)</f>
        <v>676</v>
      </c>
      <c r="I76" s="51">
        <f>SUM(I77,I79,I80,I81,I82,I83,I84)</f>
        <v>475</v>
      </c>
      <c r="J76" s="52">
        <f t="shared" si="38"/>
        <v>0.7026627218934911</v>
      </c>
      <c r="K76" s="51">
        <f>SUM(K77,K79,K80,K81,K82,K83,K84)</f>
        <v>734</v>
      </c>
      <c r="L76" s="51">
        <f>SUM(L77,L79,L80,L81,L82,L83,L84)</f>
        <v>560</v>
      </c>
      <c r="M76" s="52">
        <f t="shared" si="39"/>
        <v>0.76294277929155319</v>
      </c>
      <c r="N76" s="51">
        <f>SUM(N77,N79,N80,N81,N82,N83,N84)</f>
        <v>813</v>
      </c>
      <c r="O76" s="51">
        <f>SUM(O77,O79,O80,O81,O82,O83,O84)</f>
        <v>672</v>
      </c>
      <c r="P76" s="52">
        <f t="shared" si="40"/>
        <v>0.82656826568265684</v>
      </c>
      <c r="Q76" s="51">
        <f>SUM(Q77,Q79,Q80,Q81,Q82,Q83,Q84)</f>
        <v>989</v>
      </c>
      <c r="R76" s="51">
        <f>SUM(R77,R79,R80,R81,R82,R83,R84)</f>
        <v>813</v>
      </c>
      <c r="S76" s="52">
        <f t="shared" si="41"/>
        <v>0.8220424671385238</v>
      </c>
      <c r="T76" s="51">
        <f>SUM(T77,T79,T80,T81,T82,T83,T84)</f>
        <v>1051</v>
      </c>
      <c r="U76" s="51">
        <f>SUM(U77,U79,U80,U81,U82,U83,U84)</f>
        <v>907</v>
      </c>
      <c r="V76" s="52">
        <f t="shared" si="42"/>
        <v>0.86298763082778307</v>
      </c>
      <c r="W76" s="51">
        <f>SUM(W77,W79,W80,W81,W82,W83,W84)</f>
        <v>1121</v>
      </c>
      <c r="X76" s="51">
        <f>SUM(X77,X79,X80,X81,X82,X83,X84)</f>
        <v>975</v>
      </c>
      <c r="Y76" s="52">
        <f t="shared" si="43"/>
        <v>0.86975914362176632</v>
      </c>
      <c r="Z76" s="51">
        <f>SUM(Z77,Z79,Z80,Z81,Z82,Z83,Z84)</f>
        <v>1278</v>
      </c>
      <c r="AA76" s="51">
        <f>SUM(AA77,AA79,AA80,AA81,AA82,AA83,AA84)</f>
        <v>1135</v>
      </c>
      <c r="AB76" s="52">
        <f t="shared" si="44"/>
        <v>0.88810641627543041</v>
      </c>
      <c r="AC76" s="51">
        <f>SUM(AC77,AC79,AC80,AC81,AC82,AC83,AC84)</f>
        <v>1351</v>
      </c>
      <c r="AD76" s="51">
        <f>SUM(AD77,AD79,AD80,AD81,AD82,AD83,AD84)</f>
        <v>1226</v>
      </c>
      <c r="AE76" s="52">
        <f t="shared" si="45"/>
        <v>0.90747594374537377</v>
      </c>
      <c r="AF76" s="51">
        <f>SUM(AF77,AF79,AF80,AF81,AF82,AF83,AF84)</f>
        <v>1405</v>
      </c>
      <c r="AG76" s="51">
        <f>SUM(AG77,AG79,AG80,AG81,AG82,AG83,AG84)</f>
        <v>1302</v>
      </c>
      <c r="AH76" s="52">
        <f t="shared" si="46"/>
        <v>0.92669039145907472</v>
      </c>
      <c r="AI76" s="51">
        <f>SUM(AI77,AI79,AI80,AI81,AI82,AI83,AI84)</f>
        <v>1518</v>
      </c>
      <c r="AJ76" s="51">
        <f>SUM(AJ77,AJ79,AJ80,AJ81,AJ82,AJ83,AJ84)</f>
        <v>1415</v>
      </c>
      <c r="AK76" s="52">
        <f t="shared" si="47"/>
        <v>0.93214756258234521</v>
      </c>
      <c r="AL76" s="51">
        <f>SUM(AL77,AL79,AL80,AL81,AL82,AL83,AL84)</f>
        <v>1537</v>
      </c>
      <c r="AM76" s="51">
        <f>SUM(AM77,AM79,AM80,AM81,AM82,AM83,AM84)</f>
        <v>1432</v>
      </c>
      <c r="AN76" s="52">
        <f t="shared" si="48"/>
        <v>0.93168510084580347</v>
      </c>
      <c r="AP76" s="38" t="str">
        <f>D76</f>
        <v>Engineering</v>
      </c>
      <c r="AQ76" s="4">
        <f>G76</f>
        <v>0.75119617224880386</v>
      </c>
      <c r="AR76" s="4">
        <f>J76</f>
        <v>0.7026627218934911</v>
      </c>
      <c r="AS76" s="4">
        <f>M76</f>
        <v>0.76294277929155319</v>
      </c>
      <c r="AT76" s="4">
        <f>P76</f>
        <v>0.82656826568265684</v>
      </c>
      <c r="AU76" s="4">
        <f>S76</f>
        <v>0.8220424671385238</v>
      </c>
      <c r="AV76" s="4">
        <f>V76</f>
        <v>0.86298763082778307</v>
      </c>
      <c r="AW76" s="4">
        <f>Y76</f>
        <v>0.86975914362176632</v>
      </c>
      <c r="AX76" s="4">
        <f>AB76</f>
        <v>0.88810641627543041</v>
      </c>
      <c r="AY76" s="4">
        <f>AE76</f>
        <v>0.90747594374537377</v>
      </c>
      <c r="AZ76" s="4">
        <f>AH76</f>
        <v>0.92669039145907472</v>
      </c>
      <c r="BA76" s="4">
        <f>AK76</f>
        <v>0.93214756258234521</v>
      </c>
      <c r="BB76" s="4">
        <f>AN76</f>
        <v>0.93168510084580347</v>
      </c>
      <c r="BC76" s="56">
        <f>AVERAGE(AZ76:BB76)</f>
        <v>0.93017435162907447</v>
      </c>
    </row>
    <row r="77" spans="1:55" x14ac:dyDescent="0.25">
      <c r="D77" s="34" t="s">
        <v>142</v>
      </c>
      <c r="E77" s="2">
        <v>121</v>
      </c>
      <c r="F77" s="2">
        <v>84</v>
      </c>
      <c r="G77" s="4">
        <f t="shared" si="37"/>
        <v>0.69421487603305787</v>
      </c>
      <c r="H77" s="2">
        <v>187</v>
      </c>
      <c r="I77" s="2">
        <v>127</v>
      </c>
      <c r="J77" s="4">
        <f t="shared" si="38"/>
        <v>0.67914438502673802</v>
      </c>
      <c r="K77" s="2">
        <v>206</v>
      </c>
      <c r="L77" s="2">
        <v>154</v>
      </c>
      <c r="M77" s="4">
        <f t="shared" si="39"/>
        <v>0.74757281553398058</v>
      </c>
      <c r="N77" s="2">
        <v>230</v>
      </c>
      <c r="O77" s="2">
        <v>180</v>
      </c>
      <c r="P77" s="4">
        <f t="shared" si="40"/>
        <v>0.78260869565217395</v>
      </c>
      <c r="Q77" s="2">
        <v>248</v>
      </c>
      <c r="R77" s="2">
        <v>210</v>
      </c>
      <c r="S77" s="4">
        <f t="shared" si="41"/>
        <v>0.84677419354838712</v>
      </c>
      <c r="T77" s="2">
        <v>267</v>
      </c>
      <c r="U77" s="2">
        <v>228</v>
      </c>
      <c r="V77" s="4">
        <f t="shared" si="42"/>
        <v>0.8539325842696629</v>
      </c>
      <c r="W77" s="2">
        <v>288</v>
      </c>
      <c r="X77" s="2">
        <v>238</v>
      </c>
      <c r="Y77" s="4">
        <f t="shared" si="43"/>
        <v>0.82638888888888884</v>
      </c>
      <c r="Z77" s="2">
        <v>304</v>
      </c>
      <c r="AA77" s="2">
        <v>265</v>
      </c>
      <c r="AB77" s="4">
        <f t="shared" si="44"/>
        <v>0.87171052631578949</v>
      </c>
      <c r="AC77" s="2">
        <v>314</v>
      </c>
      <c r="AD77" s="2">
        <v>286</v>
      </c>
      <c r="AE77" s="4">
        <f t="shared" si="45"/>
        <v>0.91082802547770703</v>
      </c>
      <c r="AF77" s="2">
        <v>326</v>
      </c>
      <c r="AG77" s="2">
        <v>300</v>
      </c>
      <c r="AH77" s="4">
        <f t="shared" si="46"/>
        <v>0.92024539877300615</v>
      </c>
      <c r="AI77" s="2">
        <v>337</v>
      </c>
      <c r="AJ77" s="2">
        <v>321</v>
      </c>
      <c r="AK77" s="4">
        <f t="shared" si="47"/>
        <v>0.95252225519287836</v>
      </c>
      <c r="AL77" s="2">
        <v>343</v>
      </c>
      <c r="AM77" s="2">
        <v>317</v>
      </c>
      <c r="AN77" s="4">
        <f t="shared" si="48"/>
        <v>0.92419825072886297</v>
      </c>
    </row>
    <row r="78" spans="1:55" x14ac:dyDescent="0.25">
      <c r="D78" s="130" t="s">
        <v>151</v>
      </c>
      <c r="E78" s="129">
        <v>1</v>
      </c>
      <c r="F78" s="129">
        <v>0</v>
      </c>
      <c r="G78" s="128">
        <f t="shared" si="37"/>
        <v>0</v>
      </c>
      <c r="H78" s="129">
        <v>1</v>
      </c>
      <c r="I78" s="129">
        <v>1</v>
      </c>
      <c r="J78" s="128">
        <f t="shared" si="38"/>
        <v>1</v>
      </c>
      <c r="K78" s="129">
        <v>1</v>
      </c>
      <c r="L78" s="129">
        <v>1</v>
      </c>
      <c r="M78" s="128">
        <f t="shared" si="39"/>
        <v>1</v>
      </c>
      <c r="N78" s="129">
        <v>1</v>
      </c>
      <c r="O78" s="129">
        <v>1</v>
      </c>
      <c r="P78" s="128">
        <f t="shared" si="40"/>
        <v>1</v>
      </c>
      <c r="Q78" s="129">
        <v>1</v>
      </c>
      <c r="R78" s="129">
        <v>1</v>
      </c>
      <c r="S78" s="128">
        <f t="shared" si="41"/>
        <v>1</v>
      </c>
      <c r="T78" s="129">
        <v>1</v>
      </c>
      <c r="U78" s="129">
        <v>1</v>
      </c>
      <c r="V78" s="128">
        <f t="shared" si="42"/>
        <v>1</v>
      </c>
      <c r="W78" s="129">
        <v>1</v>
      </c>
      <c r="X78" s="129">
        <v>1</v>
      </c>
      <c r="Y78" s="128">
        <f t="shared" si="43"/>
        <v>1</v>
      </c>
      <c r="Z78" s="129">
        <v>1</v>
      </c>
      <c r="AA78" s="129">
        <v>1</v>
      </c>
      <c r="AB78" s="128">
        <f t="shared" si="44"/>
        <v>1</v>
      </c>
      <c r="AC78" s="129">
        <v>1</v>
      </c>
      <c r="AD78" s="129">
        <v>1</v>
      </c>
      <c r="AE78" s="128">
        <f t="shared" si="45"/>
        <v>1</v>
      </c>
      <c r="AF78" s="129">
        <v>1</v>
      </c>
      <c r="AG78" s="129">
        <v>1</v>
      </c>
      <c r="AH78" s="128">
        <f t="shared" si="46"/>
        <v>1</v>
      </c>
      <c r="AI78" s="129">
        <v>1</v>
      </c>
      <c r="AJ78" s="129">
        <v>1</v>
      </c>
      <c r="AK78" s="128">
        <f t="shared" si="47"/>
        <v>1</v>
      </c>
      <c r="AL78" s="129">
        <v>1</v>
      </c>
      <c r="AM78" s="129">
        <v>1</v>
      </c>
      <c r="AN78" s="128">
        <f t="shared" si="48"/>
        <v>1</v>
      </c>
    </row>
    <row r="79" spans="1:55" x14ac:dyDescent="0.25">
      <c r="D79" s="34" t="s">
        <v>146</v>
      </c>
      <c r="E79" s="2">
        <v>104</v>
      </c>
      <c r="F79" s="2">
        <v>79</v>
      </c>
      <c r="G79" s="4">
        <f t="shared" si="37"/>
        <v>0.75961538461538458</v>
      </c>
      <c r="H79" s="2">
        <v>161</v>
      </c>
      <c r="I79" s="2">
        <v>116</v>
      </c>
      <c r="J79" s="4">
        <f t="shared" si="38"/>
        <v>0.72049689440993792</v>
      </c>
      <c r="K79" s="2">
        <v>175</v>
      </c>
      <c r="L79" s="2">
        <v>132</v>
      </c>
      <c r="M79" s="4">
        <f t="shared" si="39"/>
        <v>0.75428571428571434</v>
      </c>
      <c r="N79" s="2">
        <v>196</v>
      </c>
      <c r="O79" s="2">
        <v>163</v>
      </c>
      <c r="P79" s="4">
        <f t="shared" si="40"/>
        <v>0.83163265306122447</v>
      </c>
      <c r="Q79" s="2">
        <v>223</v>
      </c>
      <c r="R79" s="2">
        <v>185</v>
      </c>
      <c r="S79" s="4">
        <f t="shared" si="41"/>
        <v>0.82959641255605376</v>
      </c>
      <c r="T79" s="2">
        <v>232</v>
      </c>
      <c r="U79" s="2">
        <v>197</v>
      </c>
      <c r="V79" s="4">
        <f t="shared" si="42"/>
        <v>0.84913793103448276</v>
      </c>
      <c r="W79" s="2">
        <v>240</v>
      </c>
      <c r="X79" s="2">
        <v>199</v>
      </c>
      <c r="Y79" s="4">
        <f t="shared" si="43"/>
        <v>0.82916666666666672</v>
      </c>
      <c r="Z79" s="2">
        <v>245</v>
      </c>
      <c r="AA79" s="2">
        <v>228</v>
      </c>
      <c r="AB79" s="4">
        <f t="shared" si="44"/>
        <v>0.93061224489795913</v>
      </c>
      <c r="AC79" s="2">
        <v>252</v>
      </c>
      <c r="AD79" s="2">
        <v>236</v>
      </c>
      <c r="AE79" s="4">
        <f t="shared" si="45"/>
        <v>0.93650793650793651</v>
      </c>
      <c r="AF79" s="2">
        <v>256</v>
      </c>
      <c r="AG79" s="2">
        <v>239</v>
      </c>
      <c r="AH79" s="4">
        <f t="shared" si="46"/>
        <v>0.93359375</v>
      </c>
      <c r="AI79" s="2">
        <v>262</v>
      </c>
      <c r="AJ79" s="2">
        <v>247</v>
      </c>
      <c r="AK79" s="4">
        <f t="shared" si="47"/>
        <v>0.9427480916030534</v>
      </c>
      <c r="AL79" s="2">
        <v>262</v>
      </c>
      <c r="AM79" s="2">
        <v>250</v>
      </c>
      <c r="AN79" s="4">
        <f t="shared" si="48"/>
        <v>0.95419847328244278</v>
      </c>
    </row>
    <row r="80" spans="1:55" x14ac:dyDescent="0.25">
      <c r="D80" s="34" t="s">
        <v>126</v>
      </c>
      <c r="E80" s="2"/>
      <c r="F80" s="2"/>
      <c r="G80" s="4"/>
      <c r="H80" s="2">
        <v>2</v>
      </c>
      <c r="I80" s="2">
        <v>0</v>
      </c>
      <c r="J80" s="4">
        <f t="shared" si="38"/>
        <v>0</v>
      </c>
      <c r="K80" s="2">
        <v>2</v>
      </c>
      <c r="L80" s="2">
        <v>0</v>
      </c>
      <c r="M80" s="4">
        <f t="shared" si="39"/>
        <v>0</v>
      </c>
      <c r="N80" s="2">
        <v>2</v>
      </c>
      <c r="O80" s="2">
        <v>1</v>
      </c>
      <c r="P80" s="4">
        <f t="shared" si="40"/>
        <v>0.5</v>
      </c>
      <c r="Q80" s="2">
        <v>2</v>
      </c>
      <c r="R80" s="2">
        <v>1</v>
      </c>
      <c r="S80" s="4">
        <f t="shared" si="41"/>
        <v>0.5</v>
      </c>
      <c r="T80" s="2">
        <v>2</v>
      </c>
      <c r="U80" s="2">
        <v>1</v>
      </c>
      <c r="V80" s="4">
        <f t="shared" si="42"/>
        <v>0.5</v>
      </c>
      <c r="W80" s="2">
        <v>2</v>
      </c>
      <c r="X80" s="2">
        <v>1</v>
      </c>
      <c r="Y80" s="4">
        <f t="shared" si="43"/>
        <v>0.5</v>
      </c>
      <c r="Z80" s="2">
        <v>2</v>
      </c>
      <c r="AA80" s="2">
        <v>1</v>
      </c>
      <c r="AB80" s="4">
        <f t="shared" si="44"/>
        <v>0.5</v>
      </c>
      <c r="AC80" s="2">
        <v>2</v>
      </c>
      <c r="AD80" s="2">
        <v>1</v>
      </c>
      <c r="AE80" s="4">
        <f t="shared" si="45"/>
        <v>0.5</v>
      </c>
      <c r="AF80" s="2">
        <v>2</v>
      </c>
      <c r="AG80" s="2">
        <v>1</v>
      </c>
      <c r="AH80" s="4">
        <f t="shared" si="46"/>
        <v>0.5</v>
      </c>
      <c r="AI80" s="2">
        <v>2</v>
      </c>
      <c r="AJ80" s="2">
        <v>1</v>
      </c>
      <c r="AK80" s="4">
        <f t="shared" si="47"/>
        <v>0.5</v>
      </c>
      <c r="AL80" s="2">
        <v>2</v>
      </c>
      <c r="AM80" s="2">
        <v>1</v>
      </c>
      <c r="AN80" s="4">
        <f t="shared" si="48"/>
        <v>0.5</v>
      </c>
    </row>
    <row r="81" spans="1:55" x14ac:dyDescent="0.25">
      <c r="D81" s="34" t="s">
        <v>139</v>
      </c>
      <c r="E81" s="2">
        <v>90</v>
      </c>
      <c r="F81" s="2">
        <v>87</v>
      </c>
      <c r="G81" s="4">
        <f t="shared" si="37"/>
        <v>0.96666666666666667</v>
      </c>
      <c r="H81" s="2">
        <v>144</v>
      </c>
      <c r="I81" s="2">
        <v>120</v>
      </c>
      <c r="J81" s="4">
        <f t="shared" si="38"/>
        <v>0.83333333333333337</v>
      </c>
      <c r="K81" s="2">
        <v>155</v>
      </c>
      <c r="L81" s="2">
        <v>137</v>
      </c>
      <c r="M81" s="4">
        <f t="shared" si="39"/>
        <v>0.88387096774193552</v>
      </c>
      <c r="N81" s="2">
        <v>177</v>
      </c>
      <c r="O81" s="2">
        <v>159</v>
      </c>
      <c r="P81" s="4">
        <f t="shared" si="40"/>
        <v>0.89830508474576276</v>
      </c>
      <c r="Q81" s="2">
        <v>231</v>
      </c>
      <c r="R81" s="2">
        <v>195</v>
      </c>
      <c r="S81" s="4">
        <f t="shared" si="41"/>
        <v>0.8441558441558441</v>
      </c>
      <c r="T81" s="2">
        <v>246</v>
      </c>
      <c r="U81" s="2">
        <v>218</v>
      </c>
      <c r="V81" s="4">
        <f t="shared" si="42"/>
        <v>0.88617886178861793</v>
      </c>
      <c r="W81" s="2">
        <v>259</v>
      </c>
      <c r="X81" s="2">
        <v>239</v>
      </c>
      <c r="Y81" s="4">
        <f t="shared" si="43"/>
        <v>0.92277992277992282</v>
      </c>
      <c r="Z81" s="2">
        <v>307</v>
      </c>
      <c r="AA81" s="2">
        <v>281</v>
      </c>
      <c r="AB81" s="4">
        <f t="shared" si="44"/>
        <v>0.91530944625407162</v>
      </c>
      <c r="AC81" s="2">
        <v>329</v>
      </c>
      <c r="AD81" s="2">
        <v>310</v>
      </c>
      <c r="AE81" s="4">
        <f t="shared" si="45"/>
        <v>0.94224924012158051</v>
      </c>
      <c r="AF81" s="2">
        <v>341</v>
      </c>
      <c r="AG81" s="2">
        <v>326</v>
      </c>
      <c r="AH81" s="4">
        <f t="shared" si="46"/>
        <v>0.95601173020527863</v>
      </c>
      <c r="AI81" s="2">
        <v>380</v>
      </c>
      <c r="AJ81" s="2">
        <v>354</v>
      </c>
      <c r="AK81" s="4">
        <f t="shared" si="47"/>
        <v>0.93157894736842106</v>
      </c>
      <c r="AL81" s="2">
        <v>382</v>
      </c>
      <c r="AM81" s="2">
        <v>357</v>
      </c>
      <c r="AN81" s="4">
        <f t="shared" si="48"/>
        <v>0.93455497382198949</v>
      </c>
    </row>
    <row r="82" spans="1:55" x14ac:dyDescent="0.25">
      <c r="D82" s="34" t="s">
        <v>147</v>
      </c>
      <c r="E82" s="2">
        <v>51</v>
      </c>
      <c r="F82" s="2">
        <v>28</v>
      </c>
      <c r="G82" s="4">
        <f t="shared" si="37"/>
        <v>0.5490196078431373</v>
      </c>
      <c r="H82" s="2">
        <v>108</v>
      </c>
      <c r="I82" s="2">
        <v>57</v>
      </c>
      <c r="J82" s="4">
        <f t="shared" si="38"/>
        <v>0.52777777777777779</v>
      </c>
      <c r="K82" s="2">
        <v>111</v>
      </c>
      <c r="L82" s="2">
        <v>70</v>
      </c>
      <c r="M82" s="4">
        <f t="shared" si="39"/>
        <v>0.63063063063063063</v>
      </c>
      <c r="N82" s="2">
        <v>117</v>
      </c>
      <c r="O82" s="2">
        <v>85</v>
      </c>
      <c r="P82" s="4">
        <f t="shared" si="40"/>
        <v>0.72649572649572647</v>
      </c>
      <c r="Q82" s="2">
        <v>164</v>
      </c>
      <c r="R82" s="2">
        <v>118</v>
      </c>
      <c r="S82" s="4">
        <f t="shared" si="41"/>
        <v>0.71951219512195119</v>
      </c>
      <c r="T82" s="2">
        <v>169</v>
      </c>
      <c r="U82" s="2">
        <v>145</v>
      </c>
      <c r="V82" s="4">
        <f t="shared" si="42"/>
        <v>0.85798816568047342</v>
      </c>
      <c r="W82" s="2">
        <v>179</v>
      </c>
      <c r="X82" s="2">
        <v>162</v>
      </c>
      <c r="Y82" s="4">
        <f t="shared" si="43"/>
        <v>0.9050279329608939</v>
      </c>
      <c r="Z82" s="2">
        <v>232</v>
      </c>
      <c r="AA82" s="2">
        <v>196</v>
      </c>
      <c r="AB82" s="4">
        <f t="shared" si="44"/>
        <v>0.84482758620689657</v>
      </c>
      <c r="AC82" s="2">
        <v>243</v>
      </c>
      <c r="AD82" s="2">
        <v>214</v>
      </c>
      <c r="AE82" s="4">
        <f t="shared" si="45"/>
        <v>0.88065843621399176</v>
      </c>
      <c r="AF82" s="2">
        <v>253</v>
      </c>
      <c r="AG82" s="2">
        <v>230</v>
      </c>
      <c r="AH82" s="4">
        <f t="shared" si="46"/>
        <v>0.90909090909090906</v>
      </c>
      <c r="AI82" s="2">
        <v>289</v>
      </c>
      <c r="AJ82" s="2">
        <v>258</v>
      </c>
      <c r="AK82" s="4">
        <f t="shared" si="47"/>
        <v>0.89273356401384085</v>
      </c>
      <c r="AL82" s="2">
        <v>289</v>
      </c>
      <c r="AM82" s="2">
        <v>265</v>
      </c>
      <c r="AN82" s="4">
        <f t="shared" si="48"/>
        <v>0.91695501730103801</v>
      </c>
    </row>
    <row r="83" spans="1:55" x14ac:dyDescent="0.25">
      <c r="D83" s="34" t="s">
        <v>148</v>
      </c>
      <c r="E83" s="2">
        <v>21</v>
      </c>
      <c r="F83" s="2">
        <v>10</v>
      </c>
      <c r="G83" s="4">
        <f t="shared" si="37"/>
        <v>0.47619047619047616</v>
      </c>
      <c r="H83" s="2">
        <v>25</v>
      </c>
      <c r="I83" s="2">
        <v>13</v>
      </c>
      <c r="J83" s="4">
        <f t="shared" si="38"/>
        <v>0.52</v>
      </c>
      <c r="K83" s="2">
        <v>28</v>
      </c>
      <c r="L83" s="2">
        <v>17</v>
      </c>
      <c r="M83" s="4">
        <f t="shared" si="39"/>
        <v>0.6071428571428571</v>
      </c>
      <c r="N83" s="2">
        <v>31</v>
      </c>
      <c r="O83" s="2">
        <v>29</v>
      </c>
      <c r="P83" s="4">
        <f t="shared" si="40"/>
        <v>0.93548387096774188</v>
      </c>
      <c r="Q83" s="2">
        <v>36</v>
      </c>
      <c r="R83" s="2">
        <v>32</v>
      </c>
      <c r="S83" s="4">
        <f t="shared" si="41"/>
        <v>0.88888888888888884</v>
      </c>
      <c r="T83" s="2">
        <v>44</v>
      </c>
      <c r="U83" s="2">
        <v>36</v>
      </c>
      <c r="V83" s="4">
        <f t="shared" si="42"/>
        <v>0.81818181818181823</v>
      </c>
      <c r="W83" s="2">
        <v>47</v>
      </c>
      <c r="X83" s="2">
        <v>40</v>
      </c>
      <c r="Y83" s="4">
        <f t="shared" si="43"/>
        <v>0.85106382978723405</v>
      </c>
      <c r="Z83" s="2">
        <v>55</v>
      </c>
      <c r="AA83" s="2">
        <v>49</v>
      </c>
      <c r="AB83" s="4">
        <f t="shared" si="44"/>
        <v>0.89090909090909087</v>
      </c>
      <c r="AC83" s="2">
        <v>60</v>
      </c>
      <c r="AD83" s="2">
        <v>53</v>
      </c>
      <c r="AE83" s="4">
        <f t="shared" si="45"/>
        <v>0.8833333333333333</v>
      </c>
      <c r="AF83" s="2">
        <v>65</v>
      </c>
      <c r="AG83" s="2">
        <v>63</v>
      </c>
      <c r="AH83" s="4">
        <f t="shared" si="46"/>
        <v>0.96923076923076923</v>
      </c>
      <c r="AI83" s="2">
        <v>72</v>
      </c>
      <c r="AJ83" s="2">
        <v>68</v>
      </c>
      <c r="AK83" s="4">
        <f t="shared" si="47"/>
        <v>0.94444444444444442</v>
      </c>
      <c r="AL83" s="2">
        <v>76</v>
      </c>
      <c r="AM83" s="2">
        <v>70</v>
      </c>
      <c r="AN83" s="4">
        <f t="shared" si="48"/>
        <v>0.92105263157894735</v>
      </c>
    </row>
    <row r="84" spans="1:55" x14ac:dyDescent="0.25">
      <c r="D84" s="34" t="s">
        <v>140</v>
      </c>
      <c r="E84" s="2">
        <v>31</v>
      </c>
      <c r="F84" s="2">
        <v>26</v>
      </c>
      <c r="G84" s="4">
        <f t="shared" si="37"/>
        <v>0.83870967741935487</v>
      </c>
      <c r="H84" s="2">
        <v>49</v>
      </c>
      <c r="I84" s="2">
        <v>42</v>
      </c>
      <c r="J84" s="4">
        <f t="shared" si="38"/>
        <v>0.8571428571428571</v>
      </c>
      <c r="K84" s="2">
        <v>57</v>
      </c>
      <c r="L84" s="2">
        <v>50</v>
      </c>
      <c r="M84" s="4">
        <f t="shared" si="39"/>
        <v>0.8771929824561403</v>
      </c>
      <c r="N84" s="2">
        <v>60</v>
      </c>
      <c r="O84" s="2">
        <v>55</v>
      </c>
      <c r="P84" s="4">
        <f t="shared" si="40"/>
        <v>0.91666666666666663</v>
      </c>
      <c r="Q84" s="2">
        <v>85</v>
      </c>
      <c r="R84" s="2">
        <v>72</v>
      </c>
      <c r="S84" s="4">
        <f t="shared" si="41"/>
        <v>0.84705882352941175</v>
      </c>
      <c r="T84" s="2">
        <v>91</v>
      </c>
      <c r="U84" s="2">
        <v>82</v>
      </c>
      <c r="V84" s="4">
        <f t="shared" si="42"/>
        <v>0.90109890109890112</v>
      </c>
      <c r="W84" s="2">
        <v>106</v>
      </c>
      <c r="X84" s="2">
        <v>96</v>
      </c>
      <c r="Y84" s="4">
        <f t="shared" si="43"/>
        <v>0.90566037735849059</v>
      </c>
      <c r="Z84" s="2">
        <v>133</v>
      </c>
      <c r="AA84" s="2">
        <v>115</v>
      </c>
      <c r="AB84" s="4">
        <f t="shared" si="44"/>
        <v>0.86466165413533835</v>
      </c>
      <c r="AC84" s="2">
        <v>151</v>
      </c>
      <c r="AD84" s="2">
        <v>126</v>
      </c>
      <c r="AE84" s="4">
        <f t="shared" si="45"/>
        <v>0.83443708609271527</v>
      </c>
      <c r="AF84" s="2">
        <v>162</v>
      </c>
      <c r="AG84" s="2">
        <v>143</v>
      </c>
      <c r="AH84" s="4">
        <f t="shared" si="46"/>
        <v>0.88271604938271608</v>
      </c>
      <c r="AI84" s="2">
        <v>176</v>
      </c>
      <c r="AJ84" s="2">
        <v>166</v>
      </c>
      <c r="AK84" s="4">
        <f t="shared" si="47"/>
        <v>0.94318181818181823</v>
      </c>
      <c r="AL84" s="2">
        <v>183</v>
      </c>
      <c r="AM84" s="2">
        <v>172</v>
      </c>
      <c r="AN84" s="4">
        <f t="shared" si="48"/>
        <v>0.93989071038251371</v>
      </c>
    </row>
    <row r="85" spans="1:55" x14ac:dyDescent="0.25">
      <c r="A85" s="18" t="s">
        <v>60</v>
      </c>
      <c r="B85" s="18" t="s">
        <v>0</v>
      </c>
      <c r="C85" s="18" t="s">
        <v>106</v>
      </c>
      <c r="D85" s="34" t="s">
        <v>131</v>
      </c>
      <c r="E85" s="2">
        <f>SUM(E87:E94)</f>
        <v>0</v>
      </c>
      <c r="F85" s="2">
        <f>SUM(F87:F94)</f>
        <v>0</v>
      </c>
      <c r="G85" s="4" t="e">
        <f t="shared" si="37"/>
        <v>#DIV/0!</v>
      </c>
      <c r="H85" s="2">
        <f>SUM(H87:H94)</f>
        <v>0</v>
      </c>
      <c r="I85" s="2">
        <f>SUM(I87:I94)</f>
        <v>0</v>
      </c>
      <c r="J85" s="4" t="e">
        <f t="shared" si="38"/>
        <v>#DIV/0!</v>
      </c>
      <c r="K85" s="2">
        <f>SUM(K87:K94)</f>
        <v>0</v>
      </c>
      <c r="L85" s="2">
        <f>SUM(L87:L94)</f>
        <v>0</v>
      </c>
      <c r="M85" s="4" t="e">
        <f t="shared" si="39"/>
        <v>#DIV/0!</v>
      </c>
      <c r="N85" s="2">
        <f>SUM(N87:N94)</f>
        <v>0</v>
      </c>
      <c r="O85" s="2">
        <f>SUM(O87:O94)</f>
        <v>0</v>
      </c>
      <c r="P85" s="4" t="e">
        <f t="shared" si="40"/>
        <v>#DIV/0!</v>
      </c>
      <c r="Q85" s="2">
        <f>SUM(Q87:Q94)</f>
        <v>0</v>
      </c>
      <c r="R85" s="2">
        <f>SUM(R87:R94)</f>
        <v>0</v>
      </c>
      <c r="S85" s="4"/>
      <c r="T85" s="2">
        <f>SUM(T87:T94)</f>
        <v>0</v>
      </c>
      <c r="U85" s="2">
        <f>SUM(U87:U94)</f>
        <v>0</v>
      </c>
      <c r="V85" s="4"/>
      <c r="W85" s="2">
        <f>SUM(W87:W94)</f>
        <v>0</v>
      </c>
      <c r="X85" s="2">
        <f>SUM(X87:X94)</f>
        <v>0</v>
      </c>
      <c r="Y85" s="4"/>
      <c r="Z85" s="2">
        <f>SUM(Z87:Z94)</f>
        <v>0</v>
      </c>
      <c r="AA85" s="2">
        <f>SUM(AA87:AA94)</f>
        <v>0</v>
      </c>
      <c r="AB85" s="4"/>
      <c r="AC85" s="2">
        <f>SUM(AC87:AC94)</f>
        <v>0</v>
      </c>
      <c r="AD85" s="2">
        <f>SUM(AD87:AD94)</f>
        <v>0</v>
      </c>
      <c r="AE85" s="4" t="e">
        <f>AD85/AC85</f>
        <v>#DIV/0!</v>
      </c>
      <c r="AF85" s="2">
        <f>SUM(AF87:AF94)</f>
        <v>0</v>
      </c>
      <c r="AG85" s="2">
        <f>SUM(AG87:AG94)</f>
        <v>0</v>
      </c>
      <c r="AH85" s="4" t="e">
        <f>AG85/AF85</f>
        <v>#DIV/0!</v>
      </c>
      <c r="AI85" s="2">
        <f>SUM(AI87:AI94)</f>
        <v>0</v>
      </c>
      <c r="AJ85" s="2">
        <f>SUM(AJ87:AJ94)</f>
        <v>0</v>
      </c>
      <c r="AK85" s="4" t="e">
        <f t="shared" si="47"/>
        <v>#DIV/0!</v>
      </c>
      <c r="AL85" s="2">
        <f>SUM(AL87:AL94)</f>
        <v>0</v>
      </c>
      <c r="AM85" s="2">
        <f>SUM(AM87:AM94)</f>
        <v>0</v>
      </c>
      <c r="AN85" s="4" t="e">
        <f t="shared" si="48"/>
        <v>#DIV/0!</v>
      </c>
    </row>
    <row r="86" spans="1:55" x14ac:dyDescent="0.25">
      <c r="C86" s="2" t="s">
        <v>154</v>
      </c>
      <c r="D86" s="34" t="s">
        <v>132</v>
      </c>
      <c r="E86" s="51">
        <f>SUM(E87,E89,E90,E91,E92,E93,E94)</f>
        <v>0</v>
      </c>
      <c r="F86" s="51">
        <f>SUM(F87,F89,F90,F91,F92,F93,F94)</f>
        <v>0</v>
      </c>
      <c r="G86" s="52" t="e">
        <f t="shared" si="37"/>
        <v>#DIV/0!</v>
      </c>
      <c r="H86" s="51">
        <f>SUM(H87,H89,H90,H91,H92,H93,H94)</f>
        <v>0</v>
      </c>
      <c r="I86" s="51">
        <f>SUM(I87,I89,I90,I91,I92,I93,I94)</f>
        <v>0</v>
      </c>
      <c r="J86" s="52" t="e">
        <f t="shared" si="38"/>
        <v>#DIV/0!</v>
      </c>
      <c r="K86" s="51">
        <f>SUM(K87,K89,K90,K91,K92,K93,K94)</f>
        <v>0</v>
      </c>
      <c r="L86" s="51">
        <f>SUM(L87,L89,L90,L91,L92,L93,L94)</f>
        <v>0</v>
      </c>
      <c r="M86" s="52" t="e">
        <f t="shared" si="39"/>
        <v>#DIV/0!</v>
      </c>
      <c r="N86" s="51">
        <f>SUM(N87,N89,N90,N91,N92,N93,N94)</f>
        <v>0</v>
      </c>
      <c r="O86" s="51">
        <f>SUM(O87,O89,O90,O91,O92,O93,O94)</f>
        <v>0</v>
      </c>
      <c r="P86" s="52" t="e">
        <f t="shared" si="40"/>
        <v>#DIV/0!</v>
      </c>
      <c r="Q86" s="51">
        <f>SUM(Q87,Q89,Q90,Q91,Q92,Q93,Q94)</f>
        <v>0</v>
      </c>
      <c r="R86" s="51">
        <f>SUM(R87,R89,R90,R91,R92,R93,R94)</f>
        <v>0</v>
      </c>
      <c r="S86" s="52" t="e">
        <f t="shared" si="41"/>
        <v>#DIV/0!</v>
      </c>
      <c r="T86" s="51">
        <f>SUM(T87,T89,T90,T91,T92,T93,T94)</f>
        <v>0</v>
      </c>
      <c r="U86" s="51">
        <f>SUM(U87,U89,U90,U91,U92,U93,U94)</f>
        <v>0</v>
      </c>
      <c r="V86" s="52" t="e">
        <f>U86/T86</f>
        <v>#DIV/0!</v>
      </c>
      <c r="W86" s="51">
        <f>SUM(W87,W89,W90,W91,W92,W93,W94)</f>
        <v>0</v>
      </c>
      <c r="X86" s="51">
        <f>SUM(X87,X89,X90,X91,X92,X93,X94)</f>
        <v>0</v>
      </c>
      <c r="Y86" s="52" t="e">
        <f>X86/W86</f>
        <v>#DIV/0!</v>
      </c>
      <c r="Z86" s="51">
        <f>SUM(Z87,Z89,Z90,Z91,Z92,Z93,Z94)</f>
        <v>0</v>
      </c>
      <c r="AA86" s="51">
        <f>SUM(AA87,AA89,AA90,AA91,AA92,AA93,AA94)</f>
        <v>0</v>
      </c>
      <c r="AB86" s="52" t="e">
        <f>AA86/Z86</f>
        <v>#DIV/0!</v>
      </c>
      <c r="AC86" s="51">
        <f>SUM(AC87,AC89,AC90,AC91,AC92,AC93,AC94)</f>
        <v>0</v>
      </c>
      <c r="AD86" s="51">
        <f>SUM(AD87,AD89,AD90,AD91,AD92,AD93,AD94)</f>
        <v>0</v>
      </c>
      <c r="AE86" s="52" t="e">
        <f>AD86/AC86</f>
        <v>#DIV/0!</v>
      </c>
      <c r="AF86" s="51">
        <f>SUM(AF87,AF89,AF90,AF91,AF92,AF93,AF94)</f>
        <v>0</v>
      </c>
      <c r="AG86" s="51">
        <f>SUM(AG87,AG89,AG90,AG91,AG92,AG93,AG94)</f>
        <v>0</v>
      </c>
      <c r="AH86" s="52" t="e">
        <f>AG86/AF86</f>
        <v>#DIV/0!</v>
      </c>
      <c r="AI86" s="51">
        <f>SUM(AI87,AI89,AI90,AI91,AI92,AI93,AI94)</f>
        <v>0</v>
      </c>
      <c r="AJ86" s="51">
        <f>SUM(AJ87,AJ89,AJ90,AJ91,AJ92,AJ93,AJ94)</f>
        <v>0</v>
      </c>
      <c r="AK86" s="52" t="e">
        <f t="shared" si="47"/>
        <v>#DIV/0!</v>
      </c>
      <c r="AL86" s="51">
        <f>SUM(AL87,AL89,AL90,AL91,AL92,AL93,AL94)</f>
        <v>0</v>
      </c>
      <c r="AM86" s="51">
        <f>SUM(AM87,AM89,AM90,AM91,AM92,AM93,AM94)</f>
        <v>0</v>
      </c>
      <c r="AN86" s="52" t="e">
        <f t="shared" si="48"/>
        <v>#DIV/0!</v>
      </c>
    </row>
    <row r="87" spans="1:55" x14ac:dyDescent="0.25">
      <c r="D87" s="34" t="s">
        <v>142</v>
      </c>
    </row>
    <row r="88" spans="1:55" x14ac:dyDescent="0.25">
      <c r="D88" s="34" t="s">
        <v>151</v>
      </c>
    </row>
    <row r="89" spans="1:55" x14ac:dyDescent="0.25">
      <c r="D89" s="34" t="s">
        <v>146</v>
      </c>
    </row>
    <row r="90" spans="1:55" x14ac:dyDescent="0.25">
      <c r="D90" s="34" t="s">
        <v>126</v>
      </c>
    </row>
    <row r="91" spans="1:55" x14ac:dyDescent="0.25">
      <c r="D91" s="34" t="s">
        <v>139</v>
      </c>
    </row>
    <row r="92" spans="1:55" x14ac:dyDescent="0.25">
      <c r="D92" s="34" t="s">
        <v>147</v>
      </c>
    </row>
    <row r="93" spans="1:55" x14ac:dyDescent="0.25">
      <c r="D93" s="34" t="s">
        <v>148</v>
      </c>
    </row>
    <row r="94" spans="1:55" x14ac:dyDescent="0.25">
      <c r="D94" s="34" t="s">
        <v>140</v>
      </c>
    </row>
    <row r="95" spans="1:55" x14ac:dyDescent="0.25">
      <c r="A95" s="18" t="s">
        <v>60</v>
      </c>
      <c r="B95" s="18" t="s">
        <v>0</v>
      </c>
      <c r="C95" s="39" t="s">
        <v>153</v>
      </c>
      <c r="D95" s="34" t="s">
        <v>131</v>
      </c>
      <c r="K95" s="2">
        <f>SUM(K97:K104)</f>
        <v>1851</v>
      </c>
      <c r="L95" s="2">
        <f>SUM(L97:L104)</f>
        <v>1735</v>
      </c>
      <c r="M95" s="4">
        <f>L95/K95</f>
        <v>0.9373311723392761</v>
      </c>
      <c r="N95" s="2">
        <f>SUM(N97:N104)</f>
        <v>1858</v>
      </c>
      <c r="O95" s="2">
        <f>SUM(O97:O104)</f>
        <v>1750</v>
      </c>
      <c r="P95" s="4">
        <f>O95/N95</f>
        <v>0.94187298170075351</v>
      </c>
      <c r="Q95" s="2">
        <f>SUM(Q97:Q104)</f>
        <v>1883</v>
      </c>
      <c r="R95" s="2">
        <f>SUM(R97:R104)</f>
        <v>1770</v>
      </c>
      <c r="S95" s="4">
        <f>R95/Q95</f>
        <v>0.93998937865108867</v>
      </c>
      <c r="T95" s="2">
        <f>SUM(T97:T104)</f>
        <v>1892</v>
      </c>
      <c r="U95" s="2">
        <f>SUM(U97:U104)</f>
        <v>1782</v>
      </c>
      <c r="V95" s="4">
        <f>U95/T95</f>
        <v>0.94186046511627908</v>
      </c>
      <c r="W95" s="2">
        <f>SUM(W97:W104)</f>
        <v>1911</v>
      </c>
      <c r="X95" s="2">
        <f>SUM(X97:X104)</f>
        <v>1808</v>
      </c>
      <c r="Y95" s="4">
        <f>X95/W95</f>
        <v>0.94610151753008898</v>
      </c>
      <c r="Z95" s="2">
        <f>SUM(Z97:Z104)</f>
        <v>1919</v>
      </c>
      <c r="AA95" s="2">
        <f>SUM(AA97:AA104)</f>
        <v>1829</v>
      </c>
      <c r="AB95" s="4">
        <f>AA95/Z95</f>
        <v>0.95310057321521624</v>
      </c>
      <c r="AC95" s="2">
        <f>SUM(AC97:AC104)</f>
        <v>1933</v>
      </c>
      <c r="AD95" s="2">
        <f>SUM(AD97:AD104)</f>
        <v>1914</v>
      </c>
      <c r="AE95" s="4">
        <f>AD95/AC95</f>
        <v>0.99017071908949816</v>
      </c>
      <c r="AF95" s="2">
        <f>SUM(AF97:AF104)</f>
        <v>1937</v>
      </c>
      <c r="AG95" s="2">
        <f>SUM(AG97:AG104)</f>
        <v>1866</v>
      </c>
      <c r="AH95" s="4">
        <f>AG95/AF95</f>
        <v>0.963345379452762</v>
      </c>
      <c r="AI95" s="2">
        <f>SUM(AI97:AI104)</f>
        <v>1943</v>
      </c>
      <c r="AJ95" s="2">
        <f>SUM(AJ97:AJ104)</f>
        <v>1882</v>
      </c>
      <c r="AK95" s="4">
        <f>AJ95/AI95</f>
        <v>0.96860524961399896</v>
      </c>
      <c r="AL95" s="2">
        <f>SUM(AL97:AL104)</f>
        <v>1950</v>
      </c>
      <c r="AM95" s="2">
        <f>SUM(AM97:AM104)</f>
        <v>1900</v>
      </c>
      <c r="AN95" s="4">
        <f t="shared" ref="AN95:AN104" si="49">AM95/AL95</f>
        <v>0.97435897435897434</v>
      </c>
      <c r="AP95" s="38" t="str">
        <f>D95</f>
        <v>Program</v>
      </c>
      <c r="AQ95" s="4"/>
      <c r="AR95" s="4"/>
      <c r="AS95" s="4">
        <f>M95</f>
        <v>0.9373311723392761</v>
      </c>
      <c r="AT95" s="4">
        <f>P95</f>
        <v>0.94187298170075351</v>
      </c>
      <c r="AU95" s="4">
        <f>S95</f>
        <v>0.93998937865108867</v>
      </c>
      <c r="AV95" s="4">
        <f>V95</f>
        <v>0.94186046511627908</v>
      </c>
      <c r="AW95" s="4">
        <f>Y95</f>
        <v>0.94610151753008898</v>
      </c>
      <c r="AX95" s="4">
        <f>AB95</f>
        <v>0.95310057321521624</v>
      </c>
      <c r="AY95" s="4">
        <f>AE95</f>
        <v>0.99017071908949816</v>
      </c>
      <c r="AZ95" s="4">
        <f>AH95</f>
        <v>0.963345379452762</v>
      </c>
      <c r="BA95" s="4">
        <f>AK95</f>
        <v>0.96860524961399896</v>
      </c>
      <c r="BB95" s="4">
        <f>AN95</f>
        <v>0.97435897435897434</v>
      </c>
      <c r="BC95" s="38"/>
    </row>
    <row r="96" spans="1:55" x14ac:dyDescent="0.25">
      <c r="C96" s="2" t="s">
        <v>155</v>
      </c>
      <c r="D96" s="34" t="s">
        <v>132</v>
      </c>
      <c r="E96" s="55"/>
      <c r="F96" s="55"/>
      <c r="G96" s="55"/>
      <c r="H96" s="55"/>
      <c r="I96" s="55"/>
      <c r="J96" s="55"/>
      <c r="K96" s="51">
        <f>SUM(K97,K100,K101,K102,K103,K104)</f>
        <v>1827</v>
      </c>
      <c r="L96" s="51">
        <f>SUM(L97,L100,L101,L102,L103,L104)</f>
        <v>1714</v>
      </c>
      <c r="M96" s="52">
        <f>L96/K96</f>
        <v>0.93814997263273125</v>
      </c>
      <c r="N96" s="51">
        <f>SUM(N97,N100,N101,N102,N103,N104)</f>
        <v>1834</v>
      </c>
      <c r="O96" s="51">
        <f>SUM(O97,O100,O101,O102,O103,O104)</f>
        <v>1729</v>
      </c>
      <c r="P96" s="52">
        <f>O96/N96</f>
        <v>0.9427480916030534</v>
      </c>
      <c r="Q96" s="51">
        <f>SUM(Q97,Q100,Q101,Q102,Q103,Q104)</f>
        <v>1859</v>
      </c>
      <c r="R96" s="51">
        <f>SUM(R97,R100,R101,R102,R103,R104)</f>
        <v>1749</v>
      </c>
      <c r="S96" s="52">
        <f>R96/Q96</f>
        <v>0.94082840236686394</v>
      </c>
      <c r="T96" s="51">
        <f>SUM(T97,T100,T101,T102,T103,T104)</f>
        <v>1868</v>
      </c>
      <c r="U96" s="51">
        <f>SUM(U97,U100,U101,U102,U103,U104)</f>
        <v>1761</v>
      </c>
      <c r="V96" s="52">
        <f>U96/T96</f>
        <v>0.94271948608137046</v>
      </c>
      <c r="W96" s="51">
        <f>SUM(W97,W100,W101,W102,W103,W104)</f>
        <v>1887</v>
      </c>
      <c r="X96" s="51">
        <f>SUM(X97,X100,X101,X102,X103,X104)</f>
        <v>1787</v>
      </c>
      <c r="Y96" s="52">
        <f>X96/W96</f>
        <v>0.94700582935877053</v>
      </c>
      <c r="Z96" s="51">
        <f>SUM(Z97,Z100,Z101,Z102,Z103,Z104)</f>
        <v>1895</v>
      </c>
      <c r="AA96" s="51">
        <f>SUM(AA97,AA100,AA101,AA102,AA103,AA104)</f>
        <v>1808</v>
      </c>
      <c r="AB96" s="52">
        <f>AA96/Z96</f>
        <v>0.95408970976253293</v>
      </c>
      <c r="AC96" s="51">
        <f>SUM(AC97,AC100,AC101,AC102,AC103,AC104)</f>
        <v>1909</v>
      </c>
      <c r="AD96" s="51">
        <f>SUM(AD97,AD100,AD101,AD102,AD103,AD104)</f>
        <v>1830</v>
      </c>
      <c r="AE96" s="52">
        <f>AD96/AC96</f>
        <v>0.95861707700366683</v>
      </c>
      <c r="AF96" s="51">
        <f>SUM(AF97,AF100,AF101,AF102,AF103,AF104)</f>
        <v>1912</v>
      </c>
      <c r="AG96" s="51">
        <f>SUM(AG97,AG100,AG101,AG102,AG103,AG104)</f>
        <v>1845</v>
      </c>
      <c r="AH96" s="52">
        <f>AG96/AF96</f>
        <v>0.96495815899581594</v>
      </c>
      <c r="AI96" s="51">
        <f>SUM(AI97,AI100,AI101,AI102,AI103,AI104)</f>
        <v>1918</v>
      </c>
      <c r="AJ96" s="51">
        <f>SUM(AJ97,AJ100,AJ101,AJ102,AJ103,AJ104)</f>
        <v>1859</v>
      </c>
      <c r="AK96" s="52">
        <f>AJ96/AI96</f>
        <v>0.9692387904066736</v>
      </c>
      <c r="AL96" s="51">
        <f>SUM(AL97,AL100,AL101,AL102,AL103,AL104)</f>
        <v>1924</v>
      </c>
      <c r="AM96" s="51">
        <f>SUM(AM97,AM100,AM101,AM102,AM103,AM104)</f>
        <v>1877</v>
      </c>
      <c r="AN96" s="52">
        <f t="shared" si="49"/>
        <v>0.97557172557172556</v>
      </c>
      <c r="AP96" s="38" t="str">
        <f>D96</f>
        <v>Engineering</v>
      </c>
      <c r="AQ96" s="4"/>
      <c r="AR96" s="4"/>
      <c r="AS96" s="4">
        <f>M96</f>
        <v>0.93814997263273125</v>
      </c>
      <c r="AT96" s="4">
        <f>P96</f>
        <v>0.9427480916030534</v>
      </c>
      <c r="AU96" s="4">
        <f>S96</f>
        <v>0.94082840236686394</v>
      </c>
      <c r="AV96" s="4">
        <f>V96</f>
        <v>0.94271948608137046</v>
      </c>
      <c r="AW96" s="4">
        <f>Y96</f>
        <v>0.94700582935877053</v>
      </c>
      <c r="AX96" s="4">
        <f>AB96</f>
        <v>0.95408970976253293</v>
      </c>
      <c r="AY96" s="4">
        <f>AE96</f>
        <v>0.95861707700366683</v>
      </c>
      <c r="AZ96" s="4">
        <f>AH96</f>
        <v>0.96495815899581594</v>
      </c>
      <c r="BA96" s="4">
        <f>AK96</f>
        <v>0.9692387904066736</v>
      </c>
      <c r="BB96" s="4">
        <f>AN96</f>
        <v>0.97557172557172556</v>
      </c>
      <c r="BC96" s="56">
        <f>AVERAGE(AZ96:BB96)</f>
        <v>0.96992289165807166</v>
      </c>
    </row>
    <row r="97" spans="4:54" x14ac:dyDescent="0.25">
      <c r="D97" s="34" t="s">
        <v>122</v>
      </c>
      <c r="E97" s="2"/>
      <c r="F97" s="2"/>
      <c r="G97" s="2"/>
      <c r="H97" s="2"/>
      <c r="I97" s="2"/>
      <c r="J97" s="2"/>
      <c r="K97" s="2">
        <v>818</v>
      </c>
      <c r="L97" s="2">
        <v>755</v>
      </c>
      <c r="M97" s="4">
        <f t="shared" ref="M97:M104" si="50">L97/K97</f>
        <v>0.92298288508557458</v>
      </c>
      <c r="N97" s="2">
        <v>821</v>
      </c>
      <c r="O97" s="2">
        <v>765</v>
      </c>
      <c r="P97" s="4">
        <f t="shared" ref="P97:P104" si="51">O97/N97</f>
        <v>0.93179049939098657</v>
      </c>
      <c r="Q97" s="2">
        <v>824</v>
      </c>
      <c r="R97" s="2">
        <v>774</v>
      </c>
      <c r="S97" s="4">
        <f t="shared" ref="S97:S104" si="52">R97/Q97</f>
        <v>0.93932038834951459</v>
      </c>
      <c r="T97" s="2">
        <v>827</v>
      </c>
      <c r="U97" s="2">
        <v>779</v>
      </c>
      <c r="V97" s="4">
        <f t="shared" ref="V97:V104" si="53">U97/T97</f>
        <v>0.94195888754534463</v>
      </c>
      <c r="W97" s="2">
        <v>832</v>
      </c>
      <c r="X97" s="2">
        <v>791</v>
      </c>
      <c r="Y97" s="4">
        <f t="shared" ref="Y97:Y104" si="54">X97/W97</f>
        <v>0.95072115384615385</v>
      </c>
      <c r="Z97" s="2">
        <v>832</v>
      </c>
      <c r="AA97" s="2">
        <v>799</v>
      </c>
      <c r="AB97" s="4">
        <f t="shared" ref="AB97:AB104" si="55">AA97/Z97</f>
        <v>0.96033653846153844</v>
      </c>
      <c r="AC97" s="2">
        <v>834</v>
      </c>
      <c r="AD97" s="2">
        <v>805</v>
      </c>
      <c r="AE97" s="4">
        <f t="shared" ref="AE97:AE104" si="56">AD97/AC97</f>
        <v>0.96522781774580335</v>
      </c>
      <c r="AF97" s="2">
        <v>834</v>
      </c>
      <c r="AG97" s="2">
        <v>809</v>
      </c>
      <c r="AH97" s="4">
        <f t="shared" ref="AH97:AH104" si="57">AG97/AF97</f>
        <v>0.97002398081534769</v>
      </c>
      <c r="AI97" s="2">
        <v>836</v>
      </c>
      <c r="AJ97" s="2">
        <v>814</v>
      </c>
      <c r="AK97" s="4">
        <f t="shared" ref="AK97:AK104" si="58">AJ97/AI97</f>
        <v>0.97368421052631582</v>
      </c>
      <c r="AL97" s="2">
        <v>839</v>
      </c>
      <c r="AM97" s="2">
        <v>819</v>
      </c>
      <c r="AN97" s="4">
        <f t="shared" si="49"/>
        <v>0.9761620977353993</v>
      </c>
    </row>
    <row r="98" spans="4:54" x14ac:dyDescent="0.25">
      <c r="D98" s="34" t="s">
        <v>149</v>
      </c>
      <c r="E98" s="2"/>
      <c r="F98" s="2"/>
      <c r="G98" s="2"/>
      <c r="H98" s="2"/>
      <c r="I98" s="2"/>
      <c r="J98" s="2"/>
      <c r="K98" s="2">
        <v>5</v>
      </c>
      <c r="L98" s="2">
        <v>3</v>
      </c>
      <c r="M98" s="4">
        <f t="shared" si="50"/>
        <v>0.6</v>
      </c>
      <c r="N98" s="2">
        <v>5</v>
      </c>
      <c r="O98" s="2">
        <v>3</v>
      </c>
      <c r="P98" s="4">
        <f t="shared" si="51"/>
        <v>0.6</v>
      </c>
      <c r="Q98" s="2">
        <v>5</v>
      </c>
      <c r="R98" s="2">
        <v>3</v>
      </c>
      <c r="S98" s="4">
        <f t="shared" si="52"/>
        <v>0.6</v>
      </c>
      <c r="T98" s="2">
        <v>5</v>
      </c>
      <c r="U98" s="2">
        <v>3</v>
      </c>
      <c r="V98" s="4">
        <f t="shared" si="53"/>
        <v>0.6</v>
      </c>
      <c r="W98" s="2">
        <v>5</v>
      </c>
      <c r="X98" s="2">
        <v>3</v>
      </c>
      <c r="Y98" s="4">
        <f t="shared" si="54"/>
        <v>0.6</v>
      </c>
      <c r="Z98" s="2">
        <v>5</v>
      </c>
      <c r="AA98" s="2">
        <v>3</v>
      </c>
      <c r="AB98" s="4">
        <f t="shared" si="55"/>
        <v>0.6</v>
      </c>
      <c r="AC98" s="2">
        <v>5</v>
      </c>
      <c r="AD98" s="2">
        <v>3</v>
      </c>
      <c r="AE98" s="4">
        <f t="shared" si="56"/>
        <v>0.6</v>
      </c>
      <c r="AF98" s="2">
        <v>5</v>
      </c>
      <c r="AG98" s="2">
        <v>3</v>
      </c>
      <c r="AH98" s="4">
        <f t="shared" si="57"/>
        <v>0.6</v>
      </c>
      <c r="AI98" s="2">
        <v>5</v>
      </c>
      <c r="AJ98" s="2">
        <v>4</v>
      </c>
      <c r="AK98" s="4">
        <f t="shared" si="58"/>
        <v>0.8</v>
      </c>
      <c r="AL98" s="2">
        <v>6</v>
      </c>
      <c r="AM98" s="2">
        <v>4</v>
      </c>
      <c r="AN98" s="4">
        <f t="shared" si="49"/>
        <v>0.66666666666666663</v>
      </c>
    </row>
    <row r="99" spans="4:54" x14ac:dyDescent="0.25">
      <c r="D99" s="130" t="s">
        <v>123</v>
      </c>
      <c r="E99" s="129"/>
      <c r="F99" s="129"/>
      <c r="G99" s="129"/>
      <c r="H99" s="131"/>
      <c r="I99" s="129"/>
      <c r="J99" s="129"/>
      <c r="K99" s="129">
        <v>19</v>
      </c>
      <c r="L99" s="129">
        <v>18</v>
      </c>
      <c r="M99" s="128">
        <f t="shared" si="50"/>
        <v>0.94736842105263153</v>
      </c>
      <c r="N99" s="129">
        <v>19</v>
      </c>
      <c r="O99" s="129">
        <v>18</v>
      </c>
      <c r="P99" s="128">
        <f t="shared" si="51"/>
        <v>0.94736842105263153</v>
      </c>
      <c r="Q99" s="129">
        <v>19</v>
      </c>
      <c r="R99" s="129">
        <v>18</v>
      </c>
      <c r="S99" s="128">
        <f t="shared" si="52"/>
        <v>0.94736842105263153</v>
      </c>
      <c r="T99" s="129">
        <v>19</v>
      </c>
      <c r="U99" s="129">
        <v>18</v>
      </c>
      <c r="V99" s="128">
        <f t="shared" si="53"/>
        <v>0.94736842105263153</v>
      </c>
      <c r="W99" s="129">
        <v>19</v>
      </c>
      <c r="X99" s="129">
        <v>18</v>
      </c>
      <c r="Y99" s="128">
        <f t="shared" si="54"/>
        <v>0.94736842105263153</v>
      </c>
      <c r="Z99" s="129">
        <v>19</v>
      </c>
      <c r="AA99" s="129">
        <v>18</v>
      </c>
      <c r="AB99" s="128">
        <f t="shared" si="55"/>
        <v>0.94736842105263153</v>
      </c>
      <c r="AC99" s="129">
        <v>19</v>
      </c>
      <c r="AD99" s="129">
        <v>81</v>
      </c>
      <c r="AE99" s="128">
        <f t="shared" si="56"/>
        <v>4.2631578947368425</v>
      </c>
      <c r="AF99" s="129">
        <v>20</v>
      </c>
      <c r="AG99" s="129">
        <v>18</v>
      </c>
      <c r="AH99" s="128">
        <f t="shared" si="57"/>
        <v>0.9</v>
      </c>
      <c r="AI99" s="129">
        <v>20</v>
      </c>
      <c r="AJ99" s="129">
        <v>19</v>
      </c>
      <c r="AK99" s="128">
        <f t="shared" si="58"/>
        <v>0.95</v>
      </c>
      <c r="AL99" s="129">
        <v>20</v>
      </c>
      <c r="AM99" s="129">
        <v>19</v>
      </c>
      <c r="AN99" s="128">
        <f t="shared" si="49"/>
        <v>0.95</v>
      </c>
    </row>
    <row r="100" spans="4:54" x14ac:dyDescent="0.25">
      <c r="D100" s="34" t="s">
        <v>124</v>
      </c>
      <c r="E100" s="2"/>
      <c r="F100" s="2"/>
      <c r="G100" s="2"/>
      <c r="H100" s="2"/>
      <c r="I100" s="2"/>
      <c r="J100" s="2"/>
      <c r="K100" s="2">
        <v>669</v>
      </c>
      <c r="L100" s="2">
        <v>660</v>
      </c>
      <c r="M100" s="4">
        <f t="shared" si="50"/>
        <v>0.98654708520179368</v>
      </c>
      <c r="N100" s="2">
        <v>669</v>
      </c>
      <c r="O100" s="2">
        <v>660</v>
      </c>
      <c r="P100" s="4">
        <f t="shared" si="51"/>
        <v>0.98654708520179368</v>
      </c>
      <c r="Q100" s="2">
        <v>674</v>
      </c>
      <c r="R100" s="2">
        <v>660</v>
      </c>
      <c r="S100" s="4">
        <f t="shared" si="52"/>
        <v>0.97922848664688422</v>
      </c>
      <c r="T100" s="2">
        <v>676</v>
      </c>
      <c r="U100" s="2">
        <v>660</v>
      </c>
      <c r="V100" s="4">
        <f t="shared" si="53"/>
        <v>0.97633136094674555</v>
      </c>
      <c r="W100" s="2">
        <v>676</v>
      </c>
      <c r="X100" s="2">
        <v>661</v>
      </c>
      <c r="Y100" s="4">
        <f t="shared" si="54"/>
        <v>0.97781065088757402</v>
      </c>
      <c r="Z100" s="2">
        <v>676</v>
      </c>
      <c r="AA100" s="2">
        <v>662</v>
      </c>
      <c r="AB100" s="4">
        <f t="shared" si="55"/>
        <v>0.97928994082840237</v>
      </c>
      <c r="AC100" s="2">
        <v>676</v>
      </c>
      <c r="AD100" s="2">
        <v>668</v>
      </c>
      <c r="AE100" s="4">
        <f t="shared" si="56"/>
        <v>0.98816568047337283</v>
      </c>
      <c r="AF100" s="2">
        <v>676</v>
      </c>
      <c r="AG100" s="2">
        <v>669</v>
      </c>
      <c r="AH100" s="4">
        <f t="shared" si="57"/>
        <v>0.98964497041420119</v>
      </c>
      <c r="AI100" s="2">
        <v>676</v>
      </c>
      <c r="AJ100" s="2">
        <v>669</v>
      </c>
      <c r="AK100" s="4">
        <f t="shared" si="58"/>
        <v>0.98964497041420119</v>
      </c>
      <c r="AL100" s="2">
        <v>676</v>
      </c>
      <c r="AM100" s="2">
        <v>669</v>
      </c>
      <c r="AN100" s="4">
        <f t="shared" si="49"/>
        <v>0.98964497041420119</v>
      </c>
    </row>
    <row r="101" spans="4:54" x14ac:dyDescent="0.25">
      <c r="D101" s="34" t="s">
        <v>116</v>
      </c>
      <c r="E101" s="2"/>
      <c r="F101" s="2"/>
      <c r="G101" s="2"/>
      <c r="H101" s="2"/>
      <c r="I101" s="2"/>
      <c r="J101" s="2"/>
      <c r="K101" s="2">
        <v>3</v>
      </c>
      <c r="L101" s="2">
        <v>3</v>
      </c>
      <c r="M101" s="4">
        <f t="shared" si="50"/>
        <v>1</v>
      </c>
      <c r="N101" s="2">
        <v>3</v>
      </c>
      <c r="O101" s="2">
        <v>3</v>
      </c>
      <c r="P101" s="4">
        <f t="shared" si="51"/>
        <v>1</v>
      </c>
      <c r="Q101" s="2">
        <v>4</v>
      </c>
      <c r="R101" s="2">
        <v>4</v>
      </c>
      <c r="S101" s="4">
        <f t="shared" si="52"/>
        <v>1</v>
      </c>
      <c r="T101" s="2">
        <v>4</v>
      </c>
      <c r="U101" s="2">
        <v>4</v>
      </c>
      <c r="V101" s="4">
        <f t="shared" si="53"/>
        <v>1</v>
      </c>
      <c r="W101" s="2">
        <v>6</v>
      </c>
      <c r="X101" s="2">
        <v>5</v>
      </c>
      <c r="Y101" s="4">
        <f t="shared" si="54"/>
        <v>0.83333333333333337</v>
      </c>
      <c r="Z101" s="2">
        <v>7</v>
      </c>
      <c r="AA101" s="2">
        <v>6</v>
      </c>
      <c r="AB101" s="4">
        <f t="shared" si="55"/>
        <v>0.8571428571428571</v>
      </c>
      <c r="AC101" s="2">
        <v>8</v>
      </c>
      <c r="AD101" s="2">
        <v>6</v>
      </c>
      <c r="AE101" s="4">
        <f t="shared" si="56"/>
        <v>0.75</v>
      </c>
      <c r="AF101" s="2">
        <v>8</v>
      </c>
      <c r="AG101" s="2">
        <v>6</v>
      </c>
      <c r="AH101" s="4">
        <f t="shared" si="57"/>
        <v>0.75</v>
      </c>
      <c r="AI101" s="2">
        <v>8</v>
      </c>
      <c r="AJ101" s="2">
        <v>6</v>
      </c>
      <c r="AK101" s="4">
        <f t="shared" si="58"/>
        <v>0.75</v>
      </c>
      <c r="AL101" s="2">
        <v>8</v>
      </c>
      <c r="AM101" s="2">
        <v>6</v>
      </c>
      <c r="AN101" s="4">
        <f t="shared" si="49"/>
        <v>0.75</v>
      </c>
    </row>
    <row r="102" spans="4:54" x14ac:dyDescent="0.25">
      <c r="D102" s="34" t="s">
        <v>127</v>
      </c>
      <c r="E102" s="2"/>
      <c r="F102" s="2"/>
      <c r="G102" s="2"/>
      <c r="H102" s="2"/>
      <c r="I102" s="2"/>
      <c r="J102" s="2"/>
      <c r="K102" s="2">
        <v>201</v>
      </c>
      <c r="L102" s="2">
        <v>164</v>
      </c>
      <c r="M102" s="4">
        <f t="shared" si="50"/>
        <v>0.8159203980099502</v>
      </c>
      <c r="N102" s="2">
        <v>205</v>
      </c>
      <c r="O102" s="2">
        <v>169</v>
      </c>
      <c r="P102" s="4">
        <f t="shared" si="51"/>
        <v>0.82439024390243898</v>
      </c>
      <c r="Q102" s="2">
        <v>212</v>
      </c>
      <c r="R102" s="2">
        <v>175</v>
      </c>
      <c r="S102" s="4">
        <f t="shared" si="52"/>
        <v>0.82547169811320753</v>
      </c>
      <c r="T102" s="2">
        <v>215</v>
      </c>
      <c r="U102" s="2">
        <v>178</v>
      </c>
      <c r="V102" s="4">
        <f t="shared" si="53"/>
        <v>0.82790697674418601</v>
      </c>
      <c r="W102" s="2">
        <v>223</v>
      </c>
      <c r="X102" s="2">
        <v>185</v>
      </c>
      <c r="Y102" s="4">
        <f t="shared" si="54"/>
        <v>0.82959641255605376</v>
      </c>
      <c r="Z102" s="2">
        <v>226</v>
      </c>
      <c r="AA102" s="2">
        <v>190</v>
      </c>
      <c r="AB102" s="4">
        <f t="shared" si="55"/>
        <v>0.84070796460176989</v>
      </c>
      <c r="AC102" s="2">
        <v>232</v>
      </c>
      <c r="AD102" s="2">
        <v>200</v>
      </c>
      <c r="AE102" s="4">
        <f t="shared" si="56"/>
        <v>0.86206896551724133</v>
      </c>
      <c r="AF102" s="2">
        <v>234</v>
      </c>
      <c r="AG102" s="2">
        <v>207</v>
      </c>
      <c r="AH102" s="4">
        <f t="shared" si="57"/>
        <v>0.88461538461538458</v>
      </c>
      <c r="AI102" s="2">
        <v>234</v>
      </c>
      <c r="AJ102" s="2">
        <v>213</v>
      </c>
      <c r="AK102" s="4">
        <f t="shared" si="58"/>
        <v>0.91025641025641024</v>
      </c>
      <c r="AL102" s="2">
        <v>237</v>
      </c>
      <c r="AM102" s="2">
        <v>225</v>
      </c>
      <c r="AN102" s="4">
        <f t="shared" si="49"/>
        <v>0.94936708860759489</v>
      </c>
    </row>
    <row r="103" spans="4:54" x14ac:dyDescent="0.25">
      <c r="D103" s="34" t="s">
        <v>115</v>
      </c>
      <c r="E103" s="2"/>
      <c r="F103" s="2"/>
      <c r="G103" s="2"/>
      <c r="H103" s="2"/>
      <c r="I103" s="2"/>
      <c r="J103" s="2"/>
      <c r="K103" s="2">
        <v>135</v>
      </c>
      <c r="L103" s="2">
        <v>131</v>
      </c>
      <c r="M103" s="4">
        <f t="shared" si="50"/>
        <v>0.97037037037037033</v>
      </c>
      <c r="N103" s="2">
        <v>135</v>
      </c>
      <c r="O103" s="2">
        <v>131</v>
      </c>
      <c r="P103" s="4">
        <f t="shared" si="51"/>
        <v>0.97037037037037033</v>
      </c>
      <c r="Q103" s="2">
        <v>144</v>
      </c>
      <c r="R103" s="2">
        <v>135</v>
      </c>
      <c r="S103" s="4">
        <f t="shared" si="52"/>
        <v>0.9375</v>
      </c>
      <c r="T103" s="2">
        <v>145</v>
      </c>
      <c r="U103" s="2">
        <v>139</v>
      </c>
      <c r="V103" s="4">
        <f t="shared" si="53"/>
        <v>0.95862068965517244</v>
      </c>
      <c r="W103" s="2">
        <v>149</v>
      </c>
      <c r="X103" s="2">
        <v>144</v>
      </c>
      <c r="Y103" s="4">
        <f t="shared" si="54"/>
        <v>0.96644295302013428</v>
      </c>
      <c r="Z103" s="2">
        <v>153</v>
      </c>
      <c r="AA103" s="2">
        <v>150</v>
      </c>
      <c r="AB103" s="4">
        <f t="shared" si="55"/>
        <v>0.98039215686274506</v>
      </c>
      <c r="AC103" s="2">
        <v>158</v>
      </c>
      <c r="AD103" s="2">
        <v>150</v>
      </c>
      <c r="AE103" s="4">
        <f t="shared" si="56"/>
        <v>0.94936708860759489</v>
      </c>
      <c r="AF103" s="2">
        <v>159</v>
      </c>
      <c r="AG103" s="2">
        <v>153</v>
      </c>
      <c r="AH103" s="4">
        <f t="shared" si="57"/>
        <v>0.96226415094339623</v>
      </c>
      <c r="AI103" s="2">
        <v>163</v>
      </c>
      <c r="AJ103" s="2">
        <v>156</v>
      </c>
      <c r="AK103" s="4">
        <f t="shared" si="58"/>
        <v>0.95705521472392641</v>
      </c>
      <c r="AL103" s="2">
        <v>163</v>
      </c>
      <c r="AM103" s="2">
        <v>157</v>
      </c>
      <c r="AN103" s="4">
        <f t="shared" si="49"/>
        <v>0.96319018404907975</v>
      </c>
    </row>
    <row r="104" spans="4:54" x14ac:dyDescent="0.25">
      <c r="D104" s="34" t="s">
        <v>128</v>
      </c>
      <c r="E104" s="2"/>
      <c r="F104" s="2"/>
      <c r="G104" s="2"/>
      <c r="H104" s="2"/>
      <c r="I104" s="2"/>
      <c r="J104" s="2"/>
      <c r="K104" s="2">
        <v>1</v>
      </c>
      <c r="L104" s="2">
        <v>1</v>
      </c>
      <c r="M104" s="4">
        <f t="shared" si="50"/>
        <v>1</v>
      </c>
      <c r="N104" s="2">
        <v>1</v>
      </c>
      <c r="O104" s="2">
        <v>1</v>
      </c>
      <c r="P104" s="4">
        <f t="shared" si="51"/>
        <v>1</v>
      </c>
      <c r="Q104" s="2">
        <v>1</v>
      </c>
      <c r="R104" s="2">
        <v>1</v>
      </c>
      <c r="S104" s="4">
        <f t="shared" si="52"/>
        <v>1</v>
      </c>
      <c r="T104" s="2">
        <v>1</v>
      </c>
      <c r="U104" s="2">
        <v>1</v>
      </c>
      <c r="V104" s="4">
        <f t="shared" si="53"/>
        <v>1</v>
      </c>
      <c r="W104" s="2">
        <v>1</v>
      </c>
      <c r="X104" s="2">
        <v>1</v>
      </c>
      <c r="Y104" s="4">
        <f t="shared" si="54"/>
        <v>1</v>
      </c>
      <c r="Z104" s="2">
        <v>1</v>
      </c>
      <c r="AA104" s="2">
        <v>1</v>
      </c>
      <c r="AB104" s="4">
        <f t="shared" si="55"/>
        <v>1</v>
      </c>
      <c r="AC104" s="2">
        <v>1</v>
      </c>
      <c r="AD104" s="2">
        <v>1</v>
      </c>
      <c r="AE104" s="4">
        <f t="shared" si="56"/>
        <v>1</v>
      </c>
      <c r="AF104" s="2">
        <v>1</v>
      </c>
      <c r="AG104" s="2">
        <v>1</v>
      </c>
      <c r="AH104" s="4">
        <f t="shared" si="57"/>
        <v>1</v>
      </c>
      <c r="AI104" s="2">
        <v>1</v>
      </c>
      <c r="AJ104" s="2">
        <v>1</v>
      </c>
      <c r="AK104" s="4">
        <f t="shared" si="58"/>
        <v>1</v>
      </c>
      <c r="AL104" s="2">
        <v>1</v>
      </c>
      <c r="AM104" s="2">
        <v>1</v>
      </c>
      <c r="AN104" s="4">
        <f t="shared" si="49"/>
        <v>1</v>
      </c>
    </row>
    <row r="108" spans="4:54" x14ac:dyDescent="0.25">
      <c r="AP108" s="38" t="s">
        <v>156</v>
      </c>
      <c r="AQ108" s="4">
        <f>AVERAGE(AQ96,AQ76,AQ63,AQ50,AQ35,AQ23,AQ4)</f>
        <v>0.81641166434968859</v>
      </c>
      <c r="AR108" s="4">
        <f>AVERAGE(AR96,AR76,AR63,AR50,AR35,AR23,AR4)</f>
        <v>0.86302454644568027</v>
      </c>
      <c r="AS108" s="4">
        <f>AVERAGE(AS96,AS76,AS63,AS50,AS35,AS23,AS4)</f>
        <v>0.9115412473710317</v>
      </c>
      <c r="AT108" s="4">
        <f t="shared" ref="AT108:BB108" si="59">AVERAGE(AT96,AT76,AT63,AT50,AT35,AT23,AT4)</f>
        <v>0.87568124840120143</v>
      </c>
      <c r="AU108" s="4">
        <f t="shared" si="59"/>
        <v>0.90345047448313121</v>
      </c>
      <c r="AV108" s="4">
        <f t="shared" si="59"/>
        <v>0.91120377693685628</v>
      </c>
      <c r="AW108" s="4">
        <f t="shared" si="59"/>
        <v>0.88715318797158471</v>
      </c>
      <c r="AX108" s="4">
        <f t="shared" si="59"/>
        <v>0.89881650181853723</v>
      </c>
      <c r="AY108" s="4">
        <f t="shared" si="59"/>
        <v>0.90430612972062241</v>
      </c>
      <c r="AZ108" s="4">
        <f t="shared" si="59"/>
        <v>0.88801539394143048</v>
      </c>
      <c r="BA108" s="4">
        <f t="shared" si="59"/>
        <v>0.88288354093052435</v>
      </c>
      <c r="BB108" s="4">
        <f t="shared" si="59"/>
        <v>0.88016058606735459</v>
      </c>
    </row>
    <row r="109" spans="4:54" x14ac:dyDescent="0.25">
      <c r="AP109" s="38" t="s">
        <v>156</v>
      </c>
      <c r="AQ109" s="4">
        <f>AVERAGE(AQ95,AQ75,AQ62,AQ49,AQ34,AQ22,AQ3)</f>
        <v>0.79919276247971816</v>
      </c>
      <c r="AR109" s="4">
        <f t="shared" ref="AR109:BB109" si="60">AVERAGE(AR95,AR75,AR62,AR49,AR34,AR22,AR3)</f>
        <v>0.84776422735212775</v>
      </c>
      <c r="AS109" s="4">
        <f t="shared" si="60"/>
        <v>0.899213675161465</v>
      </c>
      <c r="AT109" s="4">
        <f t="shared" si="60"/>
        <v>0.86427317831598816</v>
      </c>
      <c r="AU109" s="4">
        <f t="shared" si="60"/>
        <v>0.89211563003079053</v>
      </c>
      <c r="AV109" s="4">
        <f t="shared" si="60"/>
        <v>0.90714682374518152</v>
      </c>
      <c r="AW109" s="4">
        <f t="shared" si="60"/>
        <v>0.877908307507407</v>
      </c>
      <c r="AX109" s="4">
        <f t="shared" si="60"/>
        <v>0.89364290372882871</v>
      </c>
      <c r="AY109" s="4">
        <f t="shared" si="60"/>
        <v>0.90175129323521774</v>
      </c>
      <c r="AZ109" s="4">
        <f t="shared" si="60"/>
        <v>0.87706207468561537</v>
      </c>
      <c r="BA109" s="4">
        <f t="shared" si="60"/>
        <v>0.8599955342417076</v>
      </c>
      <c r="BB109" s="4">
        <f t="shared" si="60"/>
        <v>0.85796474629014774</v>
      </c>
    </row>
    <row r="110" spans="4:54" x14ac:dyDescent="0.25">
      <c r="AQ110" s="56"/>
    </row>
    <row r="114" spans="3:3" x14ac:dyDescent="0.25">
      <c r="C114" s="38"/>
    </row>
  </sheetData>
  <mergeCells count="12">
    <mergeCell ref="W1:Y1"/>
    <mergeCell ref="T1:V1"/>
    <mergeCell ref="AI1:AK1"/>
    <mergeCell ref="AL1:AN1"/>
    <mergeCell ref="AF1:AH1"/>
    <mergeCell ref="AC1:AE1"/>
    <mergeCell ref="Z1:AB1"/>
    <mergeCell ref="Q1:S1"/>
    <mergeCell ref="N1:P1"/>
    <mergeCell ref="K1:M1"/>
    <mergeCell ref="H1:J1"/>
    <mergeCell ref="E1:G1"/>
  </mergeCells>
  <hyperlinks>
    <hyperlink ref="A1" r:id="rId1" display="https://iepmreporting.app.ray.com/iEPMReporting.aspx" xr:uid="{00000000-0004-0000-0000-000000000000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7"/>
  <sheetViews>
    <sheetView workbookViewId="0"/>
  </sheetViews>
  <sheetFormatPr defaultRowHeight="15" x14ac:dyDescent="0.25"/>
  <sheetData>
    <row r="2" spans="2:7" x14ac:dyDescent="0.25">
      <c r="C2" t="s">
        <v>3</v>
      </c>
      <c r="D2" t="s">
        <v>8</v>
      </c>
      <c r="E2" t="s">
        <v>9</v>
      </c>
      <c r="F2" t="s">
        <v>10</v>
      </c>
      <c r="G2" t="s">
        <v>21</v>
      </c>
    </row>
    <row r="3" spans="2:7" x14ac:dyDescent="0.25">
      <c r="B3" t="s">
        <v>54</v>
      </c>
      <c r="C3">
        <v>0.38324999999999998</v>
      </c>
      <c r="D3">
        <v>0.56799999999999995</v>
      </c>
      <c r="E3">
        <v>0.83399999999999996</v>
      </c>
      <c r="F3">
        <v>0.94199999999999995</v>
      </c>
      <c r="G3">
        <v>0.85699999999999998</v>
      </c>
    </row>
    <row r="4" spans="2:7" x14ac:dyDescent="0.25">
      <c r="B4" t="s">
        <v>53</v>
      </c>
      <c r="C4">
        <v>0.35199999999999998</v>
      </c>
      <c r="D4">
        <v>0.5</v>
      </c>
      <c r="E4">
        <v>0.83099999999999996</v>
      </c>
      <c r="F4">
        <v>0.92400000000000004</v>
      </c>
      <c r="G4">
        <v>0.85699999999999998</v>
      </c>
    </row>
    <row r="5" spans="2:7" x14ac:dyDescent="0.25">
      <c r="B5" t="s">
        <v>51</v>
      </c>
      <c r="C5">
        <v>0.41199999999999998</v>
      </c>
      <c r="D5">
        <v>0.61299999999999999</v>
      </c>
      <c r="E5">
        <v>0.84199999999999997</v>
      </c>
      <c r="F5">
        <v>0.95699999999999996</v>
      </c>
      <c r="G5">
        <v>0.85699999999999998</v>
      </c>
    </row>
    <row r="6" spans="2:7" x14ac:dyDescent="0.25">
      <c r="B6" t="s">
        <v>52</v>
      </c>
      <c r="C6">
        <v>0.59499999999999997</v>
      </c>
      <c r="D6">
        <v>1</v>
      </c>
      <c r="E6">
        <v>0.87</v>
      </c>
      <c r="F6">
        <v>0.97899999999999998</v>
      </c>
      <c r="G6">
        <v>0.85699999999999998</v>
      </c>
    </row>
    <row r="7" spans="2:7" x14ac:dyDescent="0.25">
      <c r="B7" t="s">
        <v>55</v>
      </c>
      <c r="C7">
        <v>0.4995</v>
      </c>
      <c r="D7">
        <v>0.74375000000000002</v>
      </c>
      <c r="E7">
        <v>0.85599999999999998</v>
      </c>
      <c r="F7">
        <v>0.97699999999999998</v>
      </c>
      <c r="G7">
        <v>0.85699999999999998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F7"/>
  <sheetViews>
    <sheetView workbookViewId="0"/>
  </sheetViews>
  <sheetFormatPr defaultRowHeight="15" x14ac:dyDescent="0.25"/>
  <sheetData>
    <row r="2" spans="2:6" x14ac:dyDescent="0.25">
      <c r="C2" t="s">
        <v>3</v>
      </c>
      <c r="D2" t="s">
        <v>8</v>
      </c>
      <c r="E2" t="s">
        <v>9</v>
      </c>
      <c r="F2" t="s">
        <v>10</v>
      </c>
    </row>
    <row r="3" spans="2:6" x14ac:dyDescent="0.25">
      <c r="B3" t="s">
        <v>54</v>
      </c>
      <c r="C3">
        <v>0.38324999999999998</v>
      </c>
      <c r="D3">
        <v>0.56799999999999995</v>
      </c>
      <c r="E3">
        <v>0.83399999999999996</v>
      </c>
      <c r="F3">
        <v>0.94199999999999995</v>
      </c>
    </row>
    <row r="4" spans="2:6" x14ac:dyDescent="0.25">
      <c r="B4" t="s">
        <v>53</v>
      </c>
      <c r="C4">
        <v>0.35199999999999998</v>
      </c>
      <c r="D4">
        <v>0.5</v>
      </c>
      <c r="E4">
        <v>0.83099999999999996</v>
      </c>
      <c r="F4">
        <v>0.92400000000000004</v>
      </c>
    </row>
    <row r="5" spans="2:6" x14ac:dyDescent="0.25">
      <c r="B5" t="s">
        <v>51</v>
      </c>
      <c r="C5">
        <v>0.41199999999999998</v>
      </c>
      <c r="D5">
        <v>0.61299999999999999</v>
      </c>
      <c r="E5">
        <v>0.84199999999999997</v>
      </c>
      <c r="F5">
        <v>0.95699999999999996</v>
      </c>
    </row>
    <row r="6" spans="2:6" x14ac:dyDescent="0.25">
      <c r="B6" t="s">
        <v>52</v>
      </c>
      <c r="C6">
        <v>0.59499999999999997</v>
      </c>
      <c r="D6">
        <v>1</v>
      </c>
      <c r="E6">
        <v>0.87</v>
      </c>
      <c r="F6">
        <v>0.97899999999999998</v>
      </c>
    </row>
    <row r="7" spans="2:6" x14ac:dyDescent="0.25">
      <c r="B7" t="s">
        <v>55</v>
      </c>
      <c r="C7">
        <v>0.4995</v>
      </c>
      <c r="D7">
        <v>0.74375000000000002</v>
      </c>
      <c r="E7">
        <v>0.85599999999999998</v>
      </c>
      <c r="F7">
        <v>0.97699999999999998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7"/>
  <sheetViews>
    <sheetView workbookViewId="0"/>
  </sheetViews>
  <sheetFormatPr defaultRowHeight="15" x14ac:dyDescent="0.25"/>
  <sheetData>
    <row r="2" spans="2:5" x14ac:dyDescent="0.25">
      <c r="C2" t="s">
        <v>3</v>
      </c>
      <c r="D2" t="s">
        <v>8</v>
      </c>
      <c r="E2" t="s">
        <v>9</v>
      </c>
    </row>
    <row r="3" spans="2:5" x14ac:dyDescent="0.25">
      <c r="B3" t="s">
        <v>54</v>
      </c>
      <c r="C3">
        <v>0.38324999999999998</v>
      </c>
      <c r="D3">
        <v>0.56799999999999995</v>
      </c>
      <c r="E3">
        <v>0.83399999999999996</v>
      </c>
    </row>
    <row r="4" spans="2:5" x14ac:dyDescent="0.25">
      <c r="B4" t="s">
        <v>53</v>
      </c>
      <c r="C4">
        <v>0.35199999999999998</v>
      </c>
      <c r="D4">
        <v>0.5</v>
      </c>
      <c r="E4">
        <v>0.83099999999999996</v>
      </c>
    </row>
    <row r="5" spans="2:5" x14ac:dyDescent="0.25">
      <c r="B5" t="s">
        <v>51</v>
      </c>
      <c r="C5">
        <v>0.41199999999999998</v>
      </c>
      <c r="D5">
        <v>0.61299999999999999</v>
      </c>
      <c r="E5">
        <v>0.84199999999999997</v>
      </c>
    </row>
    <row r="6" spans="2:5" x14ac:dyDescent="0.25">
      <c r="B6" t="s">
        <v>52</v>
      </c>
      <c r="C6">
        <v>0.59499999999999997</v>
      </c>
      <c r="D6">
        <v>1</v>
      </c>
      <c r="E6">
        <v>0.87</v>
      </c>
    </row>
    <row r="7" spans="2:5" x14ac:dyDescent="0.25">
      <c r="B7" t="s">
        <v>55</v>
      </c>
      <c r="C7">
        <v>0.4995</v>
      </c>
      <c r="D7">
        <v>0.74375000000000002</v>
      </c>
      <c r="E7">
        <v>0.85599999999999998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D13"/>
  <sheetViews>
    <sheetView workbookViewId="0"/>
  </sheetViews>
  <sheetFormatPr defaultRowHeight="15" x14ac:dyDescent="0.25"/>
  <sheetData>
    <row r="2" spans="2:4" x14ac:dyDescent="0.25">
      <c r="B2">
        <v>0.35199999999999998</v>
      </c>
      <c r="C2">
        <v>0.626</v>
      </c>
      <c r="D2">
        <v>0.87</v>
      </c>
    </row>
    <row r="3" spans="2:4" x14ac:dyDescent="0.25">
      <c r="B3">
        <v>0.432</v>
      </c>
      <c r="C3">
        <v>0.61699999999999999</v>
      </c>
      <c r="D3">
        <v>0.86099999999999999</v>
      </c>
    </row>
    <row r="4" spans="2:4" x14ac:dyDescent="0.25">
      <c r="B4">
        <v>0.41199999999999998</v>
      </c>
      <c r="C4">
        <v>0.60899999999999999</v>
      </c>
      <c r="D4">
        <v>0.85599999999999998</v>
      </c>
    </row>
    <row r="5" spans="2:4" x14ac:dyDescent="0.25">
      <c r="B5">
        <v>0.432</v>
      </c>
      <c r="C5">
        <v>0.59299999999999997</v>
      </c>
      <c r="D5">
        <v>0.84799999999999998</v>
      </c>
    </row>
    <row r="6" spans="2:4" x14ac:dyDescent="0.25">
      <c r="B6">
        <v>0.41199999999999998</v>
      </c>
      <c r="C6">
        <v>0.57699999999999996</v>
      </c>
      <c r="D6">
        <v>0.84499999999999997</v>
      </c>
    </row>
    <row r="7" spans="2:4" x14ac:dyDescent="0.25">
      <c r="B7">
        <v>0.379</v>
      </c>
      <c r="C7">
        <v>0.56499999999999995</v>
      </c>
      <c r="D7">
        <v>0.84199999999999997</v>
      </c>
    </row>
    <row r="8" spans="2:4" x14ac:dyDescent="0.25">
      <c r="B8">
        <v>0.38300000000000001</v>
      </c>
      <c r="C8">
        <v>0.54600000000000004</v>
      </c>
      <c r="D8">
        <v>0.83899999999999997</v>
      </c>
    </row>
    <row r="9" spans="2:4" x14ac:dyDescent="0.25">
      <c r="B9">
        <v>0.38400000000000001</v>
      </c>
      <c r="C9">
        <v>1</v>
      </c>
      <c r="D9">
        <v>0.83699999999999997</v>
      </c>
    </row>
    <row r="10" spans="2:4" x14ac:dyDescent="0.25">
      <c r="B10">
        <v>0.40200000000000002</v>
      </c>
      <c r="C10">
        <v>0.5</v>
      </c>
      <c r="D10">
        <v>0.83399999999999996</v>
      </c>
    </row>
    <row r="11" spans="2:4" x14ac:dyDescent="0.25">
      <c r="B11">
        <v>0.52200000000000002</v>
      </c>
      <c r="C11">
        <v>0.75</v>
      </c>
      <c r="D11">
        <v>0.83299999999999996</v>
      </c>
    </row>
    <row r="12" spans="2:4" x14ac:dyDescent="0.25">
      <c r="B12">
        <v>0.54800000000000004</v>
      </c>
      <c r="C12">
        <v>0.753</v>
      </c>
      <c r="D12">
        <v>0.83099999999999996</v>
      </c>
    </row>
    <row r="13" spans="2:4" x14ac:dyDescent="0.25">
      <c r="B13">
        <v>0.59499999999999997</v>
      </c>
      <c r="C13">
        <v>0.72499999999999998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233"/>
  <sheetViews>
    <sheetView tabSelected="1" topLeftCell="AS1" zoomScaleNormal="100" workbookViewId="0">
      <selection activeCell="BN34" sqref="BN34"/>
    </sheetView>
  </sheetViews>
  <sheetFormatPr defaultRowHeight="15" x14ac:dyDescent="0.25"/>
  <cols>
    <col min="1" max="1" width="34.85546875" style="2" bestFit="1" customWidth="1"/>
    <col min="2" max="2" width="34.42578125" style="2" bestFit="1" customWidth="1"/>
    <col min="3" max="3" width="19.28515625" style="2" bestFit="1" customWidth="1"/>
    <col min="4" max="4" width="15.42578125" style="2" bestFit="1" customWidth="1"/>
    <col min="5" max="5" width="45.5703125" customWidth="1"/>
    <col min="6" max="12" width="9.140625" style="3" customWidth="1"/>
    <col min="13" max="16" width="9.140625" style="1" customWidth="1"/>
    <col min="17" max="17" width="9.140625" customWidth="1"/>
    <col min="18" max="18" width="9.140625" style="9" customWidth="1"/>
    <col min="19" max="19" width="9.140625" style="33" customWidth="1"/>
    <col min="20" max="34" width="9.140625" style="38" customWidth="1"/>
    <col min="35" max="35" width="13.42578125" style="9" bestFit="1" customWidth="1"/>
    <col min="36" max="36" width="15.140625" style="9" bestFit="1" customWidth="1"/>
    <col min="37" max="37" width="50" style="3" customWidth="1"/>
    <col min="38" max="44" width="9.140625" style="3"/>
    <col min="45" max="48" width="9.140625" style="1"/>
    <col min="50" max="50" width="9.140625" style="9"/>
    <col min="51" max="57" width="9.140625" style="22"/>
    <col min="58" max="58" width="9.140625" style="96"/>
    <col min="59" max="59" width="8.7109375" style="96"/>
    <col min="60" max="66" width="9.140625" style="96"/>
    <col min="67" max="67" width="13.42578125" style="38" bestFit="1" customWidth="1"/>
    <col min="68" max="68" width="15.140625" style="38" bestFit="1" customWidth="1"/>
    <col min="69" max="69" width="50.140625" bestFit="1" customWidth="1"/>
    <col min="85" max="88" width="9.140625" style="38"/>
    <col min="92" max="92" width="50.140625" bestFit="1" customWidth="1"/>
    <col min="109" max="110" width="9.140625" style="38"/>
  </cols>
  <sheetData>
    <row r="1" spans="1:111" x14ac:dyDescent="0.25">
      <c r="A1" s="24" t="s">
        <v>405</v>
      </c>
      <c r="B1" s="5"/>
      <c r="C1" s="11"/>
      <c r="D1" s="11"/>
      <c r="E1" s="30" t="s">
        <v>74</v>
      </c>
      <c r="F1" s="10">
        <v>43709</v>
      </c>
      <c r="G1" s="10">
        <v>43739</v>
      </c>
      <c r="H1" s="10">
        <v>43770</v>
      </c>
      <c r="I1" s="10">
        <v>43800</v>
      </c>
      <c r="J1" s="10">
        <v>43831</v>
      </c>
      <c r="K1" s="10">
        <v>43862</v>
      </c>
      <c r="L1" s="10">
        <v>43891</v>
      </c>
      <c r="M1" s="10">
        <v>43922</v>
      </c>
      <c r="N1" s="10">
        <v>43952</v>
      </c>
      <c r="O1" s="10">
        <v>43983</v>
      </c>
      <c r="P1" s="10">
        <v>44013</v>
      </c>
      <c r="Q1" s="10">
        <v>44044</v>
      </c>
      <c r="R1" s="10">
        <v>44075</v>
      </c>
      <c r="S1" s="10">
        <v>44105</v>
      </c>
      <c r="T1" s="10">
        <v>44136</v>
      </c>
      <c r="U1" s="10">
        <v>44166</v>
      </c>
      <c r="V1" s="59">
        <v>44197</v>
      </c>
      <c r="W1" s="75">
        <v>44228</v>
      </c>
      <c r="X1" s="78">
        <v>44256</v>
      </c>
      <c r="Y1" s="94">
        <v>44287</v>
      </c>
      <c r="Z1" s="94">
        <v>44317</v>
      </c>
      <c r="AA1" s="101">
        <v>44348</v>
      </c>
      <c r="AB1" s="105">
        <v>44378</v>
      </c>
      <c r="AC1" s="114">
        <v>44409</v>
      </c>
      <c r="AD1" s="118">
        <v>44440</v>
      </c>
      <c r="AE1" s="120">
        <v>44470</v>
      </c>
      <c r="AF1" s="126">
        <v>44501</v>
      </c>
      <c r="AG1" s="133">
        <v>44531</v>
      </c>
      <c r="AH1" s="133">
        <v>44562</v>
      </c>
      <c r="AI1" s="10" t="s">
        <v>66</v>
      </c>
      <c r="AJ1" s="10" t="s">
        <v>67</v>
      </c>
      <c r="AK1" s="16"/>
      <c r="AL1" s="10">
        <v>43709</v>
      </c>
      <c r="AM1" s="10">
        <v>43739</v>
      </c>
      <c r="AN1" s="10">
        <v>43770</v>
      </c>
      <c r="AO1" s="10">
        <v>43800</v>
      </c>
      <c r="AP1" s="10">
        <v>43831</v>
      </c>
      <c r="AQ1" s="10">
        <v>43862</v>
      </c>
      <c r="AR1" s="10">
        <v>43891</v>
      </c>
      <c r="AS1" s="10">
        <v>43922</v>
      </c>
      <c r="AT1" s="10">
        <v>43952</v>
      </c>
      <c r="AU1" s="10">
        <v>43983</v>
      </c>
      <c r="AV1" s="10">
        <v>44013</v>
      </c>
      <c r="AW1" s="10">
        <v>44044</v>
      </c>
      <c r="AX1" s="10">
        <v>44075</v>
      </c>
      <c r="AY1" s="10">
        <v>44105</v>
      </c>
      <c r="AZ1" s="10">
        <v>44136</v>
      </c>
      <c r="BA1" s="10">
        <v>44166</v>
      </c>
      <c r="BB1" s="59">
        <v>44197</v>
      </c>
      <c r="BC1" s="75">
        <v>44228</v>
      </c>
      <c r="BD1" s="78">
        <v>44256</v>
      </c>
      <c r="BE1" s="94">
        <v>44287</v>
      </c>
      <c r="BF1" s="97">
        <v>44317</v>
      </c>
      <c r="BG1" s="97">
        <v>44348</v>
      </c>
      <c r="BH1" s="97">
        <v>44378</v>
      </c>
      <c r="BI1" s="97">
        <v>44409</v>
      </c>
      <c r="BJ1" s="97">
        <v>44440</v>
      </c>
      <c r="BK1" s="97">
        <v>44470</v>
      </c>
      <c r="BL1" s="97">
        <v>44501</v>
      </c>
      <c r="BM1" s="97">
        <v>44531</v>
      </c>
      <c r="BN1" s="97">
        <v>44562</v>
      </c>
      <c r="BO1" s="10" t="s">
        <v>66</v>
      </c>
      <c r="BP1" s="10" t="s">
        <v>67</v>
      </c>
      <c r="BR1" s="10">
        <v>43709</v>
      </c>
      <c r="BS1" s="10">
        <v>43739</v>
      </c>
      <c r="BT1" s="10">
        <v>43770</v>
      </c>
      <c r="BU1" s="10">
        <v>43800</v>
      </c>
      <c r="BV1" s="10">
        <v>43831</v>
      </c>
      <c r="BW1" s="10">
        <v>43862</v>
      </c>
      <c r="BX1" s="10">
        <v>43891</v>
      </c>
      <c r="BY1" s="10">
        <v>43922</v>
      </c>
      <c r="BZ1" s="10">
        <v>43952</v>
      </c>
      <c r="CA1" s="10">
        <v>43983</v>
      </c>
      <c r="CB1" s="10">
        <v>44013</v>
      </c>
      <c r="CC1" s="10">
        <v>44044</v>
      </c>
      <c r="CD1" s="10">
        <v>44075</v>
      </c>
      <c r="CE1" s="10">
        <v>44105</v>
      </c>
      <c r="CF1" s="10">
        <v>44136</v>
      </c>
      <c r="CG1" s="10">
        <v>44166</v>
      </c>
      <c r="CH1" s="59">
        <v>44197</v>
      </c>
      <c r="CI1" s="59">
        <v>44228</v>
      </c>
      <c r="CJ1" s="75">
        <v>44256</v>
      </c>
      <c r="CN1" s="37"/>
      <c r="CO1" s="10">
        <v>43709</v>
      </c>
      <c r="CP1" s="10">
        <v>43739</v>
      </c>
      <c r="CQ1" s="10">
        <v>43770</v>
      </c>
      <c r="CR1" s="10">
        <v>43800</v>
      </c>
      <c r="CS1" s="10">
        <v>43831</v>
      </c>
      <c r="CT1" s="10">
        <v>43862</v>
      </c>
      <c r="CU1" s="10">
        <v>43891</v>
      </c>
      <c r="CV1" s="10">
        <v>43922</v>
      </c>
      <c r="CW1" s="10">
        <v>43952</v>
      </c>
      <c r="CX1" s="10">
        <v>43983</v>
      </c>
      <c r="CY1" s="10">
        <v>44013</v>
      </c>
      <c r="CZ1" s="10">
        <v>44044</v>
      </c>
      <c r="DA1" s="10">
        <v>44075</v>
      </c>
      <c r="DB1" s="10">
        <v>44105</v>
      </c>
      <c r="DC1" s="10">
        <v>44136</v>
      </c>
      <c r="DD1" s="10">
        <v>44166</v>
      </c>
      <c r="DE1" s="59">
        <v>44197</v>
      </c>
      <c r="DF1" s="59">
        <v>44228</v>
      </c>
      <c r="DG1" s="75">
        <v>44256</v>
      </c>
    </row>
    <row r="2" spans="1:111" s="5" customFormat="1" x14ac:dyDescent="0.25">
      <c r="A2" s="27" t="s">
        <v>56</v>
      </c>
      <c r="B2" s="61" t="s">
        <v>163</v>
      </c>
      <c r="C2" s="27" t="s">
        <v>90</v>
      </c>
      <c r="D2" s="86" t="s">
        <v>355</v>
      </c>
      <c r="E2" s="28" t="s">
        <v>131</v>
      </c>
      <c r="F2" s="136" t="s">
        <v>119</v>
      </c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13"/>
      <c r="AJ2" s="27"/>
      <c r="AK2" s="28" t="s">
        <v>131</v>
      </c>
      <c r="AL2" s="136" t="s">
        <v>120</v>
      </c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02"/>
      <c r="BH2" s="103"/>
      <c r="BI2" s="106"/>
      <c r="BJ2" s="119"/>
      <c r="BK2" s="121"/>
      <c r="BO2" s="42"/>
      <c r="BP2" s="42"/>
      <c r="BR2" s="136" t="s">
        <v>1</v>
      </c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60"/>
      <c r="CI2" s="57"/>
      <c r="CJ2" s="76"/>
      <c r="CO2" s="136" t="s">
        <v>2</v>
      </c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60"/>
      <c r="DF2" s="57"/>
      <c r="DG2" s="76"/>
    </row>
    <row r="3" spans="1:111" x14ac:dyDescent="0.25">
      <c r="A3" s="18" t="s">
        <v>58</v>
      </c>
      <c r="B3" s="18" t="s">
        <v>387</v>
      </c>
      <c r="C3" s="18" t="s">
        <v>35</v>
      </c>
      <c r="D3" s="18" t="s">
        <v>356</v>
      </c>
      <c r="E3" s="122" t="s">
        <v>3</v>
      </c>
      <c r="F3" s="17">
        <v>0.35199999999999998</v>
      </c>
      <c r="G3" s="17">
        <v>0.432</v>
      </c>
      <c r="H3" s="17">
        <v>0.41199999999999998</v>
      </c>
      <c r="I3" s="17">
        <v>0.432</v>
      </c>
      <c r="J3" s="17">
        <v>0.41199999999999998</v>
      </c>
      <c r="K3" s="17">
        <v>0.379</v>
      </c>
      <c r="L3" s="17">
        <v>0.38300000000000001</v>
      </c>
      <c r="M3" s="17">
        <v>0.38400000000000001</v>
      </c>
      <c r="N3" s="17">
        <v>0.40200000000000002</v>
      </c>
      <c r="O3" s="17">
        <v>0.52200000000000002</v>
      </c>
      <c r="P3" s="17">
        <v>0.54800000000000004</v>
      </c>
      <c r="Q3" s="17">
        <v>0.58799999999999997</v>
      </c>
      <c r="R3" s="17">
        <v>0.61899999999999999</v>
      </c>
      <c r="S3" s="17">
        <v>0.63400000000000001</v>
      </c>
      <c r="T3" s="17">
        <v>0.68600000000000005</v>
      </c>
      <c r="U3" s="17">
        <v>0.64400000000000002</v>
      </c>
      <c r="V3" s="17">
        <v>0.66600000000000004</v>
      </c>
      <c r="W3" s="17">
        <v>0.67100000000000004</v>
      </c>
      <c r="X3" s="17">
        <v>0.66900000000000004</v>
      </c>
      <c r="Y3" s="17">
        <v>0.64043630697312004</v>
      </c>
      <c r="Z3" s="43">
        <v>0.64994298745724055</v>
      </c>
      <c r="AA3" s="43">
        <v>0.63500000000000001</v>
      </c>
      <c r="AB3" s="43">
        <v>0.68121508379888274</v>
      </c>
      <c r="AC3" s="43">
        <v>0.67200000000000004</v>
      </c>
      <c r="AD3" s="43">
        <v>0.68300000000000005</v>
      </c>
      <c r="AE3" s="43">
        <v>0.69499999999999995</v>
      </c>
      <c r="AF3" s="43">
        <v>0.69799999999999995</v>
      </c>
      <c r="AG3" s="43">
        <v>0.7</v>
      </c>
      <c r="AH3" s="7">
        <v>0.68799999999999994</v>
      </c>
      <c r="AI3" s="20">
        <f>AVERAGE(AF3:AH3)</f>
        <v>0.69533333333333325</v>
      </c>
      <c r="AJ3" s="20">
        <f>AH3-AE3</f>
        <v>-7.0000000000000062E-3</v>
      </c>
      <c r="AK3" s="6" t="s">
        <v>3</v>
      </c>
      <c r="AL3" s="12">
        <v>0.28299999999999997</v>
      </c>
      <c r="AM3" s="12">
        <v>0.21299999999999999</v>
      </c>
      <c r="AN3" s="12">
        <v>0.16500000000000001</v>
      </c>
      <c r="AO3" s="12">
        <v>0.34899999999999998</v>
      </c>
      <c r="AP3" s="12">
        <v>0.10299999999999999</v>
      </c>
      <c r="AQ3" s="12">
        <v>0.16300000000000001</v>
      </c>
      <c r="AR3" s="12">
        <v>0.157</v>
      </c>
      <c r="AS3" s="12">
        <v>0.21299999999999999</v>
      </c>
      <c r="AT3" s="17">
        <v>0.215</v>
      </c>
      <c r="AU3" s="17">
        <v>0.35</v>
      </c>
      <c r="AV3" s="12">
        <v>0.35899999999999999</v>
      </c>
      <c r="AW3" s="12">
        <v>0.246</v>
      </c>
      <c r="AX3" s="12">
        <v>0.189</v>
      </c>
      <c r="AY3" s="17">
        <v>0.31</v>
      </c>
      <c r="AZ3" s="17">
        <v>0.34499999999999997</v>
      </c>
      <c r="BA3" s="17">
        <v>0.22700000000000001</v>
      </c>
      <c r="BB3" s="17">
        <v>0.214</v>
      </c>
      <c r="BC3" s="17">
        <v>0.29599999999999999</v>
      </c>
      <c r="BD3" s="17">
        <v>0.29299999999999998</v>
      </c>
      <c r="BE3" s="17">
        <v>0.19631901840490801</v>
      </c>
      <c r="BF3" s="43">
        <v>0.14285714285714285</v>
      </c>
      <c r="BG3" s="43">
        <v>0.14299999999999999</v>
      </c>
      <c r="BH3" s="108">
        <v>0.38797814207650272</v>
      </c>
      <c r="BI3" s="108">
        <v>0.14285714285714285</v>
      </c>
      <c r="BJ3" s="96">
        <v>0.222</v>
      </c>
      <c r="BK3" s="96">
        <v>0.24299999999999999</v>
      </c>
      <c r="BL3" s="43">
        <v>0.16</v>
      </c>
      <c r="BM3" s="96">
        <v>0.125</v>
      </c>
      <c r="BN3" s="2">
        <v>0.17100000000000001</v>
      </c>
      <c r="BO3" s="20">
        <f>AVERAGE(BL3:BN3)</f>
        <v>0.15200000000000002</v>
      </c>
      <c r="BP3" s="20">
        <f t="shared" ref="BP3:BP34" si="0">BN3-BK3</f>
        <v>-7.1999999999999981E-2</v>
      </c>
      <c r="BQ3" s="38" t="str">
        <f t="shared" ref="BQ3:BQ34" si="1">AK3</f>
        <v>AMDR LRIP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>
        <v>0.434</v>
      </c>
      <c r="CC3" s="2">
        <v>1.4870000000000001</v>
      </c>
      <c r="CD3" s="2">
        <v>2.589</v>
      </c>
      <c r="CE3" s="2">
        <v>0.88100000000000001</v>
      </c>
      <c r="CF3" s="2">
        <v>1.262</v>
      </c>
      <c r="CG3" s="2">
        <v>-1.7729999999999999</v>
      </c>
      <c r="CH3" s="2">
        <v>3.7679999999999998</v>
      </c>
      <c r="CI3" s="2">
        <v>1.4890000000000001</v>
      </c>
      <c r="CJ3" s="2">
        <v>1.304</v>
      </c>
      <c r="CN3" s="38" t="str">
        <f t="shared" ref="CN3:CN38" si="2">BQ3</f>
        <v>AMDR LRIP</v>
      </c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>
        <v>0.98899999999999999</v>
      </c>
      <c r="DD3" s="2">
        <v>0.86099999999999999</v>
      </c>
      <c r="DE3" s="2">
        <v>0.95399999999999996</v>
      </c>
      <c r="DF3" s="7">
        <v>0.97</v>
      </c>
      <c r="DG3" s="7">
        <v>0.98</v>
      </c>
    </row>
    <row r="4" spans="1:111" x14ac:dyDescent="0.25">
      <c r="A4" s="18" t="s">
        <v>60</v>
      </c>
      <c r="B4" s="18" t="s">
        <v>164</v>
      </c>
      <c r="C4" s="18" t="s">
        <v>35</v>
      </c>
      <c r="D4" s="18" t="s">
        <v>356</v>
      </c>
      <c r="E4" s="122" t="s">
        <v>9</v>
      </c>
      <c r="F4" s="17">
        <v>0.87</v>
      </c>
      <c r="G4" s="17">
        <v>0.86099999999999999</v>
      </c>
      <c r="H4" s="17">
        <v>0.85599999999999998</v>
      </c>
      <c r="I4" s="17">
        <v>0.84799999999999998</v>
      </c>
      <c r="J4" s="17">
        <v>0.84499999999999997</v>
      </c>
      <c r="K4" s="17">
        <v>0.84199999999999997</v>
      </c>
      <c r="L4" s="17">
        <v>0.83899999999999997</v>
      </c>
      <c r="M4" s="17">
        <v>0.83699999999999997</v>
      </c>
      <c r="N4" s="17">
        <v>0.83399999999999996</v>
      </c>
      <c r="O4" s="17">
        <v>0.83299999999999996</v>
      </c>
      <c r="P4" s="17">
        <v>0.83099999999999996</v>
      </c>
      <c r="Q4" s="17">
        <v>0.82899999999999996</v>
      </c>
      <c r="R4" s="17">
        <v>0.82799999999999996</v>
      </c>
      <c r="S4" s="17">
        <v>0.82699999999999996</v>
      </c>
      <c r="T4" s="17">
        <v>0.82599999999999996</v>
      </c>
      <c r="U4" s="17">
        <v>0.82699999999999996</v>
      </c>
      <c r="V4" s="17">
        <v>0.82499999999999996</v>
      </c>
      <c r="W4" s="17">
        <v>0.82099999999999995</v>
      </c>
      <c r="X4" s="17">
        <v>0.82099999999999995</v>
      </c>
      <c r="Y4" s="43">
        <v>0.82692973347178955</v>
      </c>
      <c r="Z4" s="43">
        <v>0.82692973347178955</v>
      </c>
      <c r="AA4" s="43">
        <v>0.82692973347178955</v>
      </c>
      <c r="AB4" s="43">
        <v>0.82692973347178955</v>
      </c>
      <c r="AC4" s="43">
        <v>0.82692973347178955</v>
      </c>
      <c r="AD4" s="43">
        <v>0.82692973347178955</v>
      </c>
      <c r="AE4" s="43">
        <v>0.82692973347178955</v>
      </c>
      <c r="AF4" s="43">
        <v>0.82692973347178955</v>
      </c>
      <c r="AG4" s="43">
        <v>0.82692973347178955</v>
      </c>
      <c r="AH4" s="7">
        <f>AG4</f>
        <v>0.82692973347178955</v>
      </c>
      <c r="AI4" s="20">
        <f t="shared" ref="AI4:AI67" si="3">AVERAGE(AF4:AH4)</f>
        <v>0.82692973347178944</v>
      </c>
      <c r="AJ4" s="20">
        <f t="shared" ref="AJ4:AJ67" si="4">AH4-AE4</f>
        <v>0</v>
      </c>
      <c r="AK4" s="6" t="s">
        <v>9</v>
      </c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43"/>
      <c r="BG4" s="43"/>
      <c r="BH4" s="43"/>
      <c r="BI4" s="43"/>
      <c r="BN4" s="2"/>
      <c r="BO4" s="20" t="e">
        <f t="shared" ref="BO4:BO67" si="5">AVERAGE(BL4:BN4)</f>
        <v>#DIV/0!</v>
      </c>
      <c r="BP4" s="20">
        <f t="shared" si="0"/>
        <v>0</v>
      </c>
      <c r="BQ4" t="str">
        <f t="shared" si="1"/>
        <v>FSSMI FPIF</v>
      </c>
      <c r="BR4" s="2">
        <v>1.173</v>
      </c>
      <c r="BS4" s="2">
        <v>0.871</v>
      </c>
      <c r="BT4" s="2">
        <v>1.7070000000000001</v>
      </c>
      <c r="BU4" s="2">
        <v>1.0780000000000001</v>
      </c>
      <c r="BV4" s="2">
        <v>1.2250000000000001</v>
      </c>
      <c r="BW4" s="2">
        <v>1.663</v>
      </c>
      <c r="BX4" s="2">
        <v>1.383</v>
      </c>
      <c r="BY4" s="2">
        <v>0.69799999999999995</v>
      </c>
      <c r="BZ4" s="2">
        <v>1.4665999999999999</v>
      </c>
      <c r="CA4" s="2">
        <v>1.6160000000000001</v>
      </c>
      <c r="CB4" s="2">
        <v>2.39</v>
      </c>
      <c r="CC4" s="2">
        <v>0.92800000000000005</v>
      </c>
      <c r="CD4" s="2">
        <v>1.3680000000000001</v>
      </c>
      <c r="CE4" s="2">
        <v>0.76800000000000002</v>
      </c>
      <c r="CF4" s="2">
        <v>1.143</v>
      </c>
      <c r="CG4" s="2"/>
      <c r="CH4" s="2">
        <v>0.61199999999999999</v>
      </c>
      <c r="CI4" s="2"/>
      <c r="CJ4" s="2">
        <v>1.1220000000000001</v>
      </c>
      <c r="CN4" s="37" t="str">
        <f t="shared" si="2"/>
        <v>FSSMI FPIF</v>
      </c>
      <c r="CO4" s="2">
        <v>0.95399999999999996</v>
      </c>
      <c r="CP4" s="2">
        <v>0.95399999999999996</v>
      </c>
      <c r="CQ4" s="2">
        <v>0.95899999999999996</v>
      </c>
      <c r="CR4" s="2">
        <v>0.96</v>
      </c>
      <c r="CS4" s="2">
        <v>0.96199999999999997</v>
      </c>
      <c r="CT4" s="2">
        <v>0.96599999999999997</v>
      </c>
      <c r="CU4" s="2">
        <v>0.96899999999999997</v>
      </c>
      <c r="CV4" s="2">
        <v>0.96699999999999997</v>
      </c>
      <c r="CW4" s="2">
        <v>0.97</v>
      </c>
      <c r="CX4" s="2">
        <v>0.97399999999999998</v>
      </c>
      <c r="CY4" s="2">
        <v>0.98599999999999999</v>
      </c>
      <c r="CZ4" s="2">
        <v>0.98599999999999999</v>
      </c>
      <c r="DA4" s="2">
        <v>0.98799999999999999</v>
      </c>
      <c r="DB4" s="2">
        <v>0.98699999999999999</v>
      </c>
      <c r="DC4" s="2">
        <v>0.98699999999999999</v>
      </c>
      <c r="DD4" s="2"/>
      <c r="DE4" s="2">
        <v>0.98699999999999999</v>
      </c>
      <c r="DF4" s="2"/>
      <c r="DG4" s="2">
        <v>0.98799999999999999</v>
      </c>
    </row>
    <row r="5" spans="1:111" x14ac:dyDescent="0.25">
      <c r="A5" s="18" t="s">
        <v>60</v>
      </c>
      <c r="B5" s="18" t="s">
        <v>164</v>
      </c>
      <c r="C5" s="18" t="s">
        <v>35</v>
      </c>
      <c r="D5" s="18" t="s">
        <v>356</v>
      </c>
      <c r="E5" s="122" t="s">
        <v>21</v>
      </c>
      <c r="F5" s="17">
        <v>0.85699999999999998</v>
      </c>
      <c r="G5" s="17">
        <v>0.85699999999999998</v>
      </c>
      <c r="H5" s="17">
        <v>0.85699999999999998</v>
      </c>
      <c r="I5" s="17">
        <v>0.85699999999999998</v>
      </c>
      <c r="J5" s="17">
        <v>0.85699999999999998</v>
      </c>
      <c r="K5" s="17">
        <v>0.85699999999999998</v>
      </c>
      <c r="L5" s="17">
        <v>0.85699999999999998</v>
      </c>
      <c r="M5" s="17">
        <v>0.85699999999999998</v>
      </c>
      <c r="N5" s="17">
        <v>0.85699999999999998</v>
      </c>
      <c r="O5" s="17">
        <v>0.85699999999999998</v>
      </c>
      <c r="P5" s="17">
        <v>0.85699999999999998</v>
      </c>
      <c r="Q5" s="17">
        <v>0.85699999999999998</v>
      </c>
      <c r="R5" s="17">
        <v>0.85699999999999998</v>
      </c>
      <c r="S5" s="17">
        <v>0.85699999999999998</v>
      </c>
      <c r="T5" s="17">
        <v>0.85699999999999998</v>
      </c>
      <c r="U5" s="17">
        <v>0.85699999999999998</v>
      </c>
      <c r="V5" s="17">
        <v>0.85699999999999998</v>
      </c>
      <c r="W5" s="17">
        <v>0.8</v>
      </c>
      <c r="X5" s="17">
        <v>0.8</v>
      </c>
      <c r="Y5" s="43">
        <v>0.81355932203389836</v>
      </c>
      <c r="Z5" s="43">
        <v>0.81355932203389836</v>
      </c>
      <c r="AA5" s="43">
        <v>0.81355932203389836</v>
      </c>
      <c r="AB5" s="43">
        <v>0.81355932203389836</v>
      </c>
      <c r="AC5" s="43">
        <v>0.81355932203389836</v>
      </c>
      <c r="AD5" s="43">
        <v>0.81355932203389836</v>
      </c>
      <c r="AE5" s="43">
        <v>0.81355932203389836</v>
      </c>
      <c r="AF5" s="43">
        <v>0.81355932203389836</v>
      </c>
      <c r="AG5" s="95">
        <v>0.81355932203389836</v>
      </c>
      <c r="AH5" s="104">
        <f>AG5</f>
        <v>0.81355932203389836</v>
      </c>
      <c r="AI5" s="20">
        <f t="shared" si="3"/>
        <v>0.81355932203389836</v>
      </c>
      <c r="AJ5" s="20">
        <f t="shared" si="4"/>
        <v>0</v>
      </c>
      <c r="AK5" s="6" t="s">
        <v>21</v>
      </c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21"/>
      <c r="AX5" s="21"/>
      <c r="AY5" s="21"/>
      <c r="AZ5" s="21"/>
      <c r="BA5" s="21"/>
      <c r="BB5" s="21"/>
      <c r="BC5" s="21"/>
      <c r="BD5" s="21"/>
      <c r="BE5" s="21"/>
      <c r="BF5" s="43"/>
      <c r="BG5" s="43"/>
      <c r="BH5" s="43"/>
      <c r="BI5" s="43"/>
      <c r="BN5" s="2"/>
      <c r="BO5" s="20" t="e">
        <f t="shared" si="5"/>
        <v>#DIV/0!</v>
      </c>
      <c r="BP5" s="20">
        <f t="shared" si="0"/>
        <v>0</v>
      </c>
      <c r="BQ5" s="36" t="str">
        <f t="shared" si="1"/>
        <v>FSSMI FFP</v>
      </c>
      <c r="BR5" s="2">
        <v>0.61699999999999999</v>
      </c>
      <c r="BS5" s="2">
        <v>0.76500000000000001</v>
      </c>
      <c r="BT5" s="2">
        <v>0.67600000000000005</v>
      </c>
      <c r="BU5" s="2">
        <v>0.57599999999999996</v>
      </c>
      <c r="BV5" s="2">
        <v>1.071</v>
      </c>
      <c r="BW5" s="2">
        <v>0.64500000000000002</v>
      </c>
      <c r="BX5" s="2">
        <v>0.60899999999999999</v>
      </c>
      <c r="BY5" s="2">
        <v>0.60099999999999998</v>
      </c>
      <c r="BZ5" s="2">
        <v>13.781000000000001</v>
      </c>
      <c r="CA5" s="2">
        <v>0.99099999999999999</v>
      </c>
      <c r="CB5" s="2">
        <v>0.52500000000000002</v>
      </c>
      <c r="CC5" s="2">
        <v>0.70099999999999996</v>
      </c>
      <c r="CD5" s="2">
        <v>1.4319999999999999</v>
      </c>
      <c r="CE5" s="2">
        <v>0.93700000000000006</v>
      </c>
      <c r="CF5" s="2">
        <v>0.97799999999999998</v>
      </c>
      <c r="CG5" s="2"/>
      <c r="CH5" s="2">
        <v>0.89200000000000002</v>
      </c>
      <c r="CI5" s="2"/>
      <c r="CJ5" s="2">
        <v>0.89500000000000002</v>
      </c>
      <c r="CN5" s="37" t="str">
        <f t="shared" si="2"/>
        <v>FSSMI FFP</v>
      </c>
      <c r="CO5" s="2">
        <v>0.89300000000000002</v>
      </c>
      <c r="CP5" s="2">
        <v>0.88400000000000001</v>
      </c>
      <c r="CQ5" s="2">
        <v>0.87</v>
      </c>
      <c r="CR5" s="2">
        <v>0.85199999999999998</v>
      </c>
      <c r="CS5" s="2">
        <v>0.86399999999999999</v>
      </c>
      <c r="CT5" s="2">
        <v>0.85199999999999998</v>
      </c>
      <c r="CU5" s="2">
        <v>0.83899999999999997</v>
      </c>
      <c r="CV5" s="2">
        <v>0.83399999999999996</v>
      </c>
      <c r="CW5" s="2">
        <v>0.85899999999999999</v>
      </c>
      <c r="CX5" s="2">
        <v>0.88700000000000001</v>
      </c>
      <c r="CY5" s="2">
        <v>0.88800000000000001</v>
      </c>
      <c r="CZ5" s="2">
        <v>0.96799999999999997</v>
      </c>
      <c r="DA5" s="2">
        <v>0.97799999999999998</v>
      </c>
      <c r="DB5" s="2">
        <v>0.97699999999999998</v>
      </c>
      <c r="DC5" s="2">
        <v>0.97699999999999998</v>
      </c>
      <c r="DD5" s="2"/>
      <c r="DE5" s="2">
        <v>0.99399999999999999</v>
      </c>
      <c r="DF5" s="2"/>
      <c r="DG5" s="2">
        <v>0.89500000000000002</v>
      </c>
    </row>
    <row r="6" spans="1:111" x14ac:dyDescent="0.25">
      <c r="A6" s="18" t="s">
        <v>60</v>
      </c>
      <c r="B6" s="18" t="s">
        <v>164</v>
      </c>
      <c r="C6" s="18" t="s">
        <v>35</v>
      </c>
      <c r="D6" s="18" t="s">
        <v>356</v>
      </c>
      <c r="E6" s="122" t="s">
        <v>22</v>
      </c>
      <c r="F6" s="17">
        <v>0.94699999999999995</v>
      </c>
      <c r="G6" s="17">
        <v>0.94699999999999995</v>
      </c>
      <c r="H6" s="17">
        <v>0.94699999999999995</v>
      </c>
      <c r="I6" s="17">
        <v>0.94699999999999995</v>
      </c>
      <c r="J6" s="17">
        <v>0.94699999999999995</v>
      </c>
      <c r="K6" s="17">
        <v>0.94699999999999995</v>
      </c>
      <c r="L6" s="17">
        <v>0.81799999999999995</v>
      </c>
      <c r="M6" s="17">
        <v>0.47399999999999998</v>
      </c>
      <c r="N6" s="17">
        <v>0.47399999999999998</v>
      </c>
      <c r="O6" s="17">
        <v>0.46200000000000002</v>
      </c>
      <c r="P6" s="17">
        <v>0.46200000000000002</v>
      </c>
      <c r="Q6" s="17">
        <v>0.46200000000000002</v>
      </c>
      <c r="R6" s="17">
        <v>0.46200000000000002</v>
      </c>
      <c r="S6" s="17">
        <v>0.46200000000000002</v>
      </c>
      <c r="T6" s="17">
        <v>0.46200000000000002</v>
      </c>
      <c r="U6" s="17">
        <v>0.46200000000000002</v>
      </c>
      <c r="V6" s="17">
        <v>0.46200000000000002</v>
      </c>
      <c r="W6" s="17">
        <v>0.46200000000000002</v>
      </c>
      <c r="X6" s="17">
        <v>0.46200000000000002</v>
      </c>
      <c r="Y6" s="17">
        <v>0.46200000000000002</v>
      </c>
      <c r="Z6" s="43">
        <v>0.46200000000000002</v>
      </c>
      <c r="AA6" s="43">
        <v>0.46200000000000002</v>
      </c>
      <c r="AB6" s="43">
        <v>0.46153846153846156</v>
      </c>
      <c r="AC6" s="43">
        <v>0.46153846153846156</v>
      </c>
      <c r="AD6" s="43">
        <v>0.46153846153846156</v>
      </c>
      <c r="AE6" s="43">
        <v>0.46153846153846156</v>
      </c>
      <c r="AF6" s="43">
        <v>0.46153846153846156</v>
      </c>
      <c r="AG6" s="95">
        <v>0.46153846153846156</v>
      </c>
      <c r="AH6" s="104">
        <f>AG6</f>
        <v>0.46153846153846156</v>
      </c>
      <c r="AI6" s="20">
        <f t="shared" si="3"/>
        <v>0.46153846153846151</v>
      </c>
      <c r="AJ6" s="20">
        <f t="shared" si="4"/>
        <v>0</v>
      </c>
      <c r="AK6" s="6" t="s">
        <v>22</v>
      </c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21"/>
      <c r="AX6" s="21"/>
      <c r="AY6" s="21"/>
      <c r="AZ6" s="21"/>
      <c r="BA6" s="21"/>
      <c r="BB6" s="21"/>
      <c r="BC6" s="21"/>
      <c r="BD6" s="21"/>
      <c r="BE6" s="21"/>
      <c r="BF6" s="43"/>
      <c r="BG6" s="43"/>
      <c r="BH6" s="43"/>
      <c r="BI6" s="43"/>
      <c r="BN6" s="2"/>
      <c r="BO6" s="20" t="e">
        <f t="shared" si="5"/>
        <v>#DIV/0!</v>
      </c>
      <c r="BP6" s="20">
        <f t="shared" si="0"/>
        <v>0</v>
      </c>
      <c r="BQ6" s="36" t="str">
        <f t="shared" si="1"/>
        <v>FSSMI CP</v>
      </c>
      <c r="BR6" s="2">
        <v>0.96099999999999997</v>
      </c>
      <c r="BS6" s="2">
        <v>0.79400000000000004</v>
      </c>
      <c r="BT6" s="2">
        <v>0.67200000000000004</v>
      </c>
      <c r="BU6" s="2">
        <v>1.173</v>
      </c>
      <c r="BV6" s="2">
        <v>1.071</v>
      </c>
      <c r="BW6" s="2">
        <v>0.64500000000000002</v>
      </c>
      <c r="BX6" s="2">
        <v>0.60899999999999999</v>
      </c>
      <c r="BY6" s="2">
        <v>0.60099999999999998</v>
      </c>
      <c r="BZ6" s="2">
        <v>13.781000000000001</v>
      </c>
      <c r="CA6" s="2">
        <v>13.439</v>
      </c>
      <c r="CB6" s="7">
        <v>1</v>
      </c>
      <c r="CC6" s="2">
        <v>58.177</v>
      </c>
      <c r="CD6" s="7">
        <v>0.95</v>
      </c>
      <c r="CE6" s="2">
        <v>2.508</v>
      </c>
      <c r="CF6" s="7">
        <v>0</v>
      </c>
      <c r="CG6" s="2"/>
      <c r="CH6" s="2">
        <v>0.66400000000000003</v>
      </c>
      <c r="CI6" s="2"/>
      <c r="CJ6" s="2">
        <v>1.4219999999999999</v>
      </c>
      <c r="CN6" s="37" t="str">
        <f t="shared" si="2"/>
        <v>FSSMI CP</v>
      </c>
      <c r="CO6" s="2">
        <v>0.996</v>
      </c>
      <c r="CP6" s="2">
        <v>0.99399999999999999</v>
      </c>
      <c r="CQ6" s="2">
        <v>0.98199999999999998</v>
      </c>
      <c r="CR6" s="2">
        <v>0.99</v>
      </c>
      <c r="CS6" s="2">
        <v>0.997</v>
      </c>
      <c r="CT6" s="2">
        <v>0.99399999999999999</v>
      </c>
      <c r="CU6" s="2">
        <v>0.98899999999999999</v>
      </c>
      <c r="CV6" s="2">
        <v>0.995</v>
      </c>
      <c r="CW6" s="2">
        <v>0.85899999999999999</v>
      </c>
      <c r="CX6" s="2">
        <v>0.995</v>
      </c>
      <c r="CY6" s="7">
        <v>0.97499999999999998</v>
      </c>
      <c r="CZ6" s="2">
        <v>0.996</v>
      </c>
      <c r="DA6" s="7">
        <v>0.995</v>
      </c>
      <c r="DB6" s="2">
        <v>0.998</v>
      </c>
      <c r="DC6" s="2">
        <v>0.111</v>
      </c>
      <c r="DD6" s="2"/>
      <c r="DE6" s="2">
        <v>0.95399999999999996</v>
      </c>
      <c r="DF6" s="2"/>
      <c r="DG6" s="2">
        <v>0.998</v>
      </c>
    </row>
    <row r="7" spans="1:111" s="3" customFormat="1" x14ac:dyDescent="0.25">
      <c r="A7" s="18" t="s">
        <v>152</v>
      </c>
      <c r="B7" s="18" t="s">
        <v>390</v>
      </c>
      <c r="C7" s="18" t="s">
        <v>35</v>
      </c>
      <c r="D7" s="18" t="s">
        <v>356</v>
      </c>
      <c r="E7" s="122" t="s">
        <v>38</v>
      </c>
      <c r="F7" s="15"/>
      <c r="G7" s="15"/>
      <c r="H7" s="15"/>
      <c r="I7" s="15"/>
      <c r="J7" s="15">
        <v>0.75700000000000001</v>
      </c>
      <c r="K7" s="15">
        <v>0.73599999999999999</v>
      </c>
      <c r="L7" s="15">
        <v>0.68300000000000005</v>
      </c>
      <c r="M7" s="15">
        <v>0.73899999999999999</v>
      </c>
      <c r="N7" s="15">
        <v>0.77500000000000002</v>
      </c>
      <c r="O7" s="15">
        <v>0.77500000000000002</v>
      </c>
      <c r="P7" s="15">
        <v>0.81200000000000006</v>
      </c>
      <c r="Q7" s="15">
        <v>0.82099999999999995</v>
      </c>
      <c r="R7" s="15">
        <v>0.84199999999999997</v>
      </c>
      <c r="S7" s="15">
        <v>0.85599999999999998</v>
      </c>
      <c r="T7" s="17">
        <v>0.86399999999999999</v>
      </c>
      <c r="U7" s="17">
        <v>0.872</v>
      </c>
      <c r="V7" s="17">
        <v>0.89</v>
      </c>
      <c r="W7" s="17">
        <v>0.879</v>
      </c>
      <c r="X7" s="17">
        <v>0.84799999999999998</v>
      </c>
      <c r="Y7" s="17">
        <v>0.85199999999999998</v>
      </c>
      <c r="Z7" s="43">
        <v>0.85688339992735196</v>
      </c>
      <c r="AA7" s="43">
        <v>0.86699999999999999</v>
      </c>
      <c r="AB7" s="43">
        <v>0.87351644625296709</v>
      </c>
      <c r="AC7" s="43">
        <v>0.87770023263542707</v>
      </c>
      <c r="AD7" s="43">
        <v>0.88100000000000001</v>
      </c>
      <c r="AE7" s="43">
        <v>0.90100000000000002</v>
      </c>
      <c r="AF7" s="43">
        <v>0.90800000000000003</v>
      </c>
      <c r="AG7" s="43">
        <v>0.91</v>
      </c>
      <c r="AH7" s="7">
        <v>0.92500000000000004</v>
      </c>
      <c r="AI7" s="20">
        <f t="shared" si="3"/>
        <v>0.91433333333333344</v>
      </c>
      <c r="AJ7" s="20">
        <f t="shared" si="4"/>
        <v>2.4000000000000021E-2</v>
      </c>
      <c r="AK7" s="6" t="s">
        <v>38</v>
      </c>
      <c r="AL7" s="15"/>
      <c r="AM7" s="15"/>
      <c r="AN7" s="15"/>
      <c r="AO7" s="15"/>
      <c r="AP7" s="15"/>
      <c r="AQ7" s="15">
        <v>0.46100000000000002</v>
      </c>
      <c r="AR7" s="15">
        <v>0.504</v>
      </c>
      <c r="AS7" s="15">
        <v>0.49299999999999999</v>
      </c>
      <c r="AT7" s="15">
        <v>0.502</v>
      </c>
      <c r="AU7" s="15">
        <v>0.46300000000000002</v>
      </c>
      <c r="AV7" s="15">
        <v>1</v>
      </c>
      <c r="AW7" s="15">
        <v>1</v>
      </c>
      <c r="AX7" s="15">
        <v>1</v>
      </c>
      <c r="AY7" s="15">
        <v>1</v>
      </c>
      <c r="AZ7" s="15">
        <v>0.47199999999999998</v>
      </c>
      <c r="BA7" s="15">
        <v>0.51700000000000002</v>
      </c>
      <c r="BB7" s="15">
        <v>0.44900000000000001</v>
      </c>
      <c r="BC7" s="15">
        <v>0.371</v>
      </c>
      <c r="BD7" s="15">
        <v>1</v>
      </c>
      <c r="BE7" s="15">
        <v>1</v>
      </c>
      <c r="BF7" s="43">
        <v>0.34497816593886466</v>
      </c>
      <c r="BG7" s="43">
        <v>0.46</v>
      </c>
      <c r="BH7" s="43">
        <v>0.34831460674157305</v>
      </c>
      <c r="BI7" s="43">
        <v>0.34415584415584416</v>
      </c>
      <c r="BJ7" s="43">
        <v>0.42899999999999999</v>
      </c>
      <c r="BK7" s="43">
        <v>0.373</v>
      </c>
      <c r="BL7" s="43">
        <v>0.312</v>
      </c>
      <c r="BM7" s="43">
        <v>0.505</v>
      </c>
      <c r="BN7" s="7">
        <v>0.38100000000000001</v>
      </c>
      <c r="BO7" s="20">
        <f t="shared" si="5"/>
        <v>0.39933333333333332</v>
      </c>
      <c r="BP7" s="20">
        <f t="shared" si="0"/>
        <v>8.0000000000000071E-3</v>
      </c>
      <c r="BQ7" s="38" t="str">
        <f t="shared" si="1"/>
        <v>LTAMDS UMR</v>
      </c>
      <c r="BR7" s="2"/>
      <c r="BS7" s="2"/>
      <c r="BT7" s="2"/>
      <c r="BU7" s="2"/>
      <c r="BV7" s="2"/>
      <c r="BW7" s="2"/>
      <c r="BX7" s="2"/>
      <c r="BY7" s="2"/>
      <c r="BZ7" s="2"/>
      <c r="CA7" s="2"/>
      <c r="CB7" s="2">
        <v>0.89300000000000002</v>
      </c>
      <c r="CC7" s="2">
        <v>0.76300000000000001</v>
      </c>
      <c r="CD7" s="2">
        <v>1.673</v>
      </c>
      <c r="CE7" s="2">
        <v>0.73499999999999999</v>
      </c>
      <c r="CF7" s="7">
        <v>0.6</v>
      </c>
      <c r="CG7" s="7">
        <v>0.93700000000000006</v>
      </c>
      <c r="CH7" s="7">
        <v>0.50900000000000001</v>
      </c>
      <c r="CI7" s="7">
        <v>0.193</v>
      </c>
      <c r="CJ7" s="7">
        <v>1.569</v>
      </c>
      <c r="CN7" s="38" t="str">
        <f t="shared" si="2"/>
        <v>LTAMDS UMR</v>
      </c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>
        <v>1.0189999999999999</v>
      </c>
      <c r="DD7" s="2">
        <v>1.0069999999999999</v>
      </c>
      <c r="DE7" s="2">
        <v>0.95199999999999996</v>
      </c>
      <c r="DF7" s="2">
        <v>0.85899999999999999</v>
      </c>
      <c r="DG7" s="2">
        <v>0.94199999999999995</v>
      </c>
    </row>
    <row r="8" spans="1:111" s="38" customFormat="1" x14ac:dyDescent="0.25">
      <c r="A8" s="18" t="s">
        <v>152</v>
      </c>
      <c r="B8" s="18" t="s">
        <v>390</v>
      </c>
      <c r="C8" s="18" t="s">
        <v>35</v>
      </c>
      <c r="D8" s="18" t="s">
        <v>356</v>
      </c>
      <c r="E8" s="34" t="s">
        <v>374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7"/>
      <c r="U8" s="17"/>
      <c r="V8" s="17"/>
      <c r="W8" s="17"/>
      <c r="X8" s="17"/>
      <c r="Y8" s="17"/>
      <c r="Z8" s="43">
        <v>1.7270000000000001</v>
      </c>
      <c r="AA8" s="43">
        <v>1.0389999999999999</v>
      </c>
      <c r="AB8" s="43">
        <v>1.1930000000000001</v>
      </c>
      <c r="AC8" s="43">
        <v>0.96699999999999997</v>
      </c>
      <c r="AD8" s="43">
        <v>0.68799999999999994</v>
      </c>
      <c r="AE8" s="43">
        <v>0.95799999999999996</v>
      </c>
      <c r="AF8" s="43">
        <v>1.0189999999999999</v>
      </c>
      <c r="AG8" s="43">
        <v>0.97099999999999997</v>
      </c>
      <c r="AH8" s="7"/>
      <c r="AI8" s="20">
        <f t="shared" si="3"/>
        <v>0.99499999999999988</v>
      </c>
      <c r="AJ8" s="20">
        <f t="shared" si="4"/>
        <v>-0.95799999999999996</v>
      </c>
      <c r="AK8" s="6" t="str">
        <f>E8</f>
        <v xml:space="preserve">LTAMDS P3I </v>
      </c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43"/>
      <c r="BG8" s="43">
        <v>0.69799999999999995</v>
      </c>
      <c r="BH8" s="43">
        <v>0.67900000000000005</v>
      </c>
      <c r="BI8" s="43">
        <v>0.52400000000000002</v>
      </c>
      <c r="BJ8" s="43">
        <v>0.30399999999999999</v>
      </c>
      <c r="BK8" s="43">
        <v>0.92500000000000004</v>
      </c>
      <c r="BL8" s="43">
        <v>0.375</v>
      </c>
      <c r="BM8" s="43"/>
      <c r="BN8" s="7"/>
      <c r="BO8" s="20">
        <f t="shared" si="5"/>
        <v>0.375</v>
      </c>
      <c r="BP8" s="20">
        <f t="shared" si="0"/>
        <v>-0.92500000000000004</v>
      </c>
      <c r="BQ8" s="38" t="str">
        <f t="shared" si="1"/>
        <v xml:space="preserve">LTAMDS P3I </v>
      </c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7"/>
      <c r="CG8" s="7"/>
      <c r="CH8" s="7"/>
      <c r="CI8" s="7"/>
      <c r="CJ8" s="7"/>
      <c r="CN8" s="38" t="str">
        <f t="shared" si="2"/>
        <v xml:space="preserve">LTAMDS P3I </v>
      </c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s="25" customFormat="1" x14ac:dyDescent="0.25">
      <c r="A9" s="18" t="s">
        <v>58</v>
      </c>
      <c r="B9" s="18" t="s">
        <v>387</v>
      </c>
      <c r="C9" s="18" t="s">
        <v>35</v>
      </c>
      <c r="D9" s="18" t="s">
        <v>356</v>
      </c>
      <c r="E9" s="122" t="s">
        <v>70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7"/>
      <c r="U9" s="17"/>
      <c r="V9" s="17">
        <v>0.28699999999999998</v>
      </c>
      <c r="W9" s="17">
        <v>0.30599999999999999</v>
      </c>
      <c r="X9" s="17">
        <v>0.33500000000000002</v>
      </c>
      <c r="Y9" s="17">
        <v>0.38600000000000001</v>
      </c>
      <c r="Z9" s="43">
        <v>0.3548728813559322</v>
      </c>
      <c r="AA9" s="43"/>
      <c r="AB9" s="43">
        <v>0.3419983753046304</v>
      </c>
      <c r="AC9" s="43">
        <v>0.3705357142857143</v>
      </c>
      <c r="AD9" s="22"/>
      <c r="AE9" s="43">
        <v>0.39200000000000002</v>
      </c>
      <c r="AF9" s="43">
        <v>0.39700000000000002</v>
      </c>
      <c r="AG9" s="109">
        <v>0.40799999999999997</v>
      </c>
      <c r="AH9" s="134">
        <v>0.41599999999999998</v>
      </c>
      <c r="AI9" s="20">
        <f t="shared" si="3"/>
        <v>0.40699999999999997</v>
      </c>
      <c r="AJ9" s="20">
        <f t="shared" si="4"/>
        <v>2.3999999999999966E-2</v>
      </c>
      <c r="AK9" s="112" t="str">
        <f>E9</f>
        <v>EASR Production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>
        <v>0.20399999999999999</v>
      </c>
      <c r="BD9" s="15">
        <v>0.28699999999999998</v>
      </c>
      <c r="BE9" s="15">
        <v>0.34300000000000003</v>
      </c>
      <c r="BF9" s="43">
        <v>0.10555555555555556</v>
      </c>
      <c r="BG9" s="43"/>
      <c r="BH9" s="43"/>
      <c r="BI9" s="43">
        <v>0.14556962025316456</v>
      </c>
      <c r="BJ9" s="38"/>
      <c r="BK9" s="38"/>
      <c r="BL9" s="62">
        <v>3.2000000000000001E-2</v>
      </c>
      <c r="BM9" s="132">
        <v>5.3999999999999999E-2</v>
      </c>
      <c r="BN9" s="132">
        <v>7.6999999999999999E-2</v>
      </c>
      <c r="BO9" s="20">
        <f t="shared" si="5"/>
        <v>5.4333333333333324E-2</v>
      </c>
      <c r="BP9" s="20">
        <f t="shared" si="0"/>
        <v>7.6999999999999999E-2</v>
      </c>
      <c r="BQ9" s="38" t="str">
        <f t="shared" si="1"/>
        <v>EASR Production</v>
      </c>
      <c r="BR9" s="2"/>
      <c r="BS9" s="2"/>
      <c r="BT9" s="2"/>
      <c r="BU9" s="2"/>
      <c r="BV9" s="2"/>
      <c r="BW9" s="2"/>
      <c r="BX9" s="2"/>
      <c r="BY9" s="2"/>
      <c r="BZ9" s="2"/>
      <c r="CA9" s="2"/>
      <c r="CB9" s="7">
        <v>0.61</v>
      </c>
      <c r="CC9" s="7">
        <v>0.24</v>
      </c>
      <c r="CD9" s="2">
        <v>0.27900000000000003</v>
      </c>
      <c r="CE9" s="2">
        <v>-7.8E-2</v>
      </c>
      <c r="CF9" s="2">
        <v>2.5339999999999998</v>
      </c>
      <c r="CG9" s="2">
        <v>3.226</v>
      </c>
      <c r="CH9" s="2"/>
      <c r="CI9" s="2">
        <v>0.53500000000000003</v>
      </c>
      <c r="CJ9" s="2">
        <v>0.52800000000000002</v>
      </c>
      <c r="CN9" s="38" t="str">
        <f t="shared" si="2"/>
        <v>EASR Production</v>
      </c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>
        <v>0.79900000000000004</v>
      </c>
      <c r="DD9" s="2">
        <v>1.069</v>
      </c>
      <c r="DE9" s="2"/>
      <c r="DF9" s="2">
        <v>1.079</v>
      </c>
      <c r="DG9" s="2">
        <v>1.0069999999999999</v>
      </c>
    </row>
    <row r="10" spans="1:111" x14ac:dyDescent="0.25">
      <c r="A10" s="18" t="s">
        <v>58</v>
      </c>
      <c r="B10" s="18" t="s">
        <v>387</v>
      </c>
      <c r="C10" s="18" t="s">
        <v>35</v>
      </c>
      <c r="D10" s="18" t="s">
        <v>356</v>
      </c>
      <c r="E10" s="6" t="s">
        <v>65</v>
      </c>
      <c r="F10" s="17">
        <v>0.92400000000000004</v>
      </c>
      <c r="G10" s="17">
        <v>0.93600000000000005</v>
      </c>
      <c r="H10" s="17"/>
      <c r="I10" s="17">
        <v>0.94199999999999995</v>
      </c>
      <c r="J10" s="17">
        <v>0.94499999999999995</v>
      </c>
      <c r="K10" s="17">
        <v>0.94599999999999995</v>
      </c>
      <c r="L10" s="17">
        <v>0.95699999999999996</v>
      </c>
      <c r="M10" s="17">
        <v>0.97199999999999998</v>
      </c>
      <c r="N10" s="17">
        <v>0.97199999999999998</v>
      </c>
      <c r="O10" s="17">
        <v>0.97699999999999998</v>
      </c>
      <c r="P10" s="17">
        <v>0.97799999999999998</v>
      </c>
      <c r="Q10" s="17">
        <v>0.97699999999999998</v>
      </c>
      <c r="R10" s="17">
        <v>0.98</v>
      </c>
      <c r="S10" s="17">
        <v>0.97899999999999998</v>
      </c>
      <c r="T10" s="17">
        <v>0.96699999999999997</v>
      </c>
      <c r="U10" s="17">
        <v>0.96899999999999997</v>
      </c>
      <c r="V10" s="17">
        <v>0.97</v>
      </c>
      <c r="W10" s="17"/>
      <c r="X10" s="17">
        <v>0.97499999999999998</v>
      </c>
      <c r="Y10" s="17">
        <v>0.97299999999999998</v>
      </c>
      <c r="Z10" s="43">
        <v>0.96951219512195119</v>
      </c>
      <c r="AA10" s="43">
        <v>0.97199999999999998</v>
      </c>
      <c r="AB10" s="43">
        <v>0.97154471544715448</v>
      </c>
      <c r="AC10" s="43">
        <v>0.97357723577235777</v>
      </c>
      <c r="AD10" s="43">
        <v>0.97499999999999998</v>
      </c>
      <c r="AE10" s="43">
        <v>0.97599999999999998</v>
      </c>
      <c r="AF10" s="43">
        <v>0.97599999999999998</v>
      </c>
      <c r="AG10" s="43">
        <v>0.97799999999999998</v>
      </c>
      <c r="AH10" s="7">
        <v>0.97799999999999998</v>
      </c>
      <c r="AI10" s="20">
        <f t="shared" si="3"/>
        <v>0.97733333333333328</v>
      </c>
      <c r="AJ10" s="20">
        <f t="shared" si="4"/>
        <v>2.0000000000000018E-3</v>
      </c>
      <c r="AK10" s="6" t="s">
        <v>10</v>
      </c>
      <c r="AL10" s="12">
        <v>0.313</v>
      </c>
      <c r="AM10" s="12">
        <v>0.32400000000000001</v>
      </c>
      <c r="AN10" s="13"/>
      <c r="AO10" s="13"/>
      <c r="AP10" s="12">
        <v>0.27300000000000002</v>
      </c>
      <c r="AQ10" s="12">
        <v>0.13600000000000001</v>
      </c>
      <c r="AR10" s="12">
        <v>0.32700000000000001</v>
      </c>
      <c r="AS10" s="17">
        <v>0.53300000000000003</v>
      </c>
      <c r="AT10" s="12">
        <v>0.2</v>
      </c>
      <c r="AU10" s="12">
        <v>1</v>
      </c>
      <c r="AV10" s="12">
        <v>0.16700000000000001</v>
      </c>
      <c r="AW10" s="13"/>
      <c r="AX10" s="12">
        <v>0.14299999999999999</v>
      </c>
      <c r="AY10" s="17">
        <v>0.36799999999999999</v>
      </c>
      <c r="AZ10" s="17">
        <v>0.41699999999999998</v>
      </c>
      <c r="BA10" s="17">
        <v>1</v>
      </c>
      <c r="BB10" s="17">
        <v>0.2</v>
      </c>
      <c r="BC10" s="17"/>
      <c r="BD10" s="17"/>
      <c r="BE10" s="17"/>
      <c r="BF10" s="43">
        <v>0.125</v>
      </c>
      <c r="BG10" s="43">
        <v>0.308</v>
      </c>
      <c r="BH10" s="43"/>
      <c r="BI10" s="43"/>
      <c r="BJ10" s="96">
        <v>0.14299999999999999</v>
      </c>
      <c r="BK10" s="43">
        <v>0.25</v>
      </c>
      <c r="BL10" s="43"/>
      <c r="BM10" s="43">
        <v>0.3</v>
      </c>
      <c r="BN10" s="7">
        <v>0.14299999999999999</v>
      </c>
      <c r="BO10" s="20">
        <f t="shared" si="5"/>
        <v>0.22149999999999997</v>
      </c>
      <c r="BP10" s="20">
        <f t="shared" si="0"/>
        <v>-0.10700000000000001</v>
      </c>
      <c r="BQ10" s="38" t="str">
        <f t="shared" si="1"/>
        <v>Enterprise Air Surveillance Radar EMD</v>
      </c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7">
        <v>0</v>
      </c>
      <c r="CC10" s="7">
        <v>0</v>
      </c>
      <c r="CD10" s="2">
        <v>1.4039999999999999</v>
      </c>
      <c r="CE10" s="2">
        <v>0.98599999999999999</v>
      </c>
      <c r="CF10" s="2">
        <v>0.34200000000000003</v>
      </c>
      <c r="CG10" s="40">
        <v>0</v>
      </c>
      <c r="CH10" s="40"/>
      <c r="CI10" s="40"/>
      <c r="CJ10" s="40">
        <v>0</v>
      </c>
      <c r="CN10" s="38" t="str">
        <f t="shared" si="2"/>
        <v>Enterprise Air Surveillance Radar EMD</v>
      </c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>
        <v>0.98699999999999999</v>
      </c>
      <c r="DD10" s="2">
        <v>0.98799999999999999</v>
      </c>
      <c r="DE10" s="2">
        <v>0.98899999999999999</v>
      </c>
      <c r="DF10" s="2">
        <v>0.99099999999999999</v>
      </c>
      <c r="DG10" s="2">
        <v>0.99299999999999999</v>
      </c>
    </row>
    <row r="11" spans="1:111" x14ac:dyDescent="0.25">
      <c r="A11" s="18" t="s">
        <v>58</v>
      </c>
      <c r="B11" s="18" t="s">
        <v>388</v>
      </c>
      <c r="C11" s="18" t="s">
        <v>0</v>
      </c>
      <c r="D11" s="18" t="s">
        <v>356</v>
      </c>
      <c r="E11" s="122" t="s">
        <v>8</v>
      </c>
      <c r="F11" s="17">
        <v>0.626</v>
      </c>
      <c r="G11" s="17">
        <v>0.61699999999999999</v>
      </c>
      <c r="H11" s="17">
        <v>0.60899999999999999</v>
      </c>
      <c r="I11" s="17">
        <v>0.59299999999999997</v>
      </c>
      <c r="J11" s="17">
        <v>0.57699999999999996</v>
      </c>
      <c r="K11" s="17">
        <v>0.56499999999999995</v>
      </c>
      <c r="L11" s="17">
        <v>0.54600000000000004</v>
      </c>
      <c r="M11" s="17">
        <v>1</v>
      </c>
      <c r="N11" s="17">
        <v>0.5</v>
      </c>
      <c r="O11" s="17">
        <v>0.75</v>
      </c>
      <c r="P11" s="17">
        <v>0.753</v>
      </c>
      <c r="Q11" s="17">
        <v>0.72499999999999998</v>
      </c>
      <c r="R11" s="17">
        <v>0.84899999999999998</v>
      </c>
      <c r="S11" s="17">
        <v>0.89900000000000002</v>
      </c>
      <c r="T11" s="17">
        <v>0.80500000000000005</v>
      </c>
      <c r="U11" s="17">
        <v>0.78400000000000003</v>
      </c>
      <c r="V11" s="17">
        <v>0.81299999999999994</v>
      </c>
      <c r="W11" s="17">
        <v>0.79900000000000004</v>
      </c>
      <c r="X11" s="17">
        <v>0.85399999999999998</v>
      </c>
      <c r="Y11" s="17">
        <v>0.85799999999999998</v>
      </c>
      <c r="Z11" s="43">
        <v>0.83789473684210525</v>
      </c>
      <c r="AA11" s="43">
        <v>0.85</v>
      </c>
      <c r="AB11" s="43">
        <v>0.82656826568265684</v>
      </c>
      <c r="AC11" s="43">
        <v>0.8180300500834724</v>
      </c>
      <c r="AD11" s="43">
        <v>0.84399999999999997</v>
      </c>
      <c r="AE11" s="43">
        <v>0.82899999999999996</v>
      </c>
      <c r="AF11" s="43">
        <v>0.871</v>
      </c>
      <c r="AG11" s="43">
        <v>0.88</v>
      </c>
      <c r="AH11" s="7">
        <v>0.88100000000000001</v>
      </c>
      <c r="AI11" s="20">
        <f t="shared" si="3"/>
        <v>0.87733333333333319</v>
      </c>
      <c r="AJ11" s="20">
        <f t="shared" si="4"/>
        <v>5.2000000000000046E-2</v>
      </c>
      <c r="AK11" s="6" t="s">
        <v>8</v>
      </c>
      <c r="AL11" s="12">
        <v>0.26900000000000002</v>
      </c>
      <c r="AM11" s="12">
        <v>0.214</v>
      </c>
      <c r="AN11" s="12">
        <v>3.5999999999999997E-2</v>
      </c>
      <c r="AO11" s="12">
        <v>8.3000000000000004E-2</v>
      </c>
      <c r="AP11" s="12">
        <v>2.5999999999999999E-2</v>
      </c>
      <c r="AQ11" s="13"/>
      <c r="AR11" s="13"/>
      <c r="AS11" s="12">
        <v>1</v>
      </c>
      <c r="AT11" s="13"/>
      <c r="AU11" s="12">
        <v>0.78800000000000003</v>
      </c>
      <c r="AV11" s="12">
        <v>0.81299999999999994</v>
      </c>
      <c r="AW11" s="12">
        <v>0.53300000000000003</v>
      </c>
      <c r="AX11" s="12">
        <v>0.71099999999999997</v>
      </c>
      <c r="AY11" s="17">
        <v>0.60399999999999998</v>
      </c>
      <c r="AZ11" s="17">
        <v>0.375</v>
      </c>
      <c r="BA11" s="17">
        <v>0.47</v>
      </c>
      <c r="BB11" s="17">
        <v>0.50700000000000001</v>
      </c>
      <c r="BC11" s="17">
        <v>0.311</v>
      </c>
      <c r="BD11" s="17">
        <v>0.53300000000000003</v>
      </c>
      <c r="BE11" s="17">
        <v>0.46</v>
      </c>
      <c r="BF11" s="43">
        <v>0.39215686274509803</v>
      </c>
      <c r="BG11" s="43">
        <v>0.57099999999999995</v>
      </c>
      <c r="BH11" s="43">
        <v>0.48571428571428571</v>
      </c>
      <c r="BI11" s="43">
        <v>0.6</v>
      </c>
      <c r="BJ11" s="96">
        <v>0.67300000000000004</v>
      </c>
      <c r="BK11" s="96">
        <v>0.58499999999999996</v>
      </c>
      <c r="BL11" s="96">
        <v>0.68899999999999995</v>
      </c>
      <c r="BM11" s="96">
        <v>0.55200000000000005</v>
      </c>
      <c r="BN11" s="2">
        <v>0.51200000000000001</v>
      </c>
      <c r="BO11" s="20">
        <f t="shared" si="5"/>
        <v>0.58433333333333337</v>
      </c>
      <c r="BP11" s="20">
        <f t="shared" si="0"/>
        <v>-7.2999999999999954E-2</v>
      </c>
      <c r="BQ11" s="38" t="str">
        <f t="shared" si="1"/>
        <v>Barracuda</v>
      </c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>
        <v>0.86699999999999999</v>
      </c>
      <c r="CC11" s="2">
        <v>0.88200000000000001</v>
      </c>
      <c r="CD11" s="2">
        <v>0.872</v>
      </c>
      <c r="CE11" s="2">
        <v>0.96</v>
      </c>
      <c r="CF11" s="2">
        <v>1.151</v>
      </c>
      <c r="CG11" s="2">
        <v>0.89100000000000001</v>
      </c>
      <c r="CH11" s="2">
        <v>0.93</v>
      </c>
      <c r="CI11" s="2">
        <v>1.024</v>
      </c>
      <c r="CJ11" s="2">
        <v>1.2310000000000001</v>
      </c>
      <c r="CN11" s="38" t="str">
        <f t="shared" si="2"/>
        <v>Barracuda</v>
      </c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>
        <v>0.98499999999999999</v>
      </c>
      <c r="DD11" s="2">
        <v>0.98099999999999998</v>
      </c>
      <c r="DE11" s="2">
        <v>0.98</v>
      </c>
      <c r="DF11" s="2">
        <v>0.98099999999999998</v>
      </c>
      <c r="DG11" s="2">
        <v>0.98799999999999999</v>
      </c>
    </row>
    <row r="12" spans="1:111" s="38" customFormat="1" x14ac:dyDescent="0.25">
      <c r="A12" s="18" t="s">
        <v>58</v>
      </c>
      <c r="B12" s="18" t="s">
        <v>386</v>
      </c>
      <c r="C12" s="18" t="s">
        <v>107</v>
      </c>
      <c r="D12" s="18" t="s">
        <v>356</v>
      </c>
      <c r="E12" s="111" t="s">
        <v>110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0.70899999999999996</v>
      </c>
      <c r="Q12" s="17">
        <v>0.65800000000000003</v>
      </c>
      <c r="R12" s="17">
        <v>0.75</v>
      </c>
      <c r="S12" s="17">
        <v>0.73899999999999999</v>
      </c>
      <c r="T12" s="17">
        <v>0.71</v>
      </c>
      <c r="U12" s="17">
        <v>0.65100000000000002</v>
      </c>
      <c r="V12" s="17">
        <v>0.67800000000000005</v>
      </c>
      <c r="W12" s="17">
        <v>0.629</v>
      </c>
      <c r="X12" s="17">
        <v>0.624</v>
      </c>
      <c r="Y12" s="17">
        <v>0.53</v>
      </c>
      <c r="Z12" s="43">
        <v>0.53105590062111796</v>
      </c>
      <c r="AA12" s="43">
        <v>0.52500000000000002</v>
      </c>
      <c r="AB12" s="43">
        <v>0.4689119170984456</v>
      </c>
      <c r="AC12" s="43">
        <v>0.42599999999999999</v>
      </c>
      <c r="AD12" s="43">
        <v>0.41399999999999998</v>
      </c>
      <c r="AE12" s="43">
        <v>0.41099999999999998</v>
      </c>
      <c r="AF12" s="43">
        <v>0.40500000000000003</v>
      </c>
      <c r="AG12" s="109">
        <v>0.40799999999999997</v>
      </c>
      <c r="AH12" s="134">
        <v>0.42599999999999999</v>
      </c>
      <c r="AI12" s="20">
        <f t="shared" si="3"/>
        <v>0.41299999999999998</v>
      </c>
      <c r="AJ12" s="20">
        <f t="shared" si="4"/>
        <v>1.5000000000000013E-2</v>
      </c>
      <c r="AK12" s="112" t="str">
        <f>E12</f>
        <v>LCS VDS</v>
      </c>
      <c r="AL12" s="12"/>
      <c r="AM12" s="12"/>
      <c r="AN12" s="12"/>
      <c r="AO12" s="12"/>
      <c r="AP12" s="12"/>
      <c r="AQ12" s="17"/>
      <c r="AR12" s="17"/>
      <c r="AS12" s="17"/>
      <c r="AT12" s="17"/>
      <c r="AU12" s="12"/>
      <c r="AV12" s="12"/>
      <c r="AW12" s="12"/>
      <c r="AX12" s="12">
        <v>0.188</v>
      </c>
      <c r="AY12" s="17">
        <v>5.6000000000000001E-2</v>
      </c>
      <c r="AZ12" s="17">
        <v>0.48</v>
      </c>
      <c r="BA12" s="17">
        <v>0.2</v>
      </c>
      <c r="BB12" s="17">
        <v>0.27300000000000002</v>
      </c>
      <c r="BC12" s="17">
        <v>0.115</v>
      </c>
      <c r="BD12" s="17">
        <v>0.2</v>
      </c>
      <c r="BE12" s="17"/>
      <c r="BF12" s="43">
        <v>2.8571428571428571E-2</v>
      </c>
      <c r="BG12" s="43">
        <v>0.19500000000000001</v>
      </c>
      <c r="BH12" s="43"/>
      <c r="BI12" s="43">
        <v>4.3999999999999997E-2</v>
      </c>
      <c r="BJ12" s="43">
        <v>0.186</v>
      </c>
      <c r="BK12" s="43">
        <v>0.153</v>
      </c>
      <c r="BL12" s="43">
        <v>0.13500000000000001</v>
      </c>
      <c r="BM12" s="109">
        <v>0.28399999999999997</v>
      </c>
      <c r="BN12" s="134">
        <v>0.21</v>
      </c>
      <c r="BO12" s="20">
        <f t="shared" si="5"/>
        <v>0.20966666666666667</v>
      </c>
      <c r="BP12" s="20">
        <f t="shared" si="0"/>
        <v>5.6999999999999995E-2</v>
      </c>
      <c r="BQ12" s="38" t="str">
        <f t="shared" si="1"/>
        <v>LCS VDS</v>
      </c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>
        <v>-12.396000000000001</v>
      </c>
      <c r="CG12" s="2">
        <v>1.772</v>
      </c>
      <c r="CH12" s="2">
        <v>1.706</v>
      </c>
      <c r="CI12" s="2">
        <v>0.157</v>
      </c>
      <c r="CJ12" s="2">
        <v>0.30499999999999999</v>
      </c>
      <c r="CN12" s="38" t="str">
        <f t="shared" si="2"/>
        <v>LCS VDS</v>
      </c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7">
        <v>0.94</v>
      </c>
      <c r="DD12" s="2">
        <v>1.1240000000000001</v>
      </c>
      <c r="DE12" s="2">
        <v>1.196</v>
      </c>
      <c r="DF12" s="2">
        <v>1.002</v>
      </c>
      <c r="DG12" s="2">
        <v>0.82199999999999995</v>
      </c>
    </row>
    <row r="13" spans="1:111" s="38" customFormat="1" x14ac:dyDescent="0.25">
      <c r="A13" s="18" t="s">
        <v>59</v>
      </c>
      <c r="B13" s="18" t="s">
        <v>389</v>
      </c>
      <c r="C13" s="18" t="s">
        <v>0</v>
      </c>
      <c r="D13" s="18" t="s">
        <v>356</v>
      </c>
      <c r="E13" s="111" t="s">
        <v>104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>
        <v>0.65800000000000003</v>
      </c>
      <c r="V13" s="17">
        <v>0.68799999999999994</v>
      </c>
      <c r="W13" s="17">
        <v>0.59</v>
      </c>
      <c r="X13" s="17">
        <v>0.48899999999999999</v>
      </c>
      <c r="Y13" s="17">
        <v>0.435</v>
      </c>
      <c r="Z13" s="43">
        <v>0.39850746268656717</v>
      </c>
      <c r="AA13" s="43">
        <v>0.36</v>
      </c>
      <c r="AB13" s="43">
        <v>0.37473684210526315</v>
      </c>
      <c r="AC13" s="43">
        <v>0.36929460580912865</v>
      </c>
      <c r="AD13" s="43">
        <v>0.36299999999999999</v>
      </c>
      <c r="AE13" s="43">
        <v>0.35899999999999999</v>
      </c>
      <c r="AF13" s="43">
        <v>0.35699999999999998</v>
      </c>
      <c r="AG13" s="43">
        <v>0.35299999999999998</v>
      </c>
      <c r="AH13" s="7">
        <v>0.34899999999999998</v>
      </c>
      <c r="AI13" s="20">
        <f t="shared" si="3"/>
        <v>0.35299999999999998</v>
      </c>
      <c r="AJ13" s="20">
        <f t="shared" si="4"/>
        <v>-1.0000000000000009E-2</v>
      </c>
      <c r="AK13" s="34" t="str">
        <f>E13</f>
        <v>KSA THAAD Production Non Reportable</v>
      </c>
      <c r="AL13" s="12"/>
      <c r="AM13" s="12"/>
      <c r="AN13" s="12"/>
      <c r="AO13" s="12"/>
      <c r="AP13" s="12"/>
      <c r="AQ13" s="17"/>
      <c r="AR13" s="17"/>
      <c r="AS13" s="17"/>
      <c r="AT13" s="17"/>
      <c r="AU13" s="12"/>
      <c r="AV13" s="12"/>
      <c r="AW13" s="12"/>
      <c r="AX13" s="12"/>
      <c r="AY13" s="17"/>
      <c r="AZ13" s="17"/>
      <c r="BA13" s="17"/>
      <c r="BB13" s="17">
        <v>0.39800000000000002</v>
      </c>
      <c r="BC13" s="17"/>
      <c r="BD13" s="17"/>
      <c r="BE13" s="17"/>
      <c r="BF13" s="43"/>
      <c r="BG13" s="43"/>
      <c r="BH13" s="43"/>
      <c r="BI13" s="43"/>
      <c r="BJ13" s="22"/>
      <c r="BO13" s="20" t="e">
        <f t="shared" si="5"/>
        <v>#DIV/0!</v>
      </c>
      <c r="BP13" s="20">
        <f t="shared" si="0"/>
        <v>0</v>
      </c>
      <c r="BQ13" s="38" t="str">
        <f t="shared" si="1"/>
        <v>KSA THAAD Production Non Reportable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>
        <v>14.775</v>
      </c>
      <c r="CG13" s="2">
        <v>7.2320000000000002</v>
      </c>
      <c r="CH13" s="2">
        <v>0.78600000000000003</v>
      </c>
      <c r="CI13" s="2">
        <v>0.54800000000000004</v>
      </c>
      <c r="CJ13" s="2">
        <v>1.2130000000000001</v>
      </c>
      <c r="CN13" s="38" t="str">
        <f t="shared" si="2"/>
        <v>KSA THAAD Production Non Reportable</v>
      </c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>
        <v>1.095</v>
      </c>
      <c r="DD13" s="2">
        <v>1.4019999999999999</v>
      </c>
      <c r="DE13" s="7">
        <v>1.36</v>
      </c>
      <c r="DF13" s="7">
        <v>1.3460000000000001</v>
      </c>
      <c r="DG13" s="7">
        <v>1.333</v>
      </c>
    </row>
    <row r="14" spans="1:111" s="38" customFormat="1" x14ac:dyDescent="0.25">
      <c r="A14" s="18" t="s">
        <v>59</v>
      </c>
      <c r="B14" s="18" t="s">
        <v>389</v>
      </c>
      <c r="C14" s="18" t="s">
        <v>0</v>
      </c>
      <c r="D14" s="18" t="s">
        <v>356</v>
      </c>
      <c r="E14" s="111" t="s">
        <v>105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>
        <v>0.65800000000000003</v>
      </c>
      <c r="V14" s="17">
        <v>0.68799999999999994</v>
      </c>
      <c r="W14" s="17">
        <v>0.59</v>
      </c>
      <c r="X14" s="17">
        <v>0.48899999999999999</v>
      </c>
      <c r="Y14" s="17">
        <v>0.435</v>
      </c>
      <c r="Z14" s="43">
        <v>0.39850746268656717</v>
      </c>
      <c r="AA14" s="43">
        <v>0.36</v>
      </c>
      <c r="AB14" s="43">
        <v>0.37473684210526315</v>
      </c>
      <c r="AC14" s="43">
        <v>0.36929460580912865</v>
      </c>
      <c r="AD14" s="43">
        <v>0.36299999999999999</v>
      </c>
      <c r="AE14" s="43">
        <v>0.35899999999999999</v>
      </c>
      <c r="AF14" s="43">
        <v>0.35699999999999998</v>
      </c>
      <c r="AG14" s="43">
        <v>0.35299999999999998</v>
      </c>
      <c r="AH14" s="7">
        <v>0.34899999999999998</v>
      </c>
      <c r="AI14" s="20">
        <f t="shared" si="3"/>
        <v>0.35299999999999998</v>
      </c>
      <c r="AJ14" s="20">
        <f t="shared" si="4"/>
        <v>-1.0000000000000009E-2</v>
      </c>
      <c r="AK14" s="34" t="str">
        <f>E14</f>
        <v>KSA THAAD Production Reportable</v>
      </c>
      <c r="AL14" s="12"/>
      <c r="AM14" s="12"/>
      <c r="AN14" s="12"/>
      <c r="AO14" s="12"/>
      <c r="AP14" s="12"/>
      <c r="AQ14" s="17"/>
      <c r="AR14" s="17"/>
      <c r="AS14" s="17"/>
      <c r="AT14" s="17"/>
      <c r="AU14" s="12"/>
      <c r="AV14" s="12"/>
      <c r="AW14" s="12"/>
      <c r="AX14" s="12"/>
      <c r="AY14" s="17"/>
      <c r="AZ14" s="17"/>
      <c r="BA14" s="17"/>
      <c r="BB14" s="17">
        <v>0.39800000000000002</v>
      </c>
      <c r="BC14" s="17"/>
      <c r="BD14" s="17"/>
      <c r="BE14" s="17"/>
      <c r="BF14" s="43"/>
      <c r="BG14" s="43"/>
      <c r="BH14" s="43"/>
      <c r="BI14" s="43"/>
      <c r="BJ14" s="22"/>
      <c r="BO14" s="20" t="e">
        <f t="shared" si="5"/>
        <v>#DIV/0!</v>
      </c>
      <c r="BP14" s="20">
        <f t="shared" si="0"/>
        <v>0</v>
      </c>
      <c r="BQ14" s="38" t="str">
        <f t="shared" si="1"/>
        <v>KSA THAAD Production Reportable</v>
      </c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>
        <v>2.3620000000000001</v>
      </c>
      <c r="CG14" s="2">
        <v>0.99299999999999999</v>
      </c>
      <c r="CH14" s="2">
        <v>1.0860000000000001</v>
      </c>
      <c r="CI14" s="2">
        <v>0.90300000000000002</v>
      </c>
      <c r="CJ14" s="2">
        <v>1.4470000000000001</v>
      </c>
      <c r="CN14" s="38" t="str">
        <f t="shared" si="2"/>
        <v>KSA THAAD Production Reportable</v>
      </c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>
        <v>1.3340000000000001</v>
      </c>
      <c r="DD14" s="2">
        <v>1.258</v>
      </c>
      <c r="DE14" s="2">
        <v>1.236</v>
      </c>
      <c r="DF14" s="2">
        <v>1.181</v>
      </c>
      <c r="DG14" s="2">
        <v>1.224</v>
      </c>
    </row>
    <row r="15" spans="1:111" s="3" customFormat="1" x14ac:dyDescent="0.25">
      <c r="A15" s="18" t="s">
        <v>59</v>
      </c>
      <c r="B15" s="18" t="s">
        <v>389</v>
      </c>
      <c r="C15" s="18" t="s">
        <v>0</v>
      </c>
      <c r="D15" s="18" t="s">
        <v>356</v>
      </c>
      <c r="E15" s="112" t="s">
        <v>6</v>
      </c>
      <c r="F15" s="15">
        <v>0.36399999999999999</v>
      </c>
      <c r="G15" s="15">
        <v>0.78700000000000003</v>
      </c>
      <c r="H15" s="15">
        <v>0.75700000000000001</v>
      </c>
      <c r="I15" s="15">
        <v>0.71199999999999997</v>
      </c>
      <c r="J15" s="15">
        <v>0.72499999999999998</v>
      </c>
      <c r="K15" s="15">
        <v>0.71799999999999997</v>
      </c>
      <c r="L15" s="15">
        <v>0.71899999999999997</v>
      </c>
      <c r="M15" s="15">
        <v>0.622</v>
      </c>
      <c r="N15" s="15">
        <v>0.64600000000000002</v>
      </c>
      <c r="O15" s="15">
        <v>0.72599999999999998</v>
      </c>
      <c r="P15" s="15">
        <v>0.80300000000000005</v>
      </c>
      <c r="Q15" s="15">
        <v>0.84399999999999997</v>
      </c>
      <c r="R15" s="15">
        <v>0.88800000000000001</v>
      </c>
      <c r="S15" s="17">
        <v>0.90900000000000003</v>
      </c>
      <c r="T15" s="17">
        <v>0.92100000000000004</v>
      </c>
      <c r="U15" s="17">
        <v>0.93899999999999995</v>
      </c>
      <c r="V15" s="17">
        <v>0.92500000000000004</v>
      </c>
      <c r="W15" s="17">
        <v>0.91600000000000004</v>
      </c>
      <c r="X15" s="17">
        <v>0.90800000000000003</v>
      </c>
      <c r="Y15" s="17">
        <v>0.9</v>
      </c>
      <c r="Z15" s="43">
        <v>0.88518738845925049</v>
      </c>
      <c r="AA15" s="43">
        <v>0.83599999999999997</v>
      </c>
      <c r="AB15" s="43">
        <v>0.81578947368421051</v>
      </c>
      <c r="AC15" s="43">
        <v>0.81578947368421051</v>
      </c>
      <c r="AD15" s="43">
        <v>0.81599999999999995</v>
      </c>
      <c r="AE15" s="43">
        <v>0.81599999999999995</v>
      </c>
      <c r="AF15" s="43">
        <v>0.81599999999999995</v>
      </c>
      <c r="AG15" s="43">
        <v>0.81599999999999995</v>
      </c>
      <c r="AH15" s="7">
        <v>0.81599999999999995</v>
      </c>
      <c r="AI15" s="20">
        <f t="shared" si="3"/>
        <v>0.81599999999999995</v>
      </c>
      <c r="AJ15" s="20">
        <f t="shared" si="4"/>
        <v>0</v>
      </c>
      <c r="AK15" s="6" t="s">
        <v>6</v>
      </c>
      <c r="AL15" s="15"/>
      <c r="AM15" s="15"/>
      <c r="AN15" s="15">
        <v>0.29699999999999999</v>
      </c>
      <c r="AO15" s="15">
        <v>0.33100000000000002</v>
      </c>
      <c r="AP15" s="15">
        <v>0.27</v>
      </c>
      <c r="AQ15" s="15">
        <v>0.36299999999999999</v>
      </c>
      <c r="AR15" s="15">
        <v>0.373</v>
      </c>
      <c r="AS15" s="15">
        <v>0.30199999999999999</v>
      </c>
      <c r="AT15" s="15">
        <v>0.315</v>
      </c>
      <c r="AU15" s="15">
        <v>0.48099999999999998</v>
      </c>
      <c r="AV15" s="15">
        <v>0.39800000000000002</v>
      </c>
      <c r="AW15" s="17">
        <v>0.40500000000000003</v>
      </c>
      <c r="AX15" s="17">
        <v>0.52700000000000002</v>
      </c>
      <c r="AY15" s="17">
        <v>0.29599999999999999</v>
      </c>
      <c r="AZ15" s="17">
        <v>0.438</v>
      </c>
      <c r="BA15" s="17">
        <v>0.42899999999999999</v>
      </c>
      <c r="BB15" s="17">
        <v>2.8000000000000001E-2</v>
      </c>
      <c r="BC15" s="17"/>
      <c r="BD15" s="17"/>
      <c r="BE15" s="17"/>
      <c r="BF15" s="43"/>
      <c r="BG15" s="43"/>
      <c r="BH15" s="43"/>
      <c r="BI15" s="43"/>
      <c r="BJ15" s="22"/>
      <c r="BK15" s="38"/>
      <c r="BL15" s="38"/>
      <c r="BM15" s="38"/>
      <c r="BN15" s="38"/>
      <c r="BO15" s="20" t="e">
        <f t="shared" si="5"/>
        <v>#DIV/0!</v>
      </c>
      <c r="BP15" s="20">
        <f t="shared" si="0"/>
        <v>0</v>
      </c>
      <c r="BQ15" s="38" t="str">
        <f t="shared" si="1"/>
        <v>KSA THAAD Long Lead Cost Type</v>
      </c>
      <c r="BR15" s="2"/>
      <c r="BS15" s="2"/>
      <c r="BT15" s="2"/>
      <c r="BU15" s="2"/>
      <c r="BV15" s="2"/>
      <c r="BW15" s="2"/>
      <c r="BX15" s="2"/>
      <c r="BY15" s="2"/>
      <c r="BZ15" s="2"/>
      <c r="CA15" s="7">
        <v>1.4910000000000001</v>
      </c>
      <c r="CB15" s="7">
        <v>1.353</v>
      </c>
      <c r="CC15" s="2">
        <v>0.96699999999999997</v>
      </c>
      <c r="CD15" s="2">
        <v>0.85599999999999998</v>
      </c>
      <c r="CE15" s="2">
        <v>1.103</v>
      </c>
      <c r="CF15" s="2">
        <v>0.46700000000000003</v>
      </c>
      <c r="CG15" s="2">
        <v>1.18</v>
      </c>
      <c r="CH15" s="2">
        <v>0.82799999999999996</v>
      </c>
      <c r="CI15" s="2">
        <v>5.8999999999999997E-2</v>
      </c>
      <c r="CJ15" s="2"/>
      <c r="CN15" s="38" t="str">
        <f t="shared" si="2"/>
        <v>KSA THAAD Long Lead Cost Type</v>
      </c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>
        <v>0.98199999999999998</v>
      </c>
      <c r="DC15" s="2">
        <v>0.95699999999999996</v>
      </c>
      <c r="DD15" s="2">
        <v>0.96399999999999997</v>
      </c>
      <c r="DE15" s="7">
        <v>0.96</v>
      </c>
      <c r="DF15" s="7">
        <v>0.94299999999999995</v>
      </c>
      <c r="DG15" s="7"/>
    </row>
    <row r="16" spans="1:111" s="3" customFormat="1" x14ac:dyDescent="0.25">
      <c r="A16" s="18" t="s">
        <v>59</v>
      </c>
      <c r="B16" s="18" t="s">
        <v>389</v>
      </c>
      <c r="C16" s="18" t="s">
        <v>0</v>
      </c>
      <c r="D16" s="18" t="s">
        <v>356</v>
      </c>
      <c r="E16" s="112" t="s">
        <v>5</v>
      </c>
      <c r="F16" s="15">
        <v>0.36399999999999999</v>
      </c>
      <c r="G16" s="15">
        <v>0.78700000000000003</v>
      </c>
      <c r="H16" s="15">
        <v>0.755</v>
      </c>
      <c r="I16" s="15">
        <v>0.71099999999999997</v>
      </c>
      <c r="J16" s="15">
        <v>0.72499999999999998</v>
      </c>
      <c r="K16" s="15">
        <v>0.71799999999999997</v>
      </c>
      <c r="L16" s="15">
        <v>0.71899999999999997</v>
      </c>
      <c r="M16" s="15">
        <v>0.622</v>
      </c>
      <c r="N16" s="15">
        <v>0.64600000000000002</v>
      </c>
      <c r="O16" s="15">
        <v>0.72599999999999998</v>
      </c>
      <c r="P16" s="15">
        <v>0.80300000000000005</v>
      </c>
      <c r="Q16" s="15">
        <v>0.84399999999999997</v>
      </c>
      <c r="R16" s="15">
        <v>0.88800000000000001</v>
      </c>
      <c r="S16" s="17">
        <v>0.90900000000000003</v>
      </c>
      <c r="T16" s="17">
        <v>0.92100000000000004</v>
      </c>
      <c r="U16" s="17">
        <v>0.94</v>
      </c>
      <c r="V16" s="17">
        <v>0.92500000000000004</v>
      </c>
      <c r="W16" s="17">
        <v>0.91600000000000004</v>
      </c>
      <c r="X16" s="17">
        <v>0.90800000000000003</v>
      </c>
      <c r="Y16" s="17">
        <v>0.9</v>
      </c>
      <c r="Z16" s="43">
        <v>0.88564621798689691</v>
      </c>
      <c r="AA16" s="43">
        <v>0.83699999999999997</v>
      </c>
      <c r="AB16" s="43">
        <v>0.81568842567196931</v>
      </c>
      <c r="AC16" s="43">
        <v>0.81578947368421051</v>
      </c>
      <c r="AD16" s="43">
        <v>0.83299999999999996</v>
      </c>
      <c r="AE16" s="43">
        <v>0.81599999999999995</v>
      </c>
      <c r="AF16" s="43">
        <v>0.81599999999999995</v>
      </c>
      <c r="AG16" s="43">
        <v>0.81599999999999995</v>
      </c>
      <c r="AH16" s="7">
        <v>0.81599999999999995</v>
      </c>
      <c r="AI16" s="20">
        <f t="shared" si="3"/>
        <v>0.81599999999999995</v>
      </c>
      <c r="AJ16" s="20">
        <f t="shared" si="4"/>
        <v>0</v>
      </c>
      <c r="AK16" s="6" t="s">
        <v>5</v>
      </c>
      <c r="AL16" s="15"/>
      <c r="AM16" s="15"/>
      <c r="AN16" s="15">
        <v>0.29699999999999999</v>
      </c>
      <c r="AO16" s="15">
        <v>0.33100000000000002</v>
      </c>
      <c r="AP16" s="15">
        <v>0.27</v>
      </c>
      <c r="AQ16" s="15">
        <v>0.36299999999999999</v>
      </c>
      <c r="AR16" s="15">
        <v>0.373</v>
      </c>
      <c r="AS16" s="15">
        <v>0.30199999999999999</v>
      </c>
      <c r="AT16" s="15">
        <v>0.315</v>
      </c>
      <c r="AU16" s="15">
        <v>0.48099999999999998</v>
      </c>
      <c r="AV16" s="15">
        <v>0.39800000000000002</v>
      </c>
      <c r="AW16" s="17">
        <v>0.40500000000000003</v>
      </c>
      <c r="AX16" s="17">
        <v>0.52700000000000002</v>
      </c>
      <c r="AY16" s="17">
        <v>0.29599999999999999</v>
      </c>
      <c r="AZ16" s="17">
        <v>0.438</v>
      </c>
      <c r="BA16" s="17">
        <v>0.42899999999999999</v>
      </c>
      <c r="BB16" s="17">
        <v>2.8000000000000001E-2</v>
      </c>
      <c r="BC16" s="17"/>
      <c r="BD16" s="17"/>
      <c r="BE16" s="17"/>
      <c r="BF16" s="43"/>
      <c r="BG16" s="43"/>
      <c r="BH16" s="43"/>
      <c r="BI16" s="43"/>
      <c r="BJ16" s="22"/>
      <c r="BK16" s="38"/>
      <c r="BL16" s="38"/>
      <c r="BM16" s="38"/>
      <c r="BN16" s="38"/>
      <c r="BO16" s="20" t="e">
        <f t="shared" si="5"/>
        <v>#DIV/0!</v>
      </c>
      <c r="BP16" s="20">
        <f t="shared" si="0"/>
        <v>0</v>
      </c>
      <c r="BQ16" s="38" t="str">
        <f t="shared" si="1"/>
        <v>KSA THAAD Long Lead Fixed Price</v>
      </c>
      <c r="BR16" s="2"/>
      <c r="BS16" s="2"/>
      <c r="BT16" s="2"/>
      <c r="BU16" s="2"/>
      <c r="BV16" s="2"/>
      <c r="BW16" s="2"/>
      <c r="BX16" s="2"/>
      <c r="BY16" s="2"/>
      <c r="BZ16" s="2"/>
      <c r="CA16" s="7">
        <v>1.4910000000000001</v>
      </c>
      <c r="CB16" s="7">
        <v>1.353</v>
      </c>
      <c r="CC16" s="2">
        <v>0.96699999999999997</v>
      </c>
      <c r="CD16" s="2">
        <v>0.85599999999999998</v>
      </c>
      <c r="CE16" s="2">
        <v>1.103</v>
      </c>
      <c r="CF16" s="2">
        <v>0.46700000000000003</v>
      </c>
      <c r="CG16" s="2">
        <v>0.56799999999999995</v>
      </c>
      <c r="CH16" s="2">
        <v>0.46500000000000002</v>
      </c>
      <c r="CI16" s="2">
        <v>0.36899999999999999</v>
      </c>
      <c r="CJ16" s="7">
        <v>0.84</v>
      </c>
      <c r="CN16" s="38" t="str">
        <f t="shared" si="2"/>
        <v>KSA THAAD Long Lead Fixed Price</v>
      </c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>
        <v>0.98199999999999998</v>
      </c>
      <c r="DC16" s="2">
        <v>0.95699999999999996</v>
      </c>
      <c r="DD16" s="2">
        <v>0.92200000000000004</v>
      </c>
      <c r="DE16" s="2">
        <v>0.89100000000000001</v>
      </c>
      <c r="DF16" s="2">
        <v>0.86399999999999999</v>
      </c>
      <c r="DG16" s="2">
        <v>0.93899999999999995</v>
      </c>
    </row>
    <row r="17" spans="1:111" x14ac:dyDescent="0.25">
      <c r="A17" s="18" t="s">
        <v>60</v>
      </c>
      <c r="B17" s="18" t="s">
        <v>164</v>
      </c>
      <c r="C17" s="18" t="s">
        <v>0</v>
      </c>
      <c r="D17" s="18" t="s">
        <v>356</v>
      </c>
      <c r="E17" s="6" t="s">
        <v>4</v>
      </c>
      <c r="F17" s="15"/>
      <c r="G17" s="15">
        <v>0.89400000000000002</v>
      </c>
      <c r="H17" s="15">
        <v>0.89</v>
      </c>
      <c r="I17" s="15">
        <v>0.88800000000000001</v>
      </c>
      <c r="J17" s="15">
        <v>0.89200000000000002</v>
      </c>
      <c r="K17" s="15">
        <v>0.89500000000000002</v>
      </c>
      <c r="L17" s="15">
        <v>0.90200000000000002</v>
      </c>
      <c r="M17" s="15">
        <v>0.90100000000000002</v>
      </c>
      <c r="N17" s="15">
        <v>0.90600000000000003</v>
      </c>
      <c r="O17" s="15">
        <v>0.90900000000000003</v>
      </c>
      <c r="P17" s="15">
        <v>0.91500000000000004</v>
      </c>
      <c r="Q17" s="15">
        <v>0.92</v>
      </c>
      <c r="R17" s="15">
        <v>0.92900000000000005</v>
      </c>
      <c r="S17" s="15">
        <v>0.93</v>
      </c>
      <c r="T17" s="17">
        <v>0.93400000000000005</v>
      </c>
      <c r="U17" s="17">
        <v>0.94099999999999995</v>
      </c>
      <c r="V17" s="17">
        <v>0.94499999999999995</v>
      </c>
      <c r="W17" s="17">
        <v>0.94899999999999995</v>
      </c>
      <c r="X17" s="17">
        <v>0.95299999999999996</v>
      </c>
      <c r="Y17" s="17">
        <v>0.95</v>
      </c>
      <c r="Z17" s="43">
        <v>0.95414201183431957</v>
      </c>
      <c r="AA17" s="43">
        <v>0.96099999999999997</v>
      </c>
      <c r="AB17" s="43">
        <v>0.96517291768144176</v>
      </c>
      <c r="AC17" s="43">
        <v>0.9656174334140436</v>
      </c>
      <c r="AD17" s="43">
        <v>0.96199999999999997</v>
      </c>
      <c r="AE17" s="43">
        <v>0.96299999999999997</v>
      </c>
      <c r="AF17" s="43">
        <v>0.96699999999999997</v>
      </c>
      <c r="AG17" s="43">
        <v>0.97299999999999998</v>
      </c>
      <c r="AH17" s="7">
        <v>0.98099999999999998</v>
      </c>
      <c r="AI17" s="20">
        <f t="shared" si="3"/>
        <v>0.97366666666666657</v>
      </c>
      <c r="AJ17" s="20">
        <f t="shared" si="4"/>
        <v>1.8000000000000016E-2</v>
      </c>
      <c r="AK17" s="6" t="s">
        <v>4</v>
      </c>
      <c r="AL17" s="14"/>
      <c r="AM17" s="15"/>
      <c r="AN17" s="14">
        <v>0.315</v>
      </c>
      <c r="AO17" s="14">
        <v>0.33100000000000002</v>
      </c>
      <c r="AP17" s="14">
        <v>0.26800000000000002</v>
      </c>
      <c r="AQ17" s="14">
        <v>0.32600000000000001</v>
      </c>
      <c r="AR17" s="14">
        <v>0.43</v>
      </c>
      <c r="AS17" s="14">
        <v>0.36599999999999999</v>
      </c>
      <c r="AT17" s="14">
        <v>0.41799999999999998</v>
      </c>
      <c r="AU17" s="14">
        <v>0.377</v>
      </c>
      <c r="AV17" s="14">
        <v>0.38</v>
      </c>
      <c r="AW17" s="14">
        <v>0.35499999999999998</v>
      </c>
      <c r="AX17" s="14">
        <v>0.46800000000000003</v>
      </c>
      <c r="AY17" s="15">
        <v>0.44600000000000001</v>
      </c>
      <c r="AZ17" s="15">
        <v>0.42299999999999999</v>
      </c>
      <c r="BA17" s="15">
        <v>0.16</v>
      </c>
      <c r="BB17" s="15">
        <v>1</v>
      </c>
      <c r="BC17" s="15">
        <v>0.315</v>
      </c>
      <c r="BD17" s="15">
        <v>0.53200000000000003</v>
      </c>
      <c r="BE17" s="15">
        <v>0.33900000000000002</v>
      </c>
      <c r="BF17" s="43">
        <v>0.34375</v>
      </c>
      <c r="BG17" s="43">
        <v>0.52100000000000002</v>
      </c>
      <c r="BH17" s="43">
        <v>0.35</v>
      </c>
      <c r="BI17" s="43">
        <v>0.28125</v>
      </c>
      <c r="BJ17" s="96">
        <v>0.32100000000000001</v>
      </c>
      <c r="BK17" s="96">
        <v>0.50900000000000001</v>
      </c>
      <c r="BL17" s="96">
        <v>0.48599999999999999</v>
      </c>
      <c r="BM17" s="96">
        <v>0.46899999999999997</v>
      </c>
      <c r="BN17" s="2">
        <v>0.55800000000000005</v>
      </c>
      <c r="BO17" s="20">
        <f t="shared" si="5"/>
        <v>0.5043333333333333</v>
      </c>
      <c r="BP17" s="20">
        <f t="shared" si="0"/>
        <v>4.9000000000000044E-2</v>
      </c>
      <c r="BQ17" s="38" t="str">
        <f t="shared" si="1"/>
        <v>QEWR Reportable CLINs 1001 5001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7">
        <v>1.962</v>
      </c>
      <c r="CC17" s="7">
        <v>2.15</v>
      </c>
      <c r="CD17" s="2">
        <v>1.677</v>
      </c>
      <c r="CE17" s="2">
        <v>1.944</v>
      </c>
      <c r="CF17" s="2">
        <v>0.91400000000000003</v>
      </c>
      <c r="CG17" s="2">
        <v>0.33100000000000002</v>
      </c>
      <c r="CH17" s="2">
        <v>1.87</v>
      </c>
      <c r="CI17" s="2">
        <v>1.345</v>
      </c>
      <c r="CJ17" s="2">
        <v>1.4970000000000001</v>
      </c>
      <c r="CN17" s="38" t="str">
        <f t="shared" si="2"/>
        <v>QEWR Reportable CLINs 1001 5001</v>
      </c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>
        <v>0.95799999999999996</v>
      </c>
      <c r="DD17" s="2">
        <v>0.95499999999999996</v>
      </c>
      <c r="DE17" s="2">
        <v>0.96399999999999997</v>
      </c>
      <c r="DF17" s="2">
        <v>0.96599999999999997</v>
      </c>
      <c r="DG17" s="2">
        <v>0.97099999999999997</v>
      </c>
    </row>
    <row r="18" spans="1:111" x14ac:dyDescent="0.25">
      <c r="A18" s="18" t="s">
        <v>60</v>
      </c>
      <c r="B18" s="18" t="s">
        <v>164</v>
      </c>
      <c r="C18" s="18" t="s">
        <v>0</v>
      </c>
      <c r="D18" s="18" t="s">
        <v>356</v>
      </c>
      <c r="E18" s="6" t="s">
        <v>24</v>
      </c>
      <c r="F18" s="15">
        <v>0.92500000000000004</v>
      </c>
      <c r="G18" s="15">
        <v>0.94399999999999995</v>
      </c>
      <c r="H18" s="15">
        <v>0.94199999999999995</v>
      </c>
      <c r="I18" s="15">
        <v>0.94699999999999995</v>
      </c>
      <c r="J18" s="15">
        <v>0.94799999999999995</v>
      </c>
      <c r="K18" s="15">
        <v>0.95299999999999996</v>
      </c>
      <c r="L18" s="15">
        <v>0.94</v>
      </c>
      <c r="M18" s="15">
        <v>0.94599999999999995</v>
      </c>
      <c r="N18" s="15">
        <v>0.93500000000000005</v>
      </c>
      <c r="O18" s="15">
        <v>0.94799999999999995</v>
      </c>
      <c r="P18" s="15">
        <v>0.94</v>
      </c>
      <c r="Q18" s="15">
        <v>0.93</v>
      </c>
      <c r="R18" s="15">
        <v>0.94199999999999995</v>
      </c>
      <c r="S18" s="15">
        <v>0.93799999999999994</v>
      </c>
      <c r="T18" s="17">
        <v>0.95099999999999996</v>
      </c>
      <c r="U18" s="17">
        <v>0.95799999999999996</v>
      </c>
      <c r="V18" s="17">
        <v>0.95399999999999996</v>
      </c>
      <c r="W18" s="17">
        <v>0.94599999999999995</v>
      </c>
      <c r="X18" s="17">
        <v>0.95499999999999996</v>
      </c>
      <c r="Y18" s="17">
        <v>0.96199999999999997</v>
      </c>
      <c r="Z18" s="43">
        <v>0.96405919661733619</v>
      </c>
      <c r="AA18" s="43">
        <v>0.97299999999999998</v>
      </c>
      <c r="AB18" s="43">
        <v>0.97903563941299787</v>
      </c>
      <c r="AC18" s="43">
        <v>0.98121085594989566</v>
      </c>
      <c r="AD18" s="43">
        <v>0.98599999999999999</v>
      </c>
      <c r="AE18" s="43">
        <v>0.98199999999999998</v>
      </c>
      <c r="AF18" s="43">
        <v>0.98199999999999998</v>
      </c>
      <c r="AG18" s="43">
        <v>0.97</v>
      </c>
      <c r="AH18" s="7">
        <v>0.98599999999999999</v>
      </c>
      <c r="AI18" s="20">
        <f t="shared" si="3"/>
        <v>0.97933333333333328</v>
      </c>
      <c r="AJ18" s="20">
        <f t="shared" si="4"/>
        <v>4.0000000000000036E-3</v>
      </c>
      <c r="AK18" s="6" t="s">
        <v>24</v>
      </c>
      <c r="AL18" s="15"/>
      <c r="AM18" s="14">
        <v>0.42899999999999999</v>
      </c>
      <c r="AN18" s="14">
        <v>0.42899999999999999</v>
      </c>
      <c r="AO18" s="14">
        <v>0.14299999999999999</v>
      </c>
      <c r="AP18" s="14">
        <v>0.27300000000000002</v>
      </c>
      <c r="AQ18" s="14">
        <v>0.25</v>
      </c>
      <c r="AR18" s="14">
        <v>0.375</v>
      </c>
      <c r="AS18" s="14">
        <v>0.68799999999999994</v>
      </c>
      <c r="AT18" s="14">
        <v>0.214</v>
      </c>
      <c r="AU18" s="14">
        <v>0.47099999999999997</v>
      </c>
      <c r="AV18" s="14">
        <v>0.375</v>
      </c>
      <c r="AW18" s="14">
        <v>0.16700000000000001</v>
      </c>
      <c r="AX18" s="14">
        <v>0.34699999999999998</v>
      </c>
      <c r="AY18" s="15">
        <v>6.3E-2</v>
      </c>
      <c r="AZ18" s="15">
        <v>0.3</v>
      </c>
      <c r="BA18" s="15">
        <v>0.41199999999999998</v>
      </c>
      <c r="BB18" s="15">
        <v>0.25</v>
      </c>
      <c r="BC18" s="15">
        <v>7.6999999999999999E-2</v>
      </c>
      <c r="BD18" s="15">
        <v>0.54500000000000004</v>
      </c>
      <c r="BE18" s="15">
        <v>0.28599999999999998</v>
      </c>
      <c r="BF18" s="43">
        <v>7.1428571428571425E-2</v>
      </c>
      <c r="BG18" s="43">
        <v>0.57099999999999995</v>
      </c>
      <c r="BH18" s="43">
        <v>0.23529411764705882</v>
      </c>
      <c r="BI18" s="43">
        <v>0.33333333333333331</v>
      </c>
      <c r="BJ18" s="96">
        <v>0.35299999999999998</v>
      </c>
      <c r="BK18" s="96">
        <v>0.66700000000000004</v>
      </c>
      <c r="BL18" s="96">
        <v>0.33300000000000002</v>
      </c>
      <c r="BN18" s="2">
        <v>0.33300000000000002</v>
      </c>
      <c r="BO18" s="20">
        <f t="shared" si="5"/>
        <v>0.33300000000000002</v>
      </c>
      <c r="BP18" s="20">
        <f t="shared" si="0"/>
        <v>-0.33400000000000002</v>
      </c>
      <c r="BQ18" s="38" t="str">
        <f t="shared" si="1"/>
        <v>QEWR Non Reportable CLINs 2001  2002  3001  CFR</v>
      </c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7">
        <v>0.95499999999999996</v>
      </c>
      <c r="CC18" s="2">
        <v>0.52900000000000003</v>
      </c>
      <c r="CD18" s="2">
        <v>4.18</v>
      </c>
      <c r="CE18" s="2">
        <v>1.262</v>
      </c>
      <c r="CF18" s="2">
        <v>0.48099999999999998</v>
      </c>
      <c r="CG18" s="2">
        <v>0.27200000000000002</v>
      </c>
      <c r="CH18" s="2">
        <v>0.85599999999999998</v>
      </c>
      <c r="CI18" s="2">
        <v>0.96099999999999997</v>
      </c>
      <c r="CJ18" s="2">
        <v>1.4390000000000001</v>
      </c>
      <c r="CN18" s="38" t="str">
        <f t="shared" si="2"/>
        <v>QEWR Non Reportable CLINs 2001  2002  3001  CFR</v>
      </c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>
        <v>0.998</v>
      </c>
      <c r="DD18" s="2">
        <v>0.98199999999999998</v>
      </c>
      <c r="DE18" s="2">
        <v>0.99299999999999999</v>
      </c>
      <c r="DF18" s="2">
        <v>0.99199999999999999</v>
      </c>
      <c r="DG18" s="2">
        <v>0.995</v>
      </c>
    </row>
    <row r="19" spans="1:111" x14ac:dyDescent="0.25">
      <c r="A19" s="18" t="s">
        <v>58</v>
      </c>
      <c r="B19" s="18" t="s">
        <v>388</v>
      </c>
      <c r="C19" s="18" t="s">
        <v>0</v>
      </c>
      <c r="D19" s="18" t="s">
        <v>356</v>
      </c>
      <c r="E19" s="112" t="s">
        <v>7</v>
      </c>
      <c r="F19" s="17">
        <v>0.81</v>
      </c>
      <c r="G19" s="17">
        <v>0.82299999999999995</v>
      </c>
      <c r="H19" s="17">
        <v>0.80300000000000005</v>
      </c>
      <c r="I19" s="17">
        <v>0.84</v>
      </c>
      <c r="J19" s="17">
        <v>0.83899999999999997</v>
      </c>
      <c r="K19" s="17">
        <v>0.83499999999999996</v>
      </c>
      <c r="L19" s="17">
        <v>0.84799999999999998</v>
      </c>
      <c r="M19" s="17">
        <v>0.82099999999999995</v>
      </c>
      <c r="N19" s="17">
        <v>0.82799999999999996</v>
      </c>
      <c r="O19" s="17">
        <v>0.82299999999999995</v>
      </c>
      <c r="P19" s="17">
        <v>0.82099999999999995</v>
      </c>
      <c r="Q19" s="17">
        <v>0.82699999999999996</v>
      </c>
      <c r="R19" s="17">
        <v>0.83</v>
      </c>
      <c r="S19" s="17">
        <v>0.80900000000000005</v>
      </c>
      <c r="T19" s="17">
        <v>0.82299999999999995</v>
      </c>
      <c r="U19" s="17">
        <v>0.82699999999999996</v>
      </c>
      <c r="V19" s="17">
        <v>0.80300000000000005</v>
      </c>
      <c r="W19" s="17">
        <v>0.83599999999999997</v>
      </c>
      <c r="X19" s="17">
        <v>0.81699999999999995</v>
      </c>
      <c r="Y19" s="17">
        <v>0.81299999999999994</v>
      </c>
      <c r="Z19" s="43">
        <v>0.78269617706237427</v>
      </c>
      <c r="AA19" s="43">
        <v>0.73699999999999999</v>
      </c>
      <c r="AB19" s="43">
        <v>0.73268292682926828</v>
      </c>
      <c r="AC19" s="43">
        <v>0.72370936902485661</v>
      </c>
      <c r="AD19" s="43">
        <v>0.72599999999999998</v>
      </c>
      <c r="AE19" s="43">
        <v>0.73399999999999999</v>
      </c>
      <c r="AF19" s="43">
        <v>0.73799999999999999</v>
      </c>
      <c r="AG19" s="109">
        <v>0.72599999999999998</v>
      </c>
      <c r="AH19" s="134">
        <v>0.68500000000000005</v>
      </c>
      <c r="AI19" s="20">
        <f t="shared" si="3"/>
        <v>0.71633333333333338</v>
      </c>
      <c r="AJ19" s="20">
        <f t="shared" si="4"/>
        <v>-4.8999999999999932E-2</v>
      </c>
      <c r="AK19" s="112" t="s">
        <v>7</v>
      </c>
      <c r="AL19" s="12">
        <v>0.31</v>
      </c>
      <c r="AM19" s="12">
        <v>0.27800000000000002</v>
      </c>
      <c r="AN19" s="13"/>
      <c r="AO19" s="12">
        <v>0.38500000000000001</v>
      </c>
      <c r="AP19" s="12">
        <v>0.35599999999999998</v>
      </c>
      <c r="AQ19" s="12">
        <v>0.29599999999999999</v>
      </c>
      <c r="AR19" s="12">
        <v>0.253</v>
      </c>
      <c r="AS19" s="12">
        <v>0.13300000000000001</v>
      </c>
      <c r="AT19" s="12">
        <v>0.69199999999999995</v>
      </c>
      <c r="AU19" s="12">
        <v>0.64700000000000002</v>
      </c>
      <c r="AV19" s="12">
        <v>0.38500000000000001</v>
      </c>
      <c r="AW19" s="12">
        <v>0.51200000000000001</v>
      </c>
      <c r="AX19" s="17">
        <v>0.14299999999999999</v>
      </c>
      <c r="AY19" s="17">
        <v>6.3E-2</v>
      </c>
      <c r="AZ19" s="17">
        <v>0.27600000000000002</v>
      </c>
      <c r="BA19" s="17">
        <v>0.17100000000000001</v>
      </c>
      <c r="BB19" s="17"/>
      <c r="BC19" s="17">
        <v>0.67400000000000004</v>
      </c>
      <c r="BD19" s="17"/>
      <c r="BE19" s="17">
        <v>0.57099999999999995</v>
      </c>
      <c r="BF19" s="43"/>
      <c r="BG19" s="43">
        <v>0.4</v>
      </c>
      <c r="BH19" s="43">
        <v>1</v>
      </c>
      <c r="BI19" s="43">
        <v>7.4626865671641784E-2</v>
      </c>
      <c r="BJ19" s="96">
        <v>0.10199999999999999</v>
      </c>
      <c r="BK19" s="96">
        <v>0.14399999999999999</v>
      </c>
      <c r="BL19" s="96">
        <v>0.88900000000000001</v>
      </c>
      <c r="BM19" s="116">
        <v>6.4000000000000001E-2</v>
      </c>
      <c r="BN19" s="132">
        <v>5.3999999999999999E-2</v>
      </c>
      <c r="BO19" s="20">
        <f t="shared" si="5"/>
        <v>0.33566666666666672</v>
      </c>
      <c r="BP19" s="20">
        <f t="shared" si="0"/>
        <v>-0.09</v>
      </c>
      <c r="BQ19" s="38" t="str">
        <f t="shared" si="1"/>
        <v>MK54 FY16 FY20 Production</v>
      </c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>
        <v>1.2490000000000001</v>
      </c>
      <c r="CC19" s="2">
        <v>0.65500000000000003</v>
      </c>
      <c r="CD19" s="2">
        <v>1.133</v>
      </c>
      <c r="CE19" s="2">
        <v>1.8560000000000001</v>
      </c>
      <c r="CF19" s="2">
        <v>1.083</v>
      </c>
      <c r="CG19" s="2">
        <v>2.79</v>
      </c>
      <c r="CH19" s="2">
        <v>-2.9849999999999999</v>
      </c>
      <c r="CI19" s="2">
        <v>0.97799999999999998</v>
      </c>
      <c r="CJ19" s="2">
        <v>0.69699999999999995</v>
      </c>
      <c r="CN19" s="38" t="str">
        <f t="shared" si="2"/>
        <v>MK54 FY16 FY20 Production</v>
      </c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>
        <v>0.93799999999999994</v>
      </c>
      <c r="DD19" s="2">
        <v>1.0229999999999999</v>
      </c>
      <c r="DE19" s="2">
        <v>0.93200000000000005</v>
      </c>
      <c r="DF19" s="2">
        <v>0.93300000000000005</v>
      </c>
      <c r="DG19" s="2">
        <v>0.92700000000000005</v>
      </c>
    </row>
    <row r="20" spans="1:111" s="38" customFormat="1" x14ac:dyDescent="0.25">
      <c r="A20" s="18" t="s">
        <v>60</v>
      </c>
      <c r="B20" s="18" t="s">
        <v>164</v>
      </c>
      <c r="C20" s="18" t="s">
        <v>0</v>
      </c>
      <c r="D20" s="18" t="s">
        <v>356</v>
      </c>
      <c r="E20" s="124" t="s">
        <v>97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>
        <v>0.873</v>
      </c>
      <c r="Q20" s="17">
        <v>0.85899999999999999</v>
      </c>
      <c r="R20" s="17">
        <v>0.86</v>
      </c>
      <c r="S20" s="17">
        <v>0.85799999999999998</v>
      </c>
      <c r="T20" s="17">
        <v>0.877</v>
      </c>
      <c r="U20" s="17">
        <v>0.871</v>
      </c>
      <c r="V20" s="17">
        <v>0.875</v>
      </c>
      <c r="W20" s="17">
        <v>0.87</v>
      </c>
      <c r="X20" s="17">
        <v>0.876</v>
      </c>
      <c r="Y20" s="17">
        <v>0.89900000000000002</v>
      </c>
      <c r="Z20" s="43">
        <v>0.90900000000000003</v>
      </c>
      <c r="AA20" s="43">
        <v>0.91800000000000004</v>
      </c>
      <c r="AB20" s="43">
        <v>0.95449735449735451</v>
      </c>
      <c r="AC20" s="43">
        <v>0.95243019648397109</v>
      </c>
      <c r="AD20" s="43">
        <v>0.97</v>
      </c>
      <c r="AE20" s="43">
        <v>0.97499999999999998</v>
      </c>
      <c r="AF20" s="43">
        <v>0.97699999999999998</v>
      </c>
      <c r="AG20" s="43">
        <v>0.98</v>
      </c>
      <c r="AH20" s="7">
        <v>0.98399999999999999</v>
      </c>
      <c r="AI20" s="20">
        <f t="shared" si="3"/>
        <v>0.98033333333333328</v>
      </c>
      <c r="AJ20" s="20">
        <f t="shared" si="4"/>
        <v>9.000000000000008E-3</v>
      </c>
      <c r="AK20" s="34" t="str">
        <f t="shared" ref="AK20:AK25" si="6">E20</f>
        <v>SRP FOS2</v>
      </c>
      <c r="AL20" s="12"/>
      <c r="AM20" s="12"/>
      <c r="AN20" s="17"/>
      <c r="AO20" s="12"/>
      <c r="AP20" s="12"/>
      <c r="AQ20" s="12"/>
      <c r="AR20" s="12"/>
      <c r="AS20" s="12"/>
      <c r="AT20" s="12"/>
      <c r="AU20" s="12"/>
      <c r="AV20" s="12">
        <v>1</v>
      </c>
      <c r="AW20" s="12">
        <v>1</v>
      </c>
      <c r="AX20" s="17">
        <v>0.22500000000000001</v>
      </c>
      <c r="AY20" s="17">
        <v>0.27600000000000002</v>
      </c>
      <c r="AZ20" s="17">
        <v>0.53300000000000003</v>
      </c>
      <c r="BA20" s="17">
        <v>0.28599999999999998</v>
      </c>
      <c r="BB20" s="17">
        <v>1</v>
      </c>
      <c r="BC20" s="17">
        <v>1</v>
      </c>
      <c r="BD20" s="17">
        <v>0.35299999999999998</v>
      </c>
      <c r="BE20" s="17">
        <v>1</v>
      </c>
      <c r="BF20" s="43">
        <v>0.54100000000000004</v>
      </c>
      <c r="BG20" s="43">
        <v>0.81599999999999995</v>
      </c>
      <c r="BH20" s="43">
        <v>1</v>
      </c>
      <c r="BI20" s="43">
        <v>0.90476190476190477</v>
      </c>
      <c r="BJ20" s="96">
        <v>0.76300000000000001</v>
      </c>
      <c r="BK20" s="43">
        <v>1</v>
      </c>
      <c r="BL20" s="43">
        <v>0.4</v>
      </c>
      <c r="BM20" s="43">
        <v>0.28000000000000003</v>
      </c>
      <c r="BN20" s="7">
        <v>0.42899999999999999</v>
      </c>
      <c r="BO20" s="20">
        <f t="shared" si="5"/>
        <v>0.36966666666666664</v>
      </c>
      <c r="BP20" s="20">
        <f t="shared" si="0"/>
        <v>-0.57099999999999995</v>
      </c>
      <c r="BQ20" s="38" t="str">
        <f t="shared" si="1"/>
        <v>SRP FOS2</v>
      </c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>
        <v>1.0940000000000001</v>
      </c>
      <c r="CG20" s="2">
        <v>0.99099999999999999</v>
      </c>
      <c r="CH20" s="2">
        <v>1.0680000000000001</v>
      </c>
      <c r="CI20" s="2">
        <v>0.995</v>
      </c>
      <c r="CJ20" s="2">
        <v>0.93899999999999995</v>
      </c>
      <c r="CN20" s="38" t="str">
        <f t="shared" si="2"/>
        <v>SRP FOS2</v>
      </c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>
        <v>0.99299999999999999</v>
      </c>
      <c r="DD20" s="2">
        <v>0.99299999999999999</v>
      </c>
      <c r="DE20" s="2">
        <v>0.995</v>
      </c>
      <c r="DF20" s="2">
        <v>0.995</v>
      </c>
      <c r="DG20" s="2">
        <v>0.99299999999999999</v>
      </c>
    </row>
    <row r="21" spans="1:111" s="38" customFormat="1" x14ac:dyDescent="0.25">
      <c r="A21" s="18" t="s">
        <v>60</v>
      </c>
      <c r="B21" s="18" t="s">
        <v>164</v>
      </c>
      <c r="C21" s="18" t="s">
        <v>107</v>
      </c>
      <c r="D21" s="18" t="s">
        <v>356</v>
      </c>
      <c r="E21" s="34" t="s">
        <v>106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>
        <v>0.97</v>
      </c>
      <c r="Q21" s="17">
        <v>0.97</v>
      </c>
      <c r="R21" s="17">
        <v>0.96699999999999997</v>
      </c>
      <c r="S21" s="17">
        <v>0.97</v>
      </c>
      <c r="T21" s="17">
        <v>0.97</v>
      </c>
      <c r="U21" s="17">
        <v>0.96899999999999997</v>
      </c>
      <c r="V21" s="17">
        <v>0.97399999999999998</v>
      </c>
      <c r="W21" s="17">
        <v>0.97399999999999998</v>
      </c>
      <c r="X21" s="17">
        <v>0.96599999999999997</v>
      </c>
      <c r="Y21" s="17">
        <v>0.96599999999999997</v>
      </c>
      <c r="Z21" s="43">
        <v>0.96674776966747766</v>
      </c>
      <c r="AA21" s="43">
        <v>0.96499999999999997</v>
      </c>
      <c r="AB21" s="43">
        <v>0.97299999999999998</v>
      </c>
      <c r="AC21" s="43">
        <v>0.97199999999999998</v>
      </c>
      <c r="AD21" s="43">
        <v>0.97</v>
      </c>
      <c r="AE21" s="43">
        <v>0.98499999999999999</v>
      </c>
      <c r="AF21" s="43">
        <v>0.98499999999999999</v>
      </c>
      <c r="AG21" s="43">
        <v>0.98799999999999999</v>
      </c>
      <c r="AH21" s="7">
        <v>0.98799999999999999</v>
      </c>
      <c r="AI21" s="20">
        <f t="shared" si="3"/>
        <v>0.98699999999999999</v>
      </c>
      <c r="AJ21" s="20">
        <f t="shared" si="4"/>
        <v>3.0000000000000027E-3</v>
      </c>
      <c r="AK21" s="34" t="str">
        <f t="shared" si="6"/>
        <v>Qatar ADOC</v>
      </c>
      <c r="AL21" s="12"/>
      <c r="AM21" s="12"/>
      <c r="AN21" s="17"/>
      <c r="AO21" s="12"/>
      <c r="AP21" s="12"/>
      <c r="AQ21" s="12"/>
      <c r="AR21" s="12"/>
      <c r="AS21" s="12"/>
      <c r="AT21" s="12"/>
      <c r="AU21" s="12"/>
      <c r="AV21" s="12">
        <v>0.20499999999999999</v>
      </c>
      <c r="AW21" s="12">
        <v>0.373</v>
      </c>
      <c r="AX21" s="17">
        <v>0.92</v>
      </c>
      <c r="AY21" s="17">
        <v>0.48799999999999999</v>
      </c>
      <c r="AZ21" s="17">
        <v>0.38200000000000001</v>
      </c>
      <c r="BA21" s="17">
        <v>0.53200000000000003</v>
      </c>
      <c r="BB21" s="17">
        <v>0.5</v>
      </c>
      <c r="BC21" s="17">
        <v>0.224</v>
      </c>
      <c r="BD21" s="17">
        <v>0.25</v>
      </c>
      <c r="BE21" s="17">
        <v>0.18</v>
      </c>
      <c r="BF21" s="43">
        <v>0.26500000000000001</v>
      </c>
      <c r="BG21" s="43">
        <v>0.24199999999999999</v>
      </c>
      <c r="BH21" s="43">
        <v>0.45500000000000002</v>
      </c>
      <c r="BI21" s="43">
        <v>0.6</v>
      </c>
      <c r="BJ21" s="96">
        <v>0.38900000000000001</v>
      </c>
      <c r="BK21" s="43">
        <v>0.6</v>
      </c>
      <c r="BL21" s="43">
        <v>0.28599999999999998</v>
      </c>
      <c r="BM21" s="43">
        <v>0.42899999999999999</v>
      </c>
      <c r="BN21" s="7">
        <v>0.38500000000000001</v>
      </c>
      <c r="BO21" s="20">
        <f t="shared" si="5"/>
        <v>0.3666666666666667</v>
      </c>
      <c r="BP21" s="20">
        <f t="shared" si="0"/>
        <v>-0.21499999999999997</v>
      </c>
      <c r="BQ21" s="38" t="str">
        <f t="shared" si="1"/>
        <v>Qatar ADOC</v>
      </c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>
        <v>1.121</v>
      </c>
      <c r="CG21" s="2">
        <v>0.97899999999999998</v>
      </c>
      <c r="CH21" s="2">
        <v>0.69799999999999995</v>
      </c>
      <c r="CI21" s="2">
        <v>0.94899999999999995</v>
      </c>
      <c r="CJ21" s="2">
        <v>0.70199999999999996</v>
      </c>
      <c r="CN21" s="38" t="str">
        <f t="shared" si="2"/>
        <v>Qatar ADOC</v>
      </c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>
        <v>0.99099999999999999</v>
      </c>
      <c r="DD21" s="2">
        <v>0.99099999999999999</v>
      </c>
      <c r="DE21" s="7">
        <v>0.94</v>
      </c>
      <c r="DF21" s="7">
        <v>0.98899999999999999</v>
      </c>
      <c r="DG21" s="7">
        <v>0.98299999999999998</v>
      </c>
    </row>
    <row r="22" spans="1:111" s="38" customFormat="1" ht="15.75" customHeight="1" x14ac:dyDescent="0.25">
      <c r="A22" s="18" t="s">
        <v>59</v>
      </c>
      <c r="B22" s="18" t="s">
        <v>392</v>
      </c>
      <c r="C22" s="18" t="s">
        <v>107</v>
      </c>
      <c r="D22" s="18" t="s">
        <v>356</v>
      </c>
      <c r="E22" s="34" t="s">
        <v>160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>
        <v>0.76500000000000001</v>
      </c>
      <c r="V22" s="17">
        <v>0.52500000000000002</v>
      </c>
      <c r="W22" s="17">
        <v>1.1819999999999999</v>
      </c>
      <c r="X22" s="17">
        <v>0.53700000000000003</v>
      </c>
      <c r="Y22" s="17">
        <v>0.58799999999999997</v>
      </c>
      <c r="Z22" s="43">
        <v>0.63428571428571423</v>
      </c>
      <c r="AA22" s="43">
        <v>0.749</v>
      </c>
      <c r="AB22" s="43">
        <v>0.7931034482758621</v>
      </c>
      <c r="AC22" s="43">
        <v>0.77443609022556392</v>
      </c>
      <c r="AD22" s="43">
        <v>0.79100000000000004</v>
      </c>
      <c r="AE22" s="43">
        <v>0.83599999999999997</v>
      </c>
      <c r="AF22" s="43">
        <v>0.86499999999999999</v>
      </c>
      <c r="AG22" s="43">
        <v>0.88500000000000001</v>
      </c>
      <c r="AH22" s="7">
        <v>0.90800000000000003</v>
      </c>
      <c r="AI22" s="20">
        <f t="shared" si="3"/>
        <v>0.88600000000000001</v>
      </c>
      <c r="AJ22" s="20">
        <f t="shared" si="4"/>
        <v>7.2000000000000064E-2</v>
      </c>
      <c r="AK22" s="34" t="str">
        <f t="shared" si="6"/>
        <v>Qatar AOC Upgrade Reportable</v>
      </c>
      <c r="AL22" s="12"/>
      <c r="AM22" s="12"/>
      <c r="AN22" s="17"/>
      <c r="AO22" s="12"/>
      <c r="AP22" s="12"/>
      <c r="AQ22" s="12"/>
      <c r="AR22" s="12"/>
      <c r="AS22" s="12"/>
      <c r="AT22" s="12"/>
      <c r="AU22" s="12"/>
      <c r="AV22" s="12"/>
      <c r="AW22" s="12"/>
      <c r="AX22" s="17"/>
      <c r="AY22" s="17"/>
      <c r="AZ22" s="17"/>
      <c r="BA22" s="17"/>
      <c r="BB22" s="17">
        <v>1</v>
      </c>
      <c r="BC22" s="17">
        <v>1</v>
      </c>
      <c r="BD22" s="17">
        <v>0.6</v>
      </c>
      <c r="BE22" s="17">
        <v>0.46200000000000002</v>
      </c>
      <c r="BF22" s="43">
        <v>0.36399999999999999</v>
      </c>
      <c r="BG22" s="43">
        <v>0.55400000000000005</v>
      </c>
      <c r="BH22" s="43">
        <v>0.35714285714285715</v>
      </c>
      <c r="BI22" s="43">
        <v>0.27272727272727271</v>
      </c>
      <c r="BJ22" s="96">
        <v>0.46400000000000002</v>
      </c>
      <c r="BK22" s="96">
        <v>0.621</v>
      </c>
      <c r="BL22" s="96">
        <v>0.308</v>
      </c>
      <c r="BM22" s="96">
        <v>0.48799999999999999</v>
      </c>
      <c r="BN22" s="2">
        <v>0.313</v>
      </c>
      <c r="BO22" s="20">
        <f t="shared" si="5"/>
        <v>0.36966666666666664</v>
      </c>
      <c r="BP22" s="20">
        <f t="shared" si="0"/>
        <v>-0.308</v>
      </c>
      <c r="BQ22" s="38" t="str">
        <f t="shared" si="1"/>
        <v>Qatar AOC Upgrade Reportable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7">
        <v>0.76</v>
      </c>
      <c r="CI22" s="7">
        <v>0.995</v>
      </c>
      <c r="CJ22" s="7">
        <v>1.8160000000000001</v>
      </c>
      <c r="CN22" s="38" t="str">
        <f t="shared" si="2"/>
        <v>Qatar AOC Upgrade Reportable</v>
      </c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7">
        <v>0.83099999999999996</v>
      </c>
      <c r="DF22" s="7">
        <v>0.90400000000000003</v>
      </c>
      <c r="DG22" s="7">
        <v>1.2470000000000001</v>
      </c>
    </row>
    <row r="23" spans="1:111" s="38" customFormat="1" x14ac:dyDescent="0.25">
      <c r="A23" s="18" t="s">
        <v>59</v>
      </c>
      <c r="B23" s="18" t="s">
        <v>392</v>
      </c>
      <c r="C23" s="18" t="s">
        <v>107</v>
      </c>
      <c r="D23" s="18" t="s">
        <v>356</v>
      </c>
      <c r="E23" s="34" t="s">
        <v>161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>
        <v>0.76500000000000001</v>
      </c>
      <c r="V23" s="17">
        <v>0.52500000000000002</v>
      </c>
      <c r="W23" s="17">
        <v>0.66700000000000004</v>
      </c>
      <c r="X23" s="17">
        <v>0.53700000000000003</v>
      </c>
      <c r="Y23" s="17">
        <v>0.57899999999999996</v>
      </c>
      <c r="Z23" s="43">
        <v>0.63428571428571423</v>
      </c>
      <c r="AA23" s="43">
        <v>0.749</v>
      </c>
      <c r="AB23" s="43">
        <v>0.7931034482758621</v>
      </c>
      <c r="AC23" s="43">
        <v>0.7007575757575758</v>
      </c>
      <c r="AD23" s="43">
        <v>0.79100000000000004</v>
      </c>
      <c r="AE23" s="43">
        <v>0.83599999999999997</v>
      </c>
      <c r="AF23" s="43">
        <v>0.91300000000000003</v>
      </c>
      <c r="AG23" s="43">
        <v>0.88500000000000001</v>
      </c>
      <c r="AH23" s="7">
        <v>0.90800000000000003</v>
      </c>
      <c r="AI23" s="20">
        <f t="shared" si="3"/>
        <v>0.90200000000000002</v>
      </c>
      <c r="AJ23" s="20">
        <f t="shared" si="4"/>
        <v>7.2000000000000064E-2</v>
      </c>
      <c r="AK23" s="34" t="str">
        <f t="shared" si="6"/>
        <v>Qatar AOC Upgrade nonReportable</v>
      </c>
      <c r="AL23" s="12"/>
      <c r="AM23" s="12"/>
      <c r="AN23" s="17"/>
      <c r="AO23" s="12"/>
      <c r="AP23" s="12"/>
      <c r="AQ23" s="12"/>
      <c r="AR23" s="12"/>
      <c r="AS23" s="12"/>
      <c r="AT23" s="12"/>
      <c r="AU23" s="12"/>
      <c r="AV23" s="12"/>
      <c r="AW23" s="12"/>
      <c r="AX23" s="17"/>
      <c r="AY23" s="17"/>
      <c r="AZ23" s="17"/>
      <c r="BA23" s="17"/>
      <c r="BB23" s="17">
        <v>1</v>
      </c>
      <c r="BC23" s="17">
        <v>0.316</v>
      </c>
      <c r="BD23" s="17">
        <v>0.39700000000000002</v>
      </c>
      <c r="BE23" s="17">
        <v>0.436</v>
      </c>
      <c r="BF23" s="43">
        <v>0.35499999999999998</v>
      </c>
      <c r="BG23" s="43">
        <v>0.55400000000000005</v>
      </c>
      <c r="BH23" s="43">
        <v>0.35714285714285715</v>
      </c>
      <c r="BI23" s="43"/>
      <c r="BJ23" s="96">
        <v>0.42099999999999999</v>
      </c>
      <c r="BK23" s="96">
        <v>0.42099999999999999</v>
      </c>
      <c r="BL23" s="96">
        <v>0.308</v>
      </c>
      <c r="BM23" s="96">
        <v>0.629</v>
      </c>
      <c r="BN23" s="2">
        <v>0.313</v>
      </c>
      <c r="BO23" s="20">
        <f t="shared" si="5"/>
        <v>0.41666666666666669</v>
      </c>
      <c r="BP23" s="20">
        <f t="shared" si="0"/>
        <v>-0.10799999999999998</v>
      </c>
      <c r="BQ23" s="38" t="str">
        <f t="shared" si="1"/>
        <v>Qatar AOC Upgrade nonReportable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>
        <v>0.30099999999999999</v>
      </c>
      <c r="CI23" s="2">
        <v>3.3460000000000001</v>
      </c>
      <c r="CJ23" s="2">
        <v>1.4950000000000001</v>
      </c>
      <c r="CN23" s="38" t="str">
        <f t="shared" si="2"/>
        <v>Qatar AOC Upgrade nonReportable</v>
      </c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7">
        <v>0.39900000000000002</v>
      </c>
      <c r="DF23" s="7">
        <v>0.76700000000000002</v>
      </c>
      <c r="DG23" s="7">
        <v>0.86499999999999999</v>
      </c>
    </row>
    <row r="24" spans="1:111" s="38" customFormat="1" x14ac:dyDescent="0.25">
      <c r="A24" s="18" t="s">
        <v>152</v>
      </c>
      <c r="B24" s="18" t="s">
        <v>399</v>
      </c>
      <c r="C24" s="18" t="s">
        <v>0</v>
      </c>
      <c r="D24" s="18" t="s">
        <v>356</v>
      </c>
      <c r="E24" s="34" t="s">
        <v>98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>
        <v>0.93500000000000005</v>
      </c>
      <c r="Q24" s="17">
        <v>0.99099999999999999</v>
      </c>
      <c r="R24" s="17">
        <v>0.98799999999999999</v>
      </c>
      <c r="S24" s="17">
        <v>0.997</v>
      </c>
      <c r="T24" s="17">
        <v>0.97099999999999997</v>
      </c>
      <c r="U24" s="17">
        <v>0.97099999999999997</v>
      </c>
      <c r="V24" s="17">
        <v>0.97</v>
      </c>
      <c r="W24" s="17">
        <v>0.97499999999999998</v>
      </c>
      <c r="X24" s="17">
        <v>0.97499999999999998</v>
      </c>
      <c r="Y24" s="17">
        <v>0.98</v>
      </c>
      <c r="Z24" s="43">
        <v>0.98518518518518516</v>
      </c>
      <c r="AA24" s="43">
        <v>0.997</v>
      </c>
      <c r="AB24" s="43">
        <v>0.99333333333333329</v>
      </c>
      <c r="AC24" s="43">
        <v>0.99334811529933487</v>
      </c>
      <c r="AD24" s="43">
        <v>0.998</v>
      </c>
      <c r="AE24" s="43">
        <v>0.99299999999999999</v>
      </c>
      <c r="AF24" s="43">
        <v>0.998</v>
      </c>
      <c r="AG24" s="43">
        <v>1.0149999999999999</v>
      </c>
      <c r="AH24" s="7">
        <v>0.996</v>
      </c>
      <c r="AI24" s="20">
        <f t="shared" si="3"/>
        <v>1.0029999999999999</v>
      </c>
      <c r="AJ24" s="20">
        <f t="shared" si="4"/>
        <v>3.0000000000000027E-3</v>
      </c>
      <c r="AK24" s="34" t="str">
        <f t="shared" si="6"/>
        <v>Qatar Depot Operations Cost Type</v>
      </c>
      <c r="AL24" s="12"/>
      <c r="AM24" s="12"/>
      <c r="AN24" s="17"/>
      <c r="AO24" s="12"/>
      <c r="AP24" s="12"/>
      <c r="AQ24" s="12"/>
      <c r="AR24" s="12"/>
      <c r="AS24" s="12"/>
      <c r="AT24" s="12"/>
      <c r="AU24" s="12"/>
      <c r="AV24" s="12">
        <v>0.72199999999999998</v>
      </c>
      <c r="AW24" s="12">
        <v>0.66700000000000004</v>
      </c>
      <c r="AX24" s="17">
        <v>0.2</v>
      </c>
      <c r="AY24" s="17">
        <v>1</v>
      </c>
      <c r="AZ24" s="17">
        <v>8.3000000000000004E-2</v>
      </c>
      <c r="BA24" s="17">
        <v>0.182</v>
      </c>
      <c r="BB24" s="17">
        <v>0.96099999999999997</v>
      </c>
      <c r="BC24" s="17"/>
      <c r="BD24" s="17"/>
      <c r="BE24" s="17"/>
      <c r="BF24" s="43">
        <v>0.33300000000000002</v>
      </c>
      <c r="BG24" s="43">
        <v>0.5</v>
      </c>
      <c r="BH24" s="43">
        <v>0.95652173913043481</v>
      </c>
      <c r="BI24" s="43">
        <v>0.5</v>
      </c>
      <c r="BJ24" s="43">
        <v>0.5</v>
      </c>
      <c r="BK24" s="43">
        <v>0.33300000000000002</v>
      </c>
      <c r="BL24" s="43">
        <v>1</v>
      </c>
      <c r="BM24" s="43"/>
      <c r="BN24" s="7">
        <v>1</v>
      </c>
      <c r="BO24" s="20">
        <f t="shared" si="5"/>
        <v>1</v>
      </c>
      <c r="BP24" s="20">
        <f t="shared" si="0"/>
        <v>0.66700000000000004</v>
      </c>
      <c r="BQ24" s="38" t="str">
        <f t="shared" si="1"/>
        <v>Qatar Depot Operations Cost Type</v>
      </c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>
        <v>1.0549999999999999</v>
      </c>
      <c r="CG24" s="2">
        <v>0.93</v>
      </c>
      <c r="CH24" s="2">
        <v>0.90100000000000002</v>
      </c>
      <c r="CI24" s="2">
        <v>1.044</v>
      </c>
      <c r="CJ24" s="2">
        <v>0.95099999999999996</v>
      </c>
      <c r="CN24" s="38" t="str">
        <f t="shared" si="2"/>
        <v>Qatar Depot Operations Cost Type</v>
      </c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>
        <v>0.98299999999999998</v>
      </c>
      <c r="DD24" s="2">
        <v>0.97799999999999998</v>
      </c>
      <c r="DE24" s="2">
        <v>0.97099999999999997</v>
      </c>
      <c r="DF24" s="2">
        <v>0.97599999999999998</v>
      </c>
      <c r="DG24" s="2">
        <v>0.97399999999999998</v>
      </c>
    </row>
    <row r="25" spans="1:111" s="38" customFormat="1" x14ac:dyDescent="0.25">
      <c r="A25" s="18" t="s">
        <v>152</v>
      </c>
      <c r="B25" s="18" t="s">
        <v>399</v>
      </c>
      <c r="C25" s="18" t="s">
        <v>107</v>
      </c>
      <c r="D25" s="18" t="s">
        <v>356</v>
      </c>
      <c r="E25" s="34" t="s">
        <v>375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>
        <v>0.98799999999999999</v>
      </c>
      <c r="S25" s="17">
        <v>0.997</v>
      </c>
      <c r="T25" s="17">
        <v>0.97099999999999997</v>
      </c>
      <c r="U25" s="17">
        <v>0.97099999999999997</v>
      </c>
      <c r="V25" s="17">
        <v>0.97</v>
      </c>
      <c r="W25" s="17">
        <v>0.97499999999999998</v>
      </c>
      <c r="X25" s="17">
        <v>0.97499999999999998</v>
      </c>
      <c r="Y25" s="17">
        <v>0.98</v>
      </c>
      <c r="Z25" s="43">
        <v>0.98499999999999999</v>
      </c>
      <c r="AA25" s="43">
        <v>0.997</v>
      </c>
      <c r="AB25" s="43">
        <v>0.99299999999999999</v>
      </c>
      <c r="AC25" s="43">
        <v>0.99299999999999999</v>
      </c>
      <c r="AD25" s="43">
        <v>0.998</v>
      </c>
      <c r="AE25" s="43">
        <v>0.99299999999999999</v>
      </c>
      <c r="AF25" s="43">
        <v>0.998</v>
      </c>
      <c r="AG25" s="43"/>
      <c r="AH25" s="7">
        <v>0.996</v>
      </c>
      <c r="AI25" s="20">
        <f t="shared" si="3"/>
        <v>0.997</v>
      </c>
      <c r="AJ25" s="20">
        <f t="shared" si="4"/>
        <v>3.0000000000000027E-3</v>
      </c>
      <c r="AK25" s="34" t="str">
        <f t="shared" si="6"/>
        <v>Qatar Depot Ops FFP</v>
      </c>
      <c r="AL25" s="12"/>
      <c r="AM25" s="12"/>
      <c r="AN25" s="17"/>
      <c r="AO25" s="12"/>
      <c r="AP25" s="12"/>
      <c r="AQ25" s="12"/>
      <c r="AR25" s="12"/>
      <c r="AS25" s="12"/>
      <c r="AT25" s="12"/>
      <c r="AU25" s="12"/>
      <c r="AV25" s="12"/>
      <c r="AW25" s="12"/>
      <c r="AX25" s="17">
        <v>0.2</v>
      </c>
      <c r="AY25" s="17">
        <v>1</v>
      </c>
      <c r="AZ25" s="17">
        <v>8.3000000000000004E-2</v>
      </c>
      <c r="BA25" s="17">
        <v>0.182</v>
      </c>
      <c r="BB25" s="17">
        <v>0.96099999999999997</v>
      </c>
      <c r="BC25" s="17"/>
      <c r="BD25" s="17"/>
      <c r="BE25" s="17"/>
      <c r="BF25" s="43">
        <v>0.33300000000000002</v>
      </c>
      <c r="BG25" s="43">
        <v>0.5</v>
      </c>
      <c r="BH25" s="43">
        <v>0.95699999999999996</v>
      </c>
      <c r="BI25" s="43">
        <v>0.5</v>
      </c>
      <c r="BJ25" s="43">
        <v>0.5</v>
      </c>
      <c r="BK25" s="43">
        <v>0.5</v>
      </c>
      <c r="BL25" s="43">
        <v>1</v>
      </c>
      <c r="BM25" s="43"/>
      <c r="BN25" s="7">
        <v>1</v>
      </c>
      <c r="BO25" s="20">
        <f t="shared" si="5"/>
        <v>1</v>
      </c>
      <c r="BP25" s="20">
        <f t="shared" si="0"/>
        <v>0.5</v>
      </c>
      <c r="BQ25" s="38" t="str">
        <f t="shared" si="1"/>
        <v>Qatar Depot Ops FFP</v>
      </c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N25" s="38" t="str">
        <f t="shared" si="2"/>
        <v>Qatar Depot Ops FFP</v>
      </c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x14ac:dyDescent="0.25">
      <c r="A26" s="18" t="s">
        <v>152</v>
      </c>
      <c r="B26" s="18" t="s">
        <v>399</v>
      </c>
      <c r="C26" s="18" t="s">
        <v>0</v>
      </c>
      <c r="D26" s="18" t="s">
        <v>356</v>
      </c>
      <c r="E26" s="6" t="s">
        <v>11</v>
      </c>
      <c r="F26" s="17">
        <v>0.86</v>
      </c>
      <c r="G26" s="17">
        <v>0.85899999999999999</v>
      </c>
      <c r="H26" s="17">
        <v>0.86</v>
      </c>
      <c r="I26" s="17">
        <v>0.86099999999999999</v>
      </c>
      <c r="J26" s="17">
        <v>0.85799999999999998</v>
      </c>
      <c r="K26" s="17">
        <v>0.85499999999999998</v>
      </c>
      <c r="L26" s="17">
        <v>0.85599999999999998</v>
      </c>
      <c r="M26" s="17">
        <v>0.85199999999999998</v>
      </c>
      <c r="N26" s="17">
        <v>0.84499999999999997</v>
      </c>
      <c r="O26" s="17">
        <v>0.85099999999999998</v>
      </c>
      <c r="P26" s="17">
        <v>0.85</v>
      </c>
      <c r="Q26" s="17">
        <v>0.85</v>
      </c>
      <c r="R26" s="17">
        <v>0.85099999999999998</v>
      </c>
      <c r="S26" s="17">
        <v>0.96299999999999997</v>
      </c>
      <c r="T26" s="17">
        <v>0.85299999999999998</v>
      </c>
      <c r="U26" s="17">
        <v>0.85399999999999998</v>
      </c>
      <c r="V26" s="17">
        <v>0.86</v>
      </c>
      <c r="W26" s="17">
        <v>0.86</v>
      </c>
      <c r="X26" s="43">
        <v>0.86199999999999999</v>
      </c>
      <c r="Y26" s="43">
        <v>0.86199999999999999</v>
      </c>
      <c r="Z26" s="43">
        <v>0.86199999999999999</v>
      </c>
      <c r="AA26" s="43">
        <v>0.86199999999999999</v>
      </c>
      <c r="AB26" s="43">
        <v>0.86502898150703833</v>
      </c>
      <c r="AC26" s="43">
        <v>0.86502898150703833</v>
      </c>
      <c r="AD26" s="22"/>
      <c r="AE26" s="22"/>
      <c r="AI26" s="20" t="e">
        <f t="shared" si="3"/>
        <v>#DIV/0!</v>
      </c>
      <c r="AJ26" s="20">
        <f t="shared" si="4"/>
        <v>0</v>
      </c>
      <c r="AK26" s="6" t="s">
        <v>11</v>
      </c>
      <c r="AL26" s="12">
        <v>0.36399999999999999</v>
      </c>
      <c r="AM26" s="12">
        <v>0.36799999999999999</v>
      </c>
      <c r="AN26" s="12">
        <v>0.46200000000000002</v>
      </c>
      <c r="AO26" s="12">
        <v>0.42899999999999999</v>
      </c>
      <c r="AP26" s="12">
        <v>0.222</v>
      </c>
      <c r="AQ26" s="12">
        <v>0.26700000000000002</v>
      </c>
      <c r="AR26" s="12">
        <v>0.29599999999999999</v>
      </c>
      <c r="AS26" s="12">
        <v>0.25700000000000001</v>
      </c>
      <c r="AT26" s="12">
        <v>0.58799999999999997</v>
      </c>
      <c r="AU26" s="12">
        <v>0.25</v>
      </c>
      <c r="AV26" s="12">
        <v>0.11799999999999999</v>
      </c>
      <c r="AW26" s="12">
        <v>0.42899999999999999</v>
      </c>
      <c r="AX26" s="15">
        <v>0.13300000000000001</v>
      </c>
      <c r="AY26" s="15">
        <v>0.125</v>
      </c>
      <c r="AZ26" s="15">
        <v>5.8999999999999997E-2</v>
      </c>
      <c r="BA26" s="15">
        <v>0.41699999999999998</v>
      </c>
      <c r="BB26" s="15"/>
      <c r="BC26" s="15"/>
      <c r="BD26" s="15"/>
      <c r="BE26" s="15"/>
      <c r="BF26" s="98"/>
      <c r="BG26" s="98"/>
      <c r="BH26" s="98">
        <v>0.34615384615384615</v>
      </c>
      <c r="BI26" s="98"/>
      <c r="BN26" s="2"/>
      <c r="BO26" s="20" t="e">
        <f t="shared" si="5"/>
        <v>#DIV/0!</v>
      </c>
      <c r="BP26" s="20">
        <f t="shared" si="0"/>
        <v>0</v>
      </c>
      <c r="BQ26" s="38" t="str">
        <f t="shared" si="1"/>
        <v>Qatar Patriot Production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>
        <v>1.0999999999999999E-2</v>
      </c>
      <c r="CC26" s="2">
        <v>5.976</v>
      </c>
      <c r="CD26" s="2">
        <v>0.311</v>
      </c>
      <c r="CE26" s="2">
        <v>2.6579999999999999</v>
      </c>
      <c r="CF26" s="2">
        <v>11.702</v>
      </c>
      <c r="CG26" s="2">
        <v>16.821000000000002</v>
      </c>
      <c r="CH26" s="2">
        <v>8.1259999999999994</v>
      </c>
      <c r="CI26" s="2">
        <v>66.001000000000005</v>
      </c>
      <c r="CJ26" s="2">
        <v>2.714</v>
      </c>
      <c r="CN26" s="38" t="str">
        <f t="shared" si="2"/>
        <v>Qatar Patriot Production</v>
      </c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>
        <v>0.997</v>
      </c>
      <c r="DD26" s="2">
        <v>0.997</v>
      </c>
      <c r="DE26" s="2">
        <v>0.998</v>
      </c>
      <c r="DF26" s="7">
        <v>1</v>
      </c>
      <c r="DG26" s="7">
        <v>1</v>
      </c>
    </row>
    <row r="27" spans="1:111" s="38" customFormat="1" x14ac:dyDescent="0.25">
      <c r="A27" s="18" t="s">
        <v>152</v>
      </c>
      <c r="B27" s="18" t="s">
        <v>399</v>
      </c>
      <c r="C27" s="18" t="s">
        <v>0</v>
      </c>
      <c r="D27" s="18" t="s">
        <v>356</v>
      </c>
      <c r="E27" s="34" t="s">
        <v>102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43"/>
      <c r="AA27" s="43"/>
      <c r="AB27" s="43"/>
      <c r="AC27" s="43"/>
      <c r="AD27" s="22"/>
      <c r="AE27" s="22"/>
      <c r="AI27" s="20" t="e">
        <f t="shared" si="3"/>
        <v>#DIV/0!</v>
      </c>
      <c r="AJ27" s="20">
        <f t="shared" si="4"/>
        <v>0</v>
      </c>
      <c r="AK27" s="34" t="str">
        <f>E27</f>
        <v>Qatar Patriot 2 Lot</v>
      </c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5"/>
      <c r="AY27" s="15"/>
      <c r="AZ27" s="15"/>
      <c r="BA27" s="15"/>
      <c r="BB27" s="15"/>
      <c r="BC27" s="15"/>
      <c r="BD27" s="15"/>
      <c r="BE27" s="15"/>
      <c r="BF27" s="43"/>
      <c r="BG27" s="43"/>
      <c r="BH27" s="43"/>
      <c r="BI27" s="43"/>
      <c r="BJ27" s="22"/>
      <c r="BO27" s="20" t="e">
        <f t="shared" si="5"/>
        <v>#DIV/0!</v>
      </c>
      <c r="BP27" s="20">
        <f t="shared" si="0"/>
        <v>0</v>
      </c>
      <c r="BQ27" s="38" t="str">
        <f t="shared" si="1"/>
        <v>Qatar Patriot 2 Lot</v>
      </c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>
        <v>0.57799999999999996</v>
      </c>
      <c r="CG27" s="2">
        <v>0.94799999999999995</v>
      </c>
      <c r="CH27" s="2"/>
      <c r="CI27" s="2">
        <v>0.76700000000000002</v>
      </c>
      <c r="CJ27" s="2"/>
      <c r="CN27" s="38" t="str">
        <f t="shared" si="2"/>
        <v>Qatar Patriot 2 Lot</v>
      </c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7">
        <v>1</v>
      </c>
      <c r="DD27" s="2">
        <v>0.999</v>
      </c>
      <c r="DE27" s="2"/>
      <c r="DF27" s="2">
        <v>0.99299999999999999</v>
      </c>
      <c r="DG27" s="2"/>
    </row>
    <row r="28" spans="1:111" s="38" customFormat="1" x14ac:dyDescent="0.25">
      <c r="A28" s="18" t="s">
        <v>152</v>
      </c>
      <c r="B28" s="18" t="s">
        <v>399</v>
      </c>
      <c r="C28" s="18" t="s">
        <v>0</v>
      </c>
      <c r="D28" s="18" t="s">
        <v>356</v>
      </c>
      <c r="E28" s="124" t="s">
        <v>103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>
        <v>0.878</v>
      </c>
      <c r="Q28" s="17">
        <v>0.89100000000000001</v>
      </c>
      <c r="R28" s="17">
        <v>0.89300000000000002</v>
      </c>
      <c r="S28" s="17">
        <v>0.91800000000000004</v>
      </c>
      <c r="T28" s="17">
        <v>0.93700000000000006</v>
      </c>
      <c r="U28" s="17">
        <v>0.92800000000000005</v>
      </c>
      <c r="V28" s="17">
        <v>0.91700000000000004</v>
      </c>
      <c r="W28" s="17">
        <v>0.89900000000000002</v>
      </c>
      <c r="X28" s="17">
        <v>0.93400000000000005</v>
      </c>
      <c r="Y28" s="17">
        <v>0.93700000000000006</v>
      </c>
      <c r="Z28" s="43">
        <v>0.92029887920298881</v>
      </c>
      <c r="AA28" s="43">
        <v>0.94599999999999995</v>
      </c>
      <c r="AB28" s="43">
        <v>0.96151533373421527</v>
      </c>
      <c r="AC28" s="43">
        <v>0.9495249406175772</v>
      </c>
      <c r="AD28" s="43">
        <v>0.94</v>
      </c>
      <c r="AE28" s="43">
        <v>0.95199999999999996</v>
      </c>
      <c r="AF28" s="43">
        <v>0.93100000000000005</v>
      </c>
      <c r="AG28" s="43">
        <v>0.94099999999999995</v>
      </c>
      <c r="AH28" s="7">
        <v>0.94499999999999995</v>
      </c>
      <c r="AI28" s="20">
        <f t="shared" si="3"/>
        <v>0.93899999999999995</v>
      </c>
      <c r="AJ28" s="20">
        <f t="shared" si="4"/>
        <v>-7.0000000000000062E-3</v>
      </c>
      <c r="AK28" s="34" t="str">
        <f>E28</f>
        <v>Qatar NASAMS</v>
      </c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>
        <v>0.52200000000000002</v>
      </c>
      <c r="AW28" s="12">
        <v>0.36199999999999999</v>
      </c>
      <c r="AX28" s="15">
        <v>0.28399999999999997</v>
      </c>
      <c r="AY28" s="15">
        <v>0.29599999999999999</v>
      </c>
      <c r="AZ28" s="15">
        <v>0.41299999999999998</v>
      </c>
      <c r="BA28" s="15">
        <v>0.44</v>
      </c>
      <c r="BB28" s="15">
        <v>0.25700000000000001</v>
      </c>
      <c r="BC28" s="15">
        <v>0.255</v>
      </c>
      <c r="BD28" s="15">
        <v>0.14699999999999999</v>
      </c>
      <c r="BE28" s="15">
        <v>0.14299999999999999</v>
      </c>
      <c r="BF28" s="43">
        <v>7.3529411764705885E-2</v>
      </c>
      <c r="BG28" s="43">
        <v>8.5999999999999993E-2</v>
      </c>
      <c r="BH28" s="43">
        <v>0.27083333333333331</v>
      </c>
      <c r="BI28" s="43"/>
      <c r="BJ28" s="43">
        <v>0.16</v>
      </c>
      <c r="BK28" s="43">
        <v>0.34100000000000003</v>
      </c>
      <c r="BL28" s="43"/>
      <c r="BM28" s="43">
        <v>0.111</v>
      </c>
      <c r="BN28" s="7">
        <v>0.14299999999999999</v>
      </c>
      <c r="BO28" s="20">
        <f t="shared" si="5"/>
        <v>0.127</v>
      </c>
      <c r="BP28" s="20">
        <f t="shared" si="0"/>
        <v>-0.19800000000000004</v>
      </c>
      <c r="BQ28" s="38" t="str">
        <f t="shared" si="1"/>
        <v>Qatar NASAMS</v>
      </c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7">
        <v>0.73</v>
      </c>
      <c r="CG28" s="2">
        <v>3.427</v>
      </c>
      <c r="CH28" s="2">
        <v>0.64600000000000002</v>
      </c>
      <c r="CI28" s="2">
        <v>0.19800000000000001</v>
      </c>
      <c r="CJ28" s="2">
        <v>0.66100000000000003</v>
      </c>
      <c r="CN28" s="38" t="str">
        <f t="shared" si="2"/>
        <v>Qatar NASAMS</v>
      </c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7">
        <v>1.0209999999999999</v>
      </c>
      <c r="DD28" s="2">
        <v>1.1180000000000001</v>
      </c>
      <c r="DE28" s="2">
        <v>1.1040000000000001</v>
      </c>
      <c r="DF28" s="2">
        <v>0.98899999999999999</v>
      </c>
      <c r="DG28" s="2">
        <v>0.98199999999999998</v>
      </c>
    </row>
    <row r="29" spans="1:111" x14ac:dyDescent="0.25">
      <c r="A29" s="18" t="s">
        <v>152</v>
      </c>
      <c r="B29" s="18" t="s">
        <v>400</v>
      </c>
      <c r="C29" s="18" t="s">
        <v>0</v>
      </c>
      <c r="D29" s="18" t="s">
        <v>356</v>
      </c>
      <c r="E29" s="6" t="s">
        <v>12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43"/>
      <c r="AA29" s="43"/>
      <c r="AB29" s="43"/>
      <c r="AC29" s="43"/>
      <c r="AD29" s="22"/>
      <c r="AE29" s="22"/>
      <c r="AI29" s="20" t="e">
        <f t="shared" si="3"/>
        <v>#DIV/0!</v>
      </c>
      <c r="AJ29" s="20">
        <f t="shared" si="4"/>
        <v>0</v>
      </c>
      <c r="AK29" s="6" t="s">
        <v>12</v>
      </c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43"/>
      <c r="BG29" s="43"/>
      <c r="BH29" s="43"/>
      <c r="BI29" s="43"/>
      <c r="BN29" s="2"/>
      <c r="BO29" s="20" t="e">
        <f t="shared" si="5"/>
        <v>#DIV/0!</v>
      </c>
      <c r="BP29" s="20">
        <f t="shared" si="0"/>
        <v>0</v>
      </c>
      <c r="BQ29" s="38" t="str">
        <f t="shared" si="1"/>
        <v>SNAP</v>
      </c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>
        <v>0.32700000000000001</v>
      </c>
      <c r="CJ29" s="2">
        <v>1.036</v>
      </c>
      <c r="CN29" s="38" t="str">
        <f t="shared" si="2"/>
        <v>SNAP</v>
      </c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>
        <v>1.0009999999999999</v>
      </c>
      <c r="DG29" s="2">
        <v>1.0009999999999999</v>
      </c>
    </row>
    <row r="30" spans="1:111" s="38" customFormat="1" x14ac:dyDescent="0.25">
      <c r="A30" s="18" t="s">
        <v>58</v>
      </c>
      <c r="B30" s="18" t="s">
        <v>387</v>
      </c>
      <c r="C30" s="18" t="s">
        <v>0</v>
      </c>
      <c r="D30" s="18" t="s">
        <v>356</v>
      </c>
      <c r="E30" s="34" t="s">
        <v>99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>
        <v>1</v>
      </c>
      <c r="Q30" s="17">
        <v>0.89700000000000002</v>
      </c>
      <c r="R30" s="17">
        <v>0.5</v>
      </c>
      <c r="S30" s="17">
        <v>1.167</v>
      </c>
      <c r="T30" s="17">
        <v>1.278</v>
      </c>
      <c r="U30" s="17">
        <v>0.44800000000000001</v>
      </c>
      <c r="V30" s="17">
        <v>0.41899999999999998</v>
      </c>
      <c r="W30" s="17">
        <v>0.63100000000000001</v>
      </c>
      <c r="X30" s="17">
        <v>0.502</v>
      </c>
      <c r="Y30" s="17">
        <v>0.502</v>
      </c>
      <c r="Z30" s="17">
        <v>0.502</v>
      </c>
      <c r="AA30" s="17">
        <v>0.38100000000000001</v>
      </c>
      <c r="AB30" s="17">
        <v>0.34749999999999998</v>
      </c>
      <c r="AC30" s="17">
        <v>0.57399999999999995</v>
      </c>
      <c r="AD30" s="17">
        <v>0.754</v>
      </c>
      <c r="AE30" s="17">
        <v>0.84299999999999997</v>
      </c>
      <c r="AF30" s="17">
        <v>0.83299999999999996</v>
      </c>
      <c r="AG30" s="17">
        <v>0.84599999999999997</v>
      </c>
      <c r="AH30" s="7"/>
      <c r="AI30" s="20">
        <f t="shared" si="3"/>
        <v>0.83949999999999991</v>
      </c>
      <c r="AJ30" s="20">
        <f t="shared" si="4"/>
        <v>-0.84299999999999997</v>
      </c>
      <c r="AK30" s="34" t="str">
        <f>E30</f>
        <v>AEGIS FY18 FY20 Production</v>
      </c>
      <c r="AL30" s="12"/>
      <c r="AM30" s="12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>
        <v>0.38500000000000001</v>
      </c>
      <c r="AZ30" s="17">
        <v>1</v>
      </c>
      <c r="BA30" s="17"/>
      <c r="BB30" s="17"/>
      <c r="BC30" s="17"/>
      <c r="BD30" s="17"/>
      <c r="BE30" s="17"/>
      <c r="BF30" s="43"/>
      <c r="BG30" s="43"/>
      <c r="BH30" s="43">
        <v>0.16923076923076924</v>
      </c>
      <c r="BI30" s="43"/>
      <c r="BJ30" s="22"/>
      <c r="BK30" s="2">
        <v>0.52300000000000002</v>
      </c>
      <c r="BL30" s="2">
        <v>7.6999999999999999E-2</v>
      </c>
      <c r="BM30" s="2">
        <v>6.9000000000000006E-2</v>
      </c>
      <c r="BN30" s="2"/>
      <c r="BO30" s="20">
        <f t="shared" si="5"/>
        <v>7.3000000000000009E-2</v>
      </c>
      <c r="BP30" s="20">
        <f t="shared" si="0"/>
        <v>-0.52300000000000002</v>
      </c>
      <c r="BQ30" s="38" t="str">
        <f t="shared" si="1"/>
        <v>AEGIS FY18 FY20 Production</v>
      </c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>
        <v>1.4530000000000001</v>
      </c>
      <c r="CG30" s="2">
        <v>0.77900000000000003</v>
      </c>
      <c r="CH30" s="2">
        <v>1.175</v>
      </c>
      <c r="CI30" s="2">
        <v>1.395</v>
      </c>
      <c r="CJ30" s="2"/>
      <c r="CN30" s="38" t="str">
        <f t="shared" si="2"/>
        <v>AEGIS FY18 FY20 Production</v>
      </c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7">
        <v>1.07</v>
      </c>
      <c r="DD30" s="2">
        <v>1.048</v>
      </c>
      <c r="DE30" s="2">
        <v>1.1259999999999999</v>
      </c>
      <c r="DF30" s="2">
        <v>1.153</v>
      </c>
      <c r="DG30" s="2"/>
    </row>
    <row r="31" spans="1:111" x14ac:dyDescent="0.25">
      <c r="A31" s="18" t="s">
        <v>58</v>
      </c>
      <c r="B31" s="18" t="s">
        <v>388</v>
      </c>
      <c r="C31" s="18" t="s">
        <v>0</v>
      </c>
      <c r="D31" s="18" t="s">
        <v>356</v>
      </c>
      <c r="E31" s="6" t="s">
        <v>19</v>
      </c>
      <c r="F31" s="17">
        <v>0.96399999999999997</v>
      </c>
      <c r="G31" s="17">
        <v>0.95899999999999996</v>
      </c>
      <c r="H31" s="17">
        <v>0.95799999999999996</v>
      </c>
      <c r="I31" s="17">
        <v>0.97499999999999998</v>
      </c>
      <c r="J31" s="17">
        <v>0.97599999999999998</v>
      </c>
      <c r="K31" s="17">
        <v>0.97599999999999998</v>
      </c>
      <c r="L31" s="17">
        <v>0.97799999999999998</v>
      </c>
      <c r="M31" s="17">
        <v>0.92400000000000004</v>
      </c>
      <c r="N31" s="17">
        <v>0.97699999999999998</v>
      </c>
      <c r="O31" s="17">
        <v>0.97899999999999998</v>
      </c>
      <c r="P31" s="17">
        <v>0.97799999999999998</v>
      </c>
      <c r="Q31" s="17">
        <v>0.97799999999999998</v>
      </c>
      <c r="R31" s="17">
        <v>0.97799999999999998</v>
      </c>
      <c r="S31" s="17">
        <v>0.98</v>
      </c>
      <c r="T31" s="17">
        <v>0.98</v>
      </c>
      <c r="U31" s="17">
        <v>0.98</v>
      </c>
      <c r="V31" s="17">
        <v>0.98499999999999999</v>
      </c>
      <c r="W31" s="17">
        <v>0.98599999999999999</v>
      </c>
      <c r="X31" s="17">
        <v>0.98599999999999999</v>
      </c>
      <c r="Y31" s="17">
        <v>0.98599999999999999</v>
      </c>
      <c r="Z31" s="43">
        <v>0.98703119523308802</v>
      </c>
      <c r="AA31" s="43">
        <v>0.98799999999999999</v>
      </c>
      <c r="AB31" s="43">
        <f>AA31</f>
        <v>0.98799999999999999</v>
      </c>
      <c r="AC31" s="43">
        <f>AB31</f>
        <v>0.98799999999999999</v>
      </c>
      <c r="AD31" s="22"/>
      <c r="AE31" s="22"/>
      <c r="AH31" s="38">
        <v>0.96099999999999997</v>
      </c>
      <c r="AI31" s="20">
        <f t="shared" si="3"/>
        <v>0.96099999999999997</v>
      </c>
      <c r="AJ31" s="20">
        <f t="shared" si="4"/>
        <v>0.96099999999999997</v>
      </c>
      <c r="AK31" s="6" t="s">
        <v>19</v>
      </c>
      <c r="AL31" s="12">
        <v>0.47199999999999998</v>
      </c>
      <c r="AM31" s="13"/>
      <c r="AN31" s="13"/>
      <c r="AO31" s="13"/>
      <c r="AP31" s="13"/>
      <c r="AQ31" s="13"/>
      <c r="AR31" s="12">
        <v>0.182</v>
      </c>
      <c r="AS31" s="13"/>
      <c r="AT31" s="12">
        <v>0.66700000000000004</v>
      </c>
      <c r="AU31" s="13"/>
      <c r="AV31" s="13"/>
      <c r="AW31" s="13"/>
      <c r="AX31" s="17">
        <v>0.5</v>
      </c>
      <c r="AY31" s="17">
        <v>1</v>
      </c>
      <c r="AZ31" s="17">
        <v>0.14299999999999999</v>
      </c>
      <c r="BA31" s="17">
        <v>0.111</v>
      </c>
      <c r="BB31" s="17">
        <v>0.92300000000000004</v>
      </c>
      <c r="BC31" s="17">
        <v>0.4</v>
      </c>
      <c r="BD31" s="17"/>
      <c r="BE31" s="17"/>
      <c r="BF31" s="43"/>
      <c r="BG31" s="43">
        <v>1</v>
      </c>
      <c r="BH31" s="43"/>
      <c r="BI31" s="43"/>
      <c r="BN31" s="2"/>
      <c r="BO31" s="20" t="e">
        <f t="shared" si="5"/>
        <v>#DIV/0!</v>
      </c>
      <c r="BP31" s="20">
        <f t="shared" si="0"/>
        <v>0</v>
      </c>
      <c r="BQ31" s="38" t="str">
        <f t="shared" si="1"/>
        <v>DDG 1002 Ship Set 3 Non Reportable</v>
      </c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7">
        <v>0.70099999999999996</v>
      </c>
      <c r="CC31" s="7">
        <v>1.42</v>
      </c>
      <c r="CD31" s="7">
        <v>1.671</v>
      </c>
      <c r="CE31" s="7">
        <v>2.3889999999999998</v>
      </c>
      <c r="CF31" s="7">
        <v>3.9710000000000001</v>
      </c>
      <c r="CG31" s="7">
        <v>2.2389999999999999</v>
      </c>
      <c r="CH31" s="7">
        <v>4.5369999999999999</v>
      </c>
      <c r="CI31" s="7">
        <v>3.28</v>
      </c>
      <c r="CJ31" s="7">
        <v>1.4350000000000001</v>
      </c>
      <c r="CN31" s="38" t="str">
        <f t="shared" si="2"/>
        <v>DDG 1002 Ship Set 3 Non Reportable</v>
      </c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>
        <v>0.98599999999999999</v>
      </c>
      <c r="DD31" s="2">
        <v>0.98699999999999999</v>
      </c>
      <c r="DE31" s="2">
        <v>0.98799999999999999</v>
      </c>
      <c r="DF31" s="2">
        <v>0.98899999999999999</v>
      </c>
      <c r="DG31" s="2">
        <v>0.99</v>
      </c>
    </row>
    <row r="32" spans="1:111" s="38" customFormat="1" x14ac:dyDescent="0.25">
      <c r="A32" s="18" t="s">
        <v>59</v>
      </c>
      <c r="B32" s="18" t="s">
        <v>389</v>
      </c>
      <c r="C32" s="18" t="s">
        <v>107</v>
      </c>
      <c r="D32" s="18" t="s">
        <v>356</v>
      </c>
      <c r="E32" s="111" t="s">
        <v>385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>
        <v>0.63600000000000001</v>
      </c>
      <c r="Q32" s="17">
        <v>0.624</v>
      </c>
      <c r="R32" s="17">
        <v>0.65600000000000003</v>
      </c>
      <c r="S32" s="17">
        <v>0.67200000000000004</v>
      </c>
      <c r="T32" s="17">
        <v>0.64800000000000002</v>
      </c>
      <c r="U32" s="17">
        <v>0.57599999999999996</v>
      </c>
      <c r="V32" s="17">
        <v>0.65</v>
      </c>
      <c r="W32" s="17">
        <v>0.64700000000000002</v>
      </c>
      <c r="X32" s="17">
        <v>0.61299999999999999</v>
      </c>
      <c r="Y32" s="17">
        <v>0.50700000000000001</v>
      </c>
      <c r="Z32" s="17">
        <v>0.5</v>
      </c>
      <c r="AA32" s="17">
        <v>0.52900000000000003</v>
      </c>
      <c r="AB32" s="17">
        <v>0.52380952380952384</v>
      </c>
      <c r="AC32" s="17">
        <v>0.51351351351351349</v>
      </c>
      <c r="AD32" s="17">
        <v>0.53100000000000003</v>
      </c>
      <c r="AE32" s="17">
        <f>AC32</f>
        <v>0.51351351351351349</v>
      </c>
      <c r="AF32" s="17">
        <v>0.52600000000000002</v>
      </c>
      <c r="AG32" s="110">
        <v>0.77700000000000002</v>
      </c>
      <c r="AH32" s="134">
        <v>0.82699999999999996</v>
      </c>
      <c r="AI32" s="20">
        <f t="shared" si="3"/>
        <v>0.71</v>
      </c>
      <c r="AJ32" s="20">
        <f t="shared" si="4"/>
        <v>0.31348648648648647</v>
      </c>
      <c r="AK32" s="111" t="str">
        <f t="shared" ref="AK32:AK37" si="7">E32</f>
        <v>AN/TPY-2 TO3</v>
      </c>
      <c r="AL32" s="17"/>
      <c r="AM32" s="12"/>
      <c r="AN32" s="12"/>
      <c r="AO32" s="12"/>
      <c r="AP32" s="12"/>
      <c r="AQ32" s="12"/>
      <c r="AR32" s="12"/>
      <c r="AS32" s="12"/>
      <c r="AT32" s="12"/>
      <c r="AU32" s="12"/>
      <c r="AV32" s="12">
        <v>0.23100000000000001</v>
      </c>
      <c r="AW32" s="12">
        <v>0.26100000000000001</v>
      </c>
      <c r="AX32" s="12">
        <v>0.316</v>
      </c>
      <c r="AY32" s="17">
        <v>0.1</v>
      </c>
      <c r="AZ32" s="17">
        <v>0.2</v>
      </c>
      <c r="BA32" s="17">
        <v>0.10199999999999999</v>
      </c>
      <c r="BB32" s="17">
        <v>0.46899999999999997</v>
      </c>
      <c r="BC32" s="17">
        <v>6.9000000000000006E-2</v>
      </c>
      <c r="BD32" s="17">
        <v>0.111</v>
      </c>
      <c r="BE32" s="17">
        <v>0.156</v>
      </c>
      <c r="BF32" s="43">
        <v>4.2000000000000003E-2</v>
      </c>
      <c r="BG32" s="43">
        <v>0.19600000000000001</v>
      </c>
      <c r="BH32" s="43">
        <v>0.1111111111111111</v>
      </c>
      <c r="BI32" s="43">
        <v>0.54838709677419351</v>
      </c>
      <c r="BJ32" s="43">
        <v>0.29799999999999999</v>
      </c>
      <c r="BK32" s="43"/>
      <c r="BL32" s="43"/>
      <c r="BM32" s="109">
        <v>0.35699999999999998</v>
      </c>
      <c r="BN32" s="134">
        <v>0.875</v>
      </c>
      <c r="BO32" s="20">
        <f t="shared" si="5"/>
        <v>0.61599999999999999</v>
      </c>
      <c r="BP32" s="20">
        <f t="shared" si="0"/>
        <v>0.875</v>
      </c>
      <c r="BQ32" s="38" t="str">
        <f t="shared" si="1"/>
        <v>AN/TPY-2 TO3</v>
      </c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7"/>
      <c r="CC32" s="2"/>
      <c r="CD32" s="2"/>
      <c r="CE32" s="2"/>
      <c r="CF32" s="7">
        <v>0.22</v>
      </c>
      <c r="CG32" s="7">
        <v>6.8000000000000005E-2</v>
      </c>
      <c r="CH32" s="7">
        <v>0.40799999999999997</v>
      </c>
      <c r="CI32" s="7">
        <v>0.61099999999999999</v>
      </c>
      <c r="CJ32" s="7">
        <v>0.67900000000000005</v>
      </c>
      <c r="CN32" s="38" t="str">
        <f t="shared" si="2"/>
        <v>AN/TPY-2 TO3</v>
      </c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7">
        <v>0.81100000000000005</v>
      </c>
      <c r="DD32" s="2">
        <v>0.72799999999999998</v>
      </c>
      <c r="DE32" s="2">
        <v>0.76500000000000001</v>
      </c>
      <c r="DF32" s="7">
        <v>0.75</v>
      </c>
      <c r="DG32" s="7">
        <v>0.74399999999999999</v>
      </c>
    </row>
    <row r="33" spans="1:111" s="38" customFormat="1" x14ac:dyDescent="0.25">
      <c r="A33" s="18" t="s">
        <v>59</v>
      </c>
      <c r="B33" s="18" t="s">
        <v>389</v>
      </c>
      <c r="C33" s="18" t="s">
        <v>107</v>
      </c>
      <c r="D33" s="18" t="s">
        <v>356</v>
      </c>
      <c r="E33" s="34" t="s">
        <v>384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>
        <v>0.70599999999999996</v>
      </c>
      <c r="V33" s="17">
        <v>0.67300000000000004</v>
      </c>
      <c r="W33" s="17">
        <v>0.873</v>
      </c>
      <c r="X33" s="17">
        <v>0.76300000000000001</v>
      </c>
      <c r="Y33" s="17">
        <v>0.78900000000000003</v>
      </c>
      <c r="Z33" s="43">
        <v>0.84799999999999998</v>
      </c>
      <c r="AA33" s="43">
        <v>0.84799999999999998</v>
      </c>
      <c r="AB33" s="43">
        <v>0.80555555555555602</v>
      </c>
      <c r="AC33" s="43">
        <v>0.82670454545454541</v>
      </c>
      <c r="AD33" s="43">
        <v>0.82799999999999996</v>
      </c>
      <c r="AE33" s="43">
        <v>0.90400000000000003</v>
      </c>
      <c r="AF33" s="43">
        <v>0.88500000000000001</v>
      </c>
      <c r="AG33" s="43">
        <v>0.90500000000000003</v>
      </c>
      <c r="AH33" s="7"/>
      <c r="AI33" s="20">
        <f t="shared" si="3"/>
        <v>0.89500000000000002</v>
      </c>
      <c r="AJ33" s="20">
        <f t="shared" si="4"/>
        <v>-0.90400000000000003</v>
      </c>
      <c r="AK33" s="34" t="str">
        <f t="shared" si="7"/>
        <v>AN/TPY-2 RDC TO6</v>
      </c>
      <c r="AL33" s="17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7"/>
      <c r="AZ33" s="17"/>
      <c r="BA33" s="17"/>
      <c r="BB33" s="17">
        <v>0.72699999999999998</v>
      </c>
      <c r="BC33" s="17">
        <v>0.76900000000000002</v>
      </c>
      <c r="BD33" s="17">
        <v>0.63500000000000001</v>
      </c>
      <c r="BE33" s="17">
        <v>0.64800000000000002</v>
      </c>
      <c r="BF33" s="43">
        <v>1</v>
      </c>
      <c r="BG33" s="43">
        <v>0.57099999999999995</v>
      </c>
      <c r="BH33" s="43">
        <v>0.52727272727272723</v>
      </c>
      <c r="BI33" s="43">
        <v>0.46666666666666667</v>
      </c>
      <c r="BJ33" s="43">
        <v>0.55400000000000005</v>
      </c>
      <c r="BK33" s="43">
        <v>0.76</v>
      </c>
      <c r="BL33" s="43">
        <v>0.59099999999999997</v>
      </c>
      <c r="BM33" s="43">
        <v>0.56699999999999995</v>
      </c>
      <c r="BN33" s="7"/>
      <c r="BO33" s="20">
        <f t="shared" si="5"/>
        <v>0.57899999999999996</v>
      </c>
      <c r="BP33" s="20">
        <f t="shared" si="0"/>
        <v>-0.76</v>
      </c>
      <c r="BQ33" s="38" t="str">
        <f t="shared" si="1"/>
        <v>AN/TPY-2 RDC TO6</v>
      </c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7"/>
      <c r="CC33" s="2"/>
      <c r="CD33" s="2"/>
      <c r="CE33" s="2"/>
      <c r="CF33" s="7"/>
      <c r="CG33" s="7"/>
      <c r="CH33" s="7">
        <v>0.93100000000000005</v>
      </c>
      <c r="CI33" s="7"/>
      <c r="CJ33" s="7">
        <v>0.90100000000000002</v>
      </c>
      <c r="CN33" s="38" t="str">
        <f t="shared" si="2"/>
        <v>AN/TPY-2 RDC TO6</v>
      </c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7"/>
      <c r="DD33" s="2"/>
      <c r="DE33" s="2">
        <v>0.95299999999999996</v>
      </c>
      <c r="DF33" s="2"/>
      <c r="DG33" s="2">
        <v>0.96</v>
      </c>
    </row>
    <row r="34" spans="1:111" s="38" customFormat="1" x14ac:dyDescent="0.25">
      <c r="A34" s="18" t="s">
        <v>59</v>
      </c>
      <c r="B34" s="18" t="s">
        <v>389</v>
      </c>
      <c r="C34" s="18" t="s">
        <v>0</v>
      </c>
      <c r="D34" s="18" t="s">
        <v>356</v>
      </c>
      <c r="E34" s="34" t="s">
        <v>383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43"/>
      <c r="AA34" s="43"/>
      <c r="AB34" s="43"/>
      <c r="AC34" s="43">
        <v>0.25</v>
      </c>
      <c r="AD34" s="62">
        <v>0.23499999999999999</v>
      </c>
      <c r="AE34" s="63"/>
      <c r="AF34" s="62"/>
      <c r="AG34" s="132">
        <v>0.48499999999999999</v>
      </c>
      <c r="AH34" s="132">
        <v>0.57399999999999995</v>
      </c>
      <c r="AI34" s="20">
        <f t="shared" si="3"/>
        <v>0.52949999999999997</v>
      </c>
      <c r="AJ34" s="20">
        <f t="shared" si="4"/>
        <v>0.57399999999999995</v>
      </c>
      <c r="AK34" s="111" t="str">
        <f t="shared" si="7"/>
        <v>AN/TPY-2 Radar 13</v>
      </c>
      <c r="AL34" s="17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7"/>
      <c r="AZ34" s="17"/>
      <c r="BA34" s="17"/>
      <c r="BB34" s="17"/>
      <c r="BC34" s="17"/>
      <c r="BD34" s="17"/>
      <c r="BE34" s="17"/>
      <c r="BF34" s="43"/>
      <c r="BG34" s="43"/>
      <c r="BH34" s="43"/>
      <c r="BI34" s="43"/>
      <c r="BJ34" s="62">
        <v>0.16700000000000001</v>
      </c>
      <c r="BK34" s="63"/>
      <c r="BL34" s="62"/>
      <c r="BM34" s="132">
        <v>0.125</v>
      </c>
      <c r="BN34" s="132">
        <v>0.36799999999999999</v>
      </c>
      <c r="BO34" s="20">
        <f t="shared" si="5"/>
        <v>0.2465</v>
      </c>
      <c r="BP34" s="20">
        <f t="shared" si="0"/>
        <v>0.36799999999999999</v>
      </c>
      <c r="BQ34" s="38" t="str">
        <f t="shared" si="1"/>
        <v>AN/TPY-2 Radar 13</v>
      </c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7"/>
      <c r="CC34" s="2"/>
      <c r="CD34" s="2"/>
      <c r="CE34" s="2"/>
      <c r="CF34" s="7"/>
      <c r="CG34" s="7"/>
      <c r="CH34" s="7"/>
      <c r="CI34" s="7"/>
      <c r="CJ34" s="7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7"/>
      <c r="DD34" s="2"/>
      <c r="DE34" s="2"/>
      <c r="DF34" s="2"/>
      <c r="DG34" s="2"/>
    </row>
    <row r="35" spans="1:111" s="38" customFormat="1" x14ac:dyDescent="0.25">
      <c r="A35" s="18" t="s">
        <v>152</v>
      </c>
      <c r="B35" s="18" t="s">
        <v>390</v>
      </c>
      <c r="C35" s="18" t="s">
        <v>0</v>
      </c>
      <c r="D35" s="18" t="s">
        <v>356</v>
      </c>
      <c r="E35" s="124" t="s">
        <v>380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43"/>
      <c r="AA35" s="43"/>
      <c r="AB35" s="43"/>
      <c r="AC35" s="43"/>
      <c r="AD35" s="22"/>
      <c r="AE35" s="22"/>
      <c r="AI35" s="20" t="e">
        <f t="shared" si="3"/>
        <v>#DIV/0!</v>
      </c>
      <c r="AJ35" s="20">
        <f t="shared" si="4"/>
        <v>0</v>
      </c>
      <c r="AK35" s="34" t="str">
        <f t="shared" si="7"/>
        <v>CY21 Patriot ESM</v>
      </c>
      <c r="AL35" s="17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7"/>
      <c r="AZ35" s="17"/>
      <c r="BA35" s="17"/>
      <c r="BB35" s="17"/>
      <c r="BC35" s="17"/>
      <c r="BD35" s="17"/>
      <c r="BE35" s="17"/>
      <c r="BF35" s="43"/>
      <c r="BG35" s="43"/>
      <c r="BH35" s="43"/>
      <c r="BI35" s="43"/>
      <c r="BJ35" s="22"/>
      <c r="BO35" s="20" t="e">
        <f t="shared" si="5"/>
        <v>#DIV/0!</v>
      </c>
      <c r="BP35" s="20">
        <f t="shared" ref="BP35:BP66" si="8">BN35-BK35</f>
        <v>0</v>
      </c>
      <c r="BQ35" s="38" t="str">
        <f t="shared" ref="BQ35:BQ66" si="9">AK35</f>
        <v>CY21 Patriot ESM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7"/>
      <c r="CC35" s="2"/>
      <c r="CD35" s="2"/>
      <c r="CE35" s="2"/>
      <c r="CF35" s="7"/>
      <c r="CG35" s="7"/>
      <c r="CH35" s="7"/>
      <c r="CI35" s="7"/>
      <c r="CJ35" s="7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7"/>
      <c r="DD35" s="2"/>
      <c r="DE35" s="2"/>
      <c r="DF35" s="2"/>
      <c r="DG35" s="2"/>
    </row>
    <row r="36" spans="1:111" s="38" customFormat="1" x14ac:dyDescent="0.25">
      <c r="A36" s="18" t="s">
        <v>152</v>
      </c>
      <c r="B36" s="18" t="s">
        <v>400</v>
      </c>
      <c r="C36" s="18" t="s">
        <v>0</v>
      </c>
      <c r="D36" s="18" t="s">
        <v>356</v>
      </c>
      <c r="E36" s="124" t="s">
        <v>101</v>
      </c>
      <c r="F36" s="17"/>
      <c r="G36" s="17"/>
      <c r="H36" s="17"/>
      <c r="I36" s="17"/>
      <c r="J36" s="17"/>
      <c r="K36" s="21"/>
      <c r="L36" s="21"/>
      <c r="M36" s="21"/>
      <c r="N36" s="21"/>
      <c r="O36" s="21"/>
      <c r="P36" s="17">
        <v>0.92900000000000005</v>
      </c>
      <c r="Q36" s="17">
        <v>0.81499999999999995</v>
      </c>
      <c r="R36" s="17">
        <v>0.91800000000000004</v>
      </c>
      <c r="S36" s="17">
        <v>0.998</v>
      </c>
      <c r="T36" s="17">
        <v>0.94399999999999995</v>
      </c>
      <c r="U36" s="17">
        <v>0.91600000000000004</v>
      </c>
      <c r="V36" s="17">
        <v>2</v>
      </c>
      <c r="W36" s="17">
        <v>0.95499999999999996</v>
      </c>
      <c r="X36" s="17">
        <v>0.96499999999999997</v>
      </c>
      <c r="Y36" s="17">
        <v>0.94599999999999995</v>
      </c>
      <c r="Z36" s="43">
        <v>0.92777300085984526</v>
      </c>
      <c r="AA36" s="43">
        <v>0.94399999999999995</v>
      </c>
      <c r="AB36" s="43">
        <v>0.93253373313343324</v>
      </c>
      <c r="AC36" s="43">
        <v>0.93476702508960574</v>
      </c>
      <c r="AD36" s="43">
        <v>0.92300000000000004</v>
      </c>
      <c r="AE36" s="43">
        <v>0.93200000000000005</v>
      </c>
      <c r="AF36" s="43">
        <v>0.92600000000000005</v>
      </c>
      <c r="AG36" s="43">
        <v>1</v>
      </c>
      <c r="AH36" s="7">
        <v>0.94</v>
      </c>
      <c r="AI36" s="20">
        <f t="shared" si="3"/>
        <v>0.95533333333333337</v>
      </c>
      <c r="AJ36" s="20">
        <f t="shared" si="4"/>
        <v>7.9999999999998961E-3</v>
      </c>
      <c r="AK36" s="34" t="str">
        <f t="shared" si="7"/>
        <v>Bahrain Patriot 2 Lot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>
        <v>0.67400000000000004</v>
      </c>
      <c r="AW36" s="17">
        <v>0.96199999999999997</v>
      </c>
      <c r="AX36" s="17">
        <v>0.63200000000000001</v>
      </c>
      <c r="AY36" s="17">
        <v>0.62</v>
      </c>
      <c r="AZ36" s="17">
        <v>0.50900000000000001</v>
      </c>
      <c r="BA36" s="17">
        <v>0.54</v>
      </c>
      <c r="BB36" s="17"/>
      <c r="BC36" s="17"/>
      <c r="BD36" s="17">
        <v>0.69</v>
      </c>
      <c r="BE36" s="17">
        <v>0.59499999999999997</v>
      </c>
      <c r="BF36" s="43">
        <v>0.52427184466019416</v>
      </c>
      <c r="BG36" s="43">
        <v>0.63300000000000001</v>
      </c>
      <c r="BH36" s="43">
        <v>0.55172413793103448</v>
      </c>
      <c r="BI36" s="43">
        <v>0.58750000000000002</v>
      </c>
      <c r="BJ36" s="43">
        <v>0.57799999999999996</v>
      </c>
      <c r="BK36" s="43">
        <v>0.68899999999999995</v>
      </c>
      <c r="BL36" s="43">
        <v>0.60399999999999998</v>
      </c>
      <c r="BM36" s="43"/>
      <c r="BN36" s="7"/>
      <c r="BO36" s="20">
        <f t="shared" si="5"/>
        <v>0.60399999999999998</v>
      </c>
      <c r="BP36" s="20">
        <f t="shared" si="8"/>
        <v>-0.68899999999999995</v>
      </c>
      <c r="BQ36" s="38" t="str">
        <f t="shared" si="9"/>
        <v>Bahrain Patriot 2 Lot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>
        <v>1.1060000000000001</v>
      </c>
      <c r="CG36" s="2">
        <v>0.66800000000000004</v>
      </c>
      <c r="CH36" s="2">
        <v>0.83799999999999997</v>
      </c>
      <c r="CI36" s="2">
        <v>4.2380000000000004</v>
      </c>
      <c r="CJ36" s="2">
        <v>1.141</v>
      </c>
      <c r="CN36" s="38" t="str">
        <f t="shared" si="2"/>
        <v>Bahrain Patriot 2 Lot</v>
      </c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>
        <v>1.1180000000000001</v>
      </c>
      <c r="DD36" s="7">
        <v>1.05</v>
      </c>
      <c r="DE36" s="7">
        <v>1.03</v>
      </c>
      <c r="DF36" s="7">
        <v>1.087</v>
      </c>
      <c r="DG36" s="7">
        <v>1.0940000000000001</v>
      </c>
    </row>
    <row r="37" spans="1:111" s="38" customFormat="1" x14ac:dyDescent="0.25">
      <c r="A37" s="18" t="s">
        <v>152</v>
      </c>
      <c r="B37" s="18" t="s">
        <v>390</v>
      </c>
      <c r="C37" s="18" t="s">
        <v>0</v>
      </c>
      <c r="D37" s="18" t="s">
        <v>356</v>
      </c>
      <c r="E37" s="34" t="s">
        <v>100</v>
      </c>
      <c r="F37" s="17"/>
      <c r="G37" s="17"/>
      <c r="H37" s="17"/>
      <c r="I37" s="17"/>
      <c r="J37" s="17"/>
      <c r="K37" s="21"/>
      <c r="L37" s="21"/>
      <c r="M37" s="21"/>
      <c r="N37" s="21"/>
      <c r="O37" s="21"/>
      <c r="P37" s="21"/>
      <c r="Q37" s="21"/>
      <c r="R37" s="21"/>
      <c r="S37" s="21"/>
      <c r="T37" s="17"/>
      <c r="U37" s="17"/>
      <c r="V37" s="17"/>
      <c r="W37" s="17"/>
      <c r="X37" s="17"/>
      <c r="Y37" s="17"/>
      <c r="Z37" s="43"/>
      <c r="AA37" s="43"/>
      <c r="AB37" s="43"/>
      <c r="AC37" s="43"/>
      <c r="AD37" s="22"/>
      <c r="AE37" s="22"/>
      <c r="AI37" s="20" t="e">
        <f t="shared" si="3"/>
        <v>#DIV/0!</v>
      </c>
      <c r="AJ37" s="20">
        <f t="shared" si="4"/>
        <v>0</v>
      </c>
      <c r="AK37" s="34" t="str">
        <f t="shared" si="7"/>
        <v>DSLC FRP</v>
      </c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43"/>
      <c r="BG37" s="43"/>
      <c r="BH37" s="43"/>
      <c r="BI37" s="43"/>
      <c r="BJ37" s="22"/>
      <c r="BO37" s="20" t="e">
        <f t="shared" si="5"/>
        <v>#DIV/0!</v>
      </c>
      <c r="BP37" s="20">
        <f t="shared" si="8"/>
        <v>0</v>
      </c>
      <c r="BQ37" s="38" t="str">
        <f t="shared" si="9"/>
        <v>DSLC FRP</v>
      </c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>
        <v>0.626</v>
      </c>
      <c r="CG37" s="2">
        <v>0.97699999999999998</v>
      </c>
      <c r="CH37" s="2">
        <v>0.55500000000000005</v>
      </c>
      <c r="CI37" s="2">
        <v>0.23400000000000001</v>
      </c>
      <c r="CJ37" s="2"/>
      <c r="CN37" s="38" t="str">
        <f t="shared" si="2"/>
        <v>DSLC FRP</v>
      </c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>
        <v>2.4510000000000001</v>
      </c>
      <c r="DD37" s="2">
        <v>2.1819999999999999</v>
      </c>
      <c r="DE37" s="2">
        <v>1.9570000000000001</v>
      </c>
      <c r="DF37" s="7">
        <v>1.73</v>
      </c>
      <c r="DG37" s="7"/>
    </row>
    <row r="38" spans="1:111" x14ac:dyDescent="0.25">
      <c r="A38" s="18" t="s">
        <v>152</v>
      </c>
      <c r="B38" s="18" t="s">
        <v>398</v>
      </c>
      <c r="C38" s="18" t="s">
        <v>0</v>
      </c>
      <c r="D38" s="18" t="s">
        <v>356</v>
      </c>
      <c r="E38" s="122" t="s">
        <v>30</v>
      </c>
      <c r="F38" s="17">
        <v>0.60799999999999998</v>
      </c>
      <c r="G38" s="17">
        <v>0.54</v>
      </c>
      <c r="H38" s="17">
        <v>0.65100000000000002</v>
      </c>
      <c r="I38" s="17">
        <v>0.77400000000000002</v>
      </c>
      <c r="J38" s="17">
        <v>0.75900000000000001</v>
      </c>
      <c r="K38" s="17">
        <v>0.75</v>
      </c>
      <c r="L38" s="17">
        <v>0.78300000000000003</v>
      </c>
      <c r="M38" s="17">
        <v>0.78300000000000003</v>
      </c>
      <c r="N38" s="17">
        <v>0.80300000000000005</v>
      </c>
      <c r="O38" s="17">
        <v>0.77</v>
      </c>
      <c r="P38" s="17">
        <v>0.77500000000000002</v>
      </c>
      <c r="Q38" s="17">
        <v>0.79900000000000004</v>
      </c>
      <c r="R38" s="17">
        <v>0.81100000000000005</v>
      </c>
      <c r="S38" s="17">
        <v>0.81799999999999995</v>
      </c>
      <c r="T38" s="17">
        <v>0.82899999999999996</v>
      </c>
      <c r="U38" s="17">
        <v>0.80300000000000005</v>
      </c>
      <c r="V38" s="17">
        <v>0.77900000000000003</v>
      </c>
      <c r="W38" s="17">
        <v>0.91500000000000004</v>
      </c>
      <c r="X38" s="17">
        <v>0.95499999999999996</v>
      </c>
      <c r="Y38" s="17">
        <v>0.94399999999999995</v>
      </c>
      <c r="Z38" s="43">
        <v>0.93958076448828609</v>
      </c>
      <c r="AA38" s="43">
        <v>0.92200000000000004</v>
      </c>
      <c r="AB38" s="43">
        <v>0.91737891737891741</v>
      </c>
      <c r="AC38" s="43">
        <v>0.90340285400658615</v>
      </c>
      <c r="AD38" s="43">
        <v>0.91300000000000003</v>
      </c>
      <c r="AE38" s="43">
        <v>0.91600000000000004</v>
      </c>
      <c r="AF38" s="43">
        <v>0.94199999999999995</v>
      </c>
      <c r="AG38" s="43">
        <v>0.91800000000000004</v>
      </c>
      <c r="AH38" s="7">
        <v>0.96899999999999997</v>
      </c>
      <c r="AI38" s="20">
        <f t="shared" si="3"/>
        <v>0.94299999999999995</v>
      </c>
      <c r="AJ38" s="20">
        <f t="shared" si="4"/>
        <v>5.2999999999999936E-2</v>
      </c>
      <c r="AK38" s="6" t="s">
        <v>30</v>
      </c>
      <c r="AL38" s="12">
        <v>0.14899999999999999</v>
      </c>
      <c r="AM38" s="12">
        <v>0.22700000000000001</v>
      </c>
      <c r="AN38" s="12">
        <v>0.42899999999999999</v>
      </c>
      <c r="AO38" s="12">
        <v>0.35599999999999998</v>
      </c>
      <c r="AP38" s="12">
        <v>0.20899999999999999</v>
      </c>
      <c r="AQ38" s="12">
        <v>0.34599999999999997</v>
      </c>
      <c r="AR38" s="12">
        <v>1</v>
      </c>
      <c r="AS38" s="12">
        <v>0.45800000000000002</v>
      </c>
      <c r="AT38" s="12">
        <v>0.44900000000000001</v>
      </c>
      <c r="AU38" s="12">
        <v>0.442</v>
      </c>
      <c r="AV38" s="12">
        <v>0.33900000000000002</v>
      </c>
      <c r="AW38" s="12">
        <v>0.53400000000000003</v>
      </c>
      <c r="AX38" s="12">
        <v>0.47099999999999997</v>
      </c>
      <c r="AY38" s="17">
        <v>0.52300000000000002</v>
      </c>
      <c r="AZ38" s="17">
        <v>0.51500000000000001</v>
      </c>
      <c r="BA38" s="17">
        <v>0.25700000000000001</v>
      </c>
      <c r="BB38" s="17"/>
      <c r="BC38" s="17"/>
      <c r="BD38" s="17">
        <v>0.34699999999999998</v>
      </c>
      <c r="BE38" s="17">
        <v>0.47099999999999997</v>
      </c>
      <c r="BF38" s="43">
        <v>0.45882352941176469</v>
      </c>
      <c r="BG38" s="43">
        <v>0.44400000000000001</v>
      </c>
      <c r="BH38" s="43">
        <v>0.25742574257425743</v>
      </c>
      <c r="BI38" s="43">
        <v>0.2988505747126437</v>
      </c>
      <c r="BJ38" s="96">
        <v>0.51300000000000001</v>
      </c>
      <c r="BK38" s="96">
        <v>0.38900000000000001</v>
      </c>
      <c r="BL38" s="96">
        <v>0.48599999999999999</v>
      </c>
      <c r="BM38" s="96">
        <v>0.22800000000000001</v>
      </c>
      <c r="BN38" s="2">
        <v>0.35099999999999998</v>
      </c>
      <c r="BO38" s="20">
        <f t="shared" si="5"/>
        <v>0.35499999999999998</v>
      </c>
      <c r="BP38" s="20">
        <f t="shared" si="8"/>
        <v>-3.8000000000000034E-2</v>
      </c>
      <c r="BQ38" s="38" t="str">
        <f t="shared" si="9"/>
        <v>Poland Patriot Phase 1</v>
      </c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>
        <v>0.77700000000000002</v>
      </c>
      <c r="CC38" s="2">
        <v>0.874</v>
      </c>
      <c r="CD38" s="2">
        <v>-0.14499999999999999</v>
      </c>
      <c r="CE38" s="2">
        <v>0.38</v>
      </c>
      <c r="CF38" s="2">
        <v>0.85299999999999998</v>
      </c>
      <c r="CG38" s="2">
        <v>0.86399999999999999</v>
      </c>
      <c r="CH38" s="2">
        <v>0.19700000000000001</v>
      </c>
      <c r="CI38" s="2">
        <v>-1.7999999999999999E-2</v>
      </c>
      <c r="CJ38" s="2">
        <v>0.88200000000000001</v>
      </c>
      <c r="CN38" s="38" t="str">
        <f t="shared" si="2"/>
        <v>Poland Patriot Phase 1</v>
      </c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>
        <v>1.0549999999999999</v>
      </c>
      <c r="DD38" s="7">
        <v>1.04</v>
      </c>
      <c r="DE38" s="7">
        <v>0.97599999999999998</v>
      </c>
      <c r="DF38" s="7">
        <v>1.079</v>
      </c>
      <c r="DG38" s="7">
        <v>1.056</v>
      </c>
    </row>
    <row r="39" spans="1:111" x14ac:dyDescent="0.25">
      <c r="A39" s="18" t="s">
        <v>152</v>
      </c>
      <c r="B39" s="18" t="s">
        <v>398</v>
      </c>
      <c r="C39" s="18" t="s">
        <v>0</v>
      </c>
      <c r="D39" s="18" t="s">
        <v>356</v>
      </c>
      <c r="E39" s="122" t="s">
        <v>31</v>
      </c>
      <c r="F39" s="17">
        <v>0.79500000000000004</v>
      </c>
      <c r="G39" s="17">
        <v>0.84599999999999997</v>
      </c>
      <c r="H39" s="17">
        <v>0.90200000000000002</v>
      </c>
      <c r="I39" s="17">
        <v>0.92900000000000005</v>
      </c>
      <c r="J39" s="17">
        <v>0.86599999999999999</v>
      </c>
      <c r="K39" s="17">
        <v>0.82799999999999996</v>
      </c>
      <c r="L39" s="17">
        <v>0.82</v>
      </c>
      <c r="M39" s="17">
        <v>0.81</v>
      </c>
      <c r="N39" s="17">
        <v>0.81299999999999994</v>
      </c>
      <c r="O39" s="17">
        <v>0.81299999999999994</v>
      </c>
      <c r="P39" s="17">
        <v>0.80500000000000005</v>
      </c>
      <c r="Q39" s="17">
        <v>1.016</v>
      </c>
      <c r="R39" s="17">
        <v>0.99</v>
      </c>
      <c r="S39" s="17">
        <v>0.97299999999999998</v>
      </c>
      <c r="T39" s="17">
        <v>0.95299999999999996</v>
      </c>
      <c r="U39" s="17">
        <v>0.93100000000000005</v>
      </c>
      <c r="V39" s="17">
        <v>0.91700000000000004</v>
      </c>
      <c r="W39" s="17">
        <v>0.9</v>
      </c>
      <c r="X39" s="17">
        <v>0.90400000000000003</v>
      </c>
      <c r="Y39" s="17">
        <v>0.84399999999999997</v>
      </c>
      <c r="Z39" s="43">
        <v>0.89694385216773276</v>
      </c>
      <c r="AA39" s="43">
        <v>0.91600000000000004</v>
      </c>
      <c r="AB39" s="43">
        <v>0.91842284160435084</v>
      </c>
      <c r="AC39" s="43">
        <v>0.920911528150134</v>
      </c>
      <c r="AD39" s="43">
        <v>0.93500000000000005</v>
      </c>
      <c r="AE39" s="43">
        <v>0.93500000000000005</v>
      </c>
      <c r="AF39" s="43">
        <v>0.93400000000000005</v>
      </c>
      <c r="AG39" s="43">
        <v>0.93</v>
      </c>
      <c r="AH39" s="7">
        <v>0.93799999999999994</v>
      </c>
      <c r="AI39" s="20">
        <f t="shared" si="3"/>
        <v>0.93400000000000005</v>
      </c>
      <c r="AJ39" s="20">
        <f t="shared" si="4"/>
        <v>2.9999999999998916E-3</v>
      </c>
      <c r="AK39" s="6" t="s">
        <v>31</v>
      </c>
      <c r="AL39" s="12">
        <v>0.46200000000000002</v>
      </c>
      <c r="AM39" s="12">
        <v>0.4</v>
      </c>
      <c r="AN39" s="12">
        <v>0.5</v>
      </c>
      <c r="AO39" s="12">
        <v>0.59299999999999997</v>
      </c>
      <c r="AP39" s="12">
        <v>0.44400000000000001</v>
      </c>
      <c r="AQ39" s="12">
        <v>0.27</v>
      </c>
      <c r="AR39" s="12">
        <v>0.61799999999999999</v>
      </c>
      <c r="AS39" s="12">
        <v>0.52900000000000003</v>
      </c>
      <c r="AT39" s="12">
        <v>0.51600000000000001</v>
      </c>
      <c r="AU39" s="12">
        <v>0.628</v>
      </c>
      <c r="AV39" s="12">
        <v>0.439</v>
      </c>
      <c r="AW39" s="17">
        <v>0.89100000000000001</v>
      </c>
      <c r="AX39" s="12">
        <v>1</v>
      </c>
      <c r="AY39" s="17">
        <v>0.41399999999999998</v>
      </c>
      <c r="AZ39" s="17">
        <v>0.55600000000000005</v>
      </c>
      <c r="BA39" s="17">
        <v>0.59399999999999997</v>
      </c>
      <c r="BB39" s="17">
        <v>0.48599999999999999</v>
      </c>
      <c r="BC39" s="17">
        <v>0.375</v>
      </c>
      <c r="BD39" s="17">
        <v>0.5</v>
      </c>
      <c r="BE39" s="17">
        <v>1</v>
      </c>
      <c r="BF39" s="43">
        <v>0.58333333333333337</v>
      </c>
      <c r="BG39" s="43">
        <v>0.624</v>
      </c>
      <c r="BH39" s="43">
        <v>0.63157894736842102</v>
      </c>
      <c r="BI39" s="43">
        <v>0.33333333333333331</v>
      </c>
      <c r="BJ39" s="96">
        <v>0.51700000000000002</v>
      </c>
      <c r="BK39" s="43">
        <v>0.34</v>
      </c>
      <c r="BL39" s="43">
        <v>0.33300000000000002</v>
      </c>
      <c r="BM39" s="43">
        <v>0.38200000000000001</v>
      </c>
      <c r="BN39" s="7">
        <v>0.34699999999999998</v>
      </c>
      <c r="BO39" s="20">
        <f t="shared" si="5"/>
        <v>0.35400000000000004</v>
      </c>
      <c r="BP39" s="20">
        <f t="shared" si="8"/>
        <v>6.9999999999999507E-3</v>
      </c>
      <c r="BQ39" s="38" t="str">
        <f t="shared" si="9"/>
        <v>Patriot Sweden</v>
      </c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>
        <v>0.53400000000000003</v>
      </c>
      <c r="CC39" s="2">
        <v>-0.59099999999999997</v>
      </c>
      <c r="CD39" s="2">
        <v>0.68100000000000005</v>
      </c>
      <c r="CE39" s="2">
        <v>0.58799999999999997</v>
      </c>
      <c r="CF39" s="2">
        <v>0.91200000000000003</v>
      </c>
      <c r="CG39" s="2">
        <v>0.57899999999999996</v>
      </c>
      <c r="CH39" s="7">
        <v>0.74</v>
      </c>
      <c r="CI39" s="7">
        <v>0.40400000000000003</v>
      </c>
      <c r="CJ39" s="7">
        <v>1.0900000000000001</v>
      </c>
      <c r="CN39" s="38" t="str">
        <f t="shared" ref="CN39:CN80" si="10">BQ39</f>
        <v>Patriot Sweden</v>
      </c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>
        <v>1.0489999999999999</v>
      </c>
      <c r="DD39" s="2">
        <v>1.016</v>
      </c>
      <c r="DE39" s="2">
        <v>0.999</v>
      </c>
      <c r="DF39" s="2">
        <v>0.96599999999999997</v>
      </c>
      <c r="DG39" s="2">
        <v>0.97199999999999998</v>
      </c>
    </row>
    <row r="40" spans="1:111" x14ac:dyDescent="0.25">
      <c r="A40" s="18" t="s">
        <v>152</v>
      </c>
      <c r="B40" s="18" t="s">
        <v>398</v>
      </c>
      <c r="C40" s="18" t="s">
        <v>0</v>
      </c>
      <c r="D40" s="18" t="s">
        <v>356</v>
      </c>
      <c r="E40" s="122" t="s">
        <v>39</v>
      </c>
      <c r="F40" s="17">
        <v>1</v>
      </c>
      <c r="G40" s="17">
        <v>1</v>
      </c>
      <c r="H40" s="17">
        <v>0.60899999999999999</v>
      </c>
      <c r="I40" s="17">
        <v>0.73199999999999998</v>
      </c>
      <c r="J40" s="17">
        <v>0.77</v>
      </c>
      <c r="K40" s="17">
        <v>0.67400000000000004</v>
      </c>
      <c r="L40" s="17">
        <v>0.874</v>
      </c>
      <c r="M40" s="17">
        <v>0.97399999999999998</v>
      </c>
      <c r="N40" s="17">
        <v>1.0169999999999999</v>
      </c>
      <c r="O40" s="17">
        <v>0.92800000000000005</v>
      </c>
      <c r="P40" s="17">
        <v>0.94299999999999995</v>
      </c>
      <c r="Q40" s="17">
        <v>0.85299999999999998</v>
      </c>
      <c r="R40" s="17">
        <v>0.85899999999999999</v>
      </c>
      <c r="S40" s="17">
        <v>0.86699999999999999</v>
      </c>
      <c r="T40" s="17">
        <v>0.85699999999999998</v>
      </c>
      <c r="U40" s="17">
        <v>0.83199999999999996</v>
      </c>
      <c r="V40" s="17">
        <v>0.87</v>
      </c>
      <c r="W40" s="17">
        <v>0.88500000000000001</v>
      </c>
      <c r="X40" s="17">
        <v>0.88600000000000001</v>
      </c>
      <c r="Y40" s="17">
        <v>0.88600000000000001</v>
      </c>
      <c r="Z40" s="43">
        <v>0.99322033898305084</v>
      </c>
      <c r="AA40" s="43">
        <v>0.99299999999999999</v>
      </c>
      <c r="AB40" s="43">
        <v>0.96718749999999998</v>
      </c>
      <c r="AC40" s="43">
        <v>0.98644578313253017</v>
      </c>
      <c r="AD40" s="43">
        <v>0.97699999999999998</v>
      </c>
      <c r="AE40" s="43">
        <v>0.95799999999999996</v>
      </c>
      <c r="AF40" s="43">
        <v>0.93400000000000005</v>
      </c>
      <c r="AG40" s="43">
        <v>0.91600000000000004</v>
      </c>
      <c r="AH40" s="7">
        <v>0.92300000000000004</v>
      </c>
      <c r="AI40" s="20">
        <f t="shared" si="3"/>
        <v>0.92433333333333334</v>
      </c>
      <c r="AJ40" s="20">
        <f t="shared" si="4"/>
        <v>-3.499999999999992E-2</v>
      </c>
      <c r="AK40" s="6" t="s">
        <v>39</v>
      </c>
      <c r="AL40" s="13"/>
      <c r="AM40" s="12">
        <v>0.75</v>
      </c>
      <c r="AN40" s="12">
        <v>0.438</v>
      </c>
      <c r="AO40" s="12">
        <v>0.58799999999999997</v>
      </c>
      <c r="AP40" s="12">
        <v>0.63600000000000001</v>
      </c>
      <c r="AQ40" s="12">
        <v>0.41399999999999998</v>
      </c>
      <c r="AR40" s="12">
        <v>0.76600000000000001</v>
      </c>
      <c r="AS40" s="12">
        <v>0.81299999999999994</v>
      </c>
      <c r="AT40" s="12">
        <v>0.59499999999999997</v>
      </c>
      <c r="AU40" s="12">
        <v>0.28299999999999997</v>
      </c>
      <c r="AV40" s="12">
        <v>0.45500000000000002</v>
      </c>
      <c r="AW40" s="12">
        <v>0.56499999999999995</v>
      </c>
      <c r="AX40" s="12">
        <v>0.69199999999999995</v>
      </c>
      <c r="AY40" s="17">
        <v>0.58299999999999996</v>
      </c>
      <c r="AZ40" s="17">
        <v>0.48599999999999999</v>
      </c>
      <c r="BA40" s="17">
        <v>0.45700000000000002</v>
      </c>
      <c r="BB40" s="17">
        <v>0.65100000000000002</v>
      </c>
      <c r="BC40" s="17">
        <v>0.54900000000000004</v>
      </c>
      <c r="BD40" s="17">
        <v>0.68600000000000005</v>
      </c>
      <c r="BE40" s="17">
        <v>0.63600000000000001</v>
      </c>
      <c r="BF40" s="43"/>
      <c r="BG40" s="43">
        <v>0.316</v>
      </c>
      <c r="BH40" s="43">
        <v>0.5</v>
      </c>
      <c r="BI40" s="43">
        <v>0.70833333333333337</v>
      </c>
      <c r="BJ40" s="96">
        <v>0.48099999999999998</v>
      </c>
      <c r="BK40" s="96">
        <v>0.55600000000000005</v>
      </c>
      <c r="BL40" s="96">
        <v>0.40600000000000003</v>
      </c>
      <c r="BM40" s="96">
        <v>0.47799999999999998</v>
      </c>
      <c r="BN40" s="2">
        <v>0.77400000000000002</v>
      </c>
      <c r="BO40" s="20">
        <f t="shared" si="5"/>
        <v>0.55266666666666664</v>
      </c>
      <c r="BP40" s="20">
        <f t="shared" si="8"/>
        <v>0.21799999999999997</v>
      </c>
      <c r="BQ40" s="38" t="str">
        <f t="shared" si="9"/>
        <v xml:space="preserve">Romania Patriot 3 Lot 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>
        <v>1.381</v>
      </c>
      <c r="CC40" s="2">
        <v>0.42299999999999999</v>
      </c>
      <c r="CD40" s="2">
        <v>100.614</v>
      </c>
      <c r="CE40" s="2">
        <v>0.54600000000000004</v>
      </c>
      <c r="CF40" s="2">
        <v>0.68899999999999995</v>
      </c>
      <c r="CG40" s="2">
        <v>1.3580000000000001</v>
      </c>
      <c r="CH40" s="2">
        <v>0.32100000000000001</v>
      </c>
      <c r="CI40" s="2">
        <v>0.52800000000000002</v>
      </c>
      <c r="CJ40" s="2">
        <v>0.69099999999999995</v>
      </c>
      <c r="CN40" s="38" t="str">
        <f t="shared" si="10"/>
        <v xml:space="preserve">Romania Patriot 3 Lot </v>
      </c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>
        <v>1.147</v>
      </c>
      <c r="DD40" s="7">
        <v>1.17</v>
      </c>
      <c r="DE40" s="7">
        <v>1.073</v>
      </c>
      <c r="DF40" s="7">
        <v>1.022</v>
      </c>
      <c r="DG40" s="7">
        <v>0.96799999999999997</v>
      </c>
    </row>
    <row r="41" spans="1:111" s="25" customFormat="1" x14ac:dyDescent="0.25">
      <c r="A41" s="18" t="s">
        <v>152</v>
      </c>
      <c r="B41" s="18" t="s">
        <v>400</v>
      </c>
      <c r="C41" s="18" t="s">
        <v>0</v>
      </c>
      <c r="D41" s="18" t="s">
        <v>356</v>
      </c>
      <c r="E41" s="6" t="s">
        <v>71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43"/>
      <c r="AA41" s="43"/>
      <c r="AB41" s="43"/>
      <c r="AC41" s="43"/>
      <c r="AD41" s="22"/>
      <c r="AE41" s="22"/>
      <c r="AF41" s="38"/>
      <c r="AG41" s="38"/>
      <c r="AH41" s="38"/>
      <c r="AI41" s="20" t="e">
        <f t="shared" si="3"/>
        <v>#DIV/0!</v>
      </c>
      <c r="AJ41" s="20">
        <f t="shared" si="4"/>
        <v>0</v>
      </c>
      <c r="AK41" s="6" t="str">
        <f t="shared" ref="AK41:AK47" si="11">E41</f>
        <v xml:space="preserve">UAE Patriot 100 Lot GEMT Missile </v>
      </c>
      <c r="AL41" s="17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7"/>
      <c r="AZ41" s="17"/>
      <c r="BA41" s="17"/>
      <c r="BB41" s="17"/>
      <c r="BC41" s="17"/>
      <c r="BD41" s="17"/>
      <c r="BE41" s="17"/>
      <c r="BF41" s="43"/>
      <c r="BG41" s="43"/>
      <c r="BH41" s="43"/>
      <c r="BI41" s="43"/>
      <c r="BJ41" s="22"/>
      <c r="BK41" s="38"/>
      <c r="BL41" s="38"/>
      <c r="BM41" s="38"/>
      <c r="BN41" s="38"/>
      <c r="BO41" s="20" t="e">
        <f t="shared" si="5"/>
        <v>#DIV/0!</v>
      </c>
      <c r="BP41" s="20">
        <f t="shared" si="8"/>
        <v>0</v>
      </c>
      <c r="BQ41" s="38" t="str">
        <f t="shared" si="9"/>
        <v xml:space="preserve">UAE Patriot 100 Lot GEMT Missile 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>
        <v>0.23699999999999999</v>
      </c>
      <c r="CC41" s="2">
        <v>0.19500000000000001</v>
      </c>
      <c r="CD41" s="2">
        <v>0.27300000000000002</v>
      </c>
      <c r="CE41" s="2">
        <v>0.15</v>
      </c>
      <c r="CF41" s="2">
        <v>0.33300000000000002</v>
      </c>
      <c r="CG41" s="2">
        <v>0.51100000000000001</v>
      </c>
      <c r="CH41" s="2">
        <v>0.29699999999999999</v>
      </c>
      <c r="CI41" s="2"/>
      <c r="CJ41" s="2"/>
      <c r="CN41" s="38" t="str">
        <f t="shared" si="10"/>
        <v xml:space="preserve">UAE Patriot 100 Lot GEMT Missile </v>
      </c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>
        <v>1.0129999999999999</v>
      </c>
      <c r="DD41" s="2">
        <v>0.97599999999999998</v>
      </c>
      <c r="DE41" s="2">
        <v>0.94099999999999995</v>
      </c>
      <c r="DF41" s="2"/>
      <c r="DG41" s="2"/>
    </row>
    <row r="42" spans="1:111" s="25" customFormat="1" x14ac:dyDescent="0.25">
      <c r="A42" s="18" t="s">
        <v>152</v>
      </c>
      <c r="B42" s="18" t="s">
        <v>400</v>
      </c>
      <c r="C42" s="18" t="s">
        <v>0</v>
      </c>
      <c r="D42" s="18" t="s">
        <v>356</v>
      </c>
      <c r="E42" s="6" t="s">
        <v>72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43"/>
      <c r="AA42" s="43"/>
      <c r="AB42" s="43"/>
      <c r="AC42" s="43"/>
      <c r="AD42" s="22"/>
      <c r="AE42" s="22"/>
      <c r="AF42" s="38"/>
      <c r="AG42" s="38"/>
      <c r="AH42" s="38"/>
      <c r="AI42" s="20" t="e">
        <f t="shared" si="3"/>
        <v>#DIV/0!</v>
      </c>
      <c r="AJ42" s="20">
        <f t="shared" si="4"/>
        <v>0</v>
      </c>
      <c r="AK42" s="6" t="str">
        <f t="shared" si="11"/>
        <v xml:space="preserve">UAE 3 Lot Fire Units </v>
      </c>
      <c r="AL42" s="17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7"/>
      <c r="AZ42" s="17"/>
      <c r="BA42" s="17"/>
      <c r="BB42" s="17"/>
      <c r="BC42" s="17"/>
      <c r="BD42" s="17"/>
      <c r="BE42" s="17"/>
      <c r="BF42" s="43"/>
      <c r="BG42" s="43"/>
      <c r="BH42" s="43"/>
      <c r="BI42" s="43"/>
      <c r="BJ42" s="22"/>
      <c r="BK42" s="38"/>
      <c r="BL42" s="38"/>
      <c r="BM42" s="38"/>
      <c r="BN42" s="38"/>
      <c r="BO42" s="20" t="e">
        <f t="shared" si="5"/>
        <v>#DIV/0!</v>
      </c>
      <c r="BP42" s="20">
        <f t="shared" si="8"/>
        <v>0</v>
      </c>
      <c r="BQ42" s="38" t="str">
        <f t="shared" si="9"/>
        <v xml:space="preserve">UAE 3 Lot Fire Units 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>
        <v>0.63100000000000001</v>
      </c>
      <c r="CC42" s="7">
        <v>3.65</v>
      </c>
      <c r="CD42" s="2">
        <v>1.4830000000000001</v>
      </c>
      <c r="CE42" s="2">
        <v>0.44700000000000001</v>
      </c>
      <c r="CF42" s="7">
        <v>0.69</v>
      </c>
      <c r="CG42" s="7">
        <v>1.1990000000000001</v>
      </c>
      <c r="CH42" s="7">
        <v>1.24</v>
      </c>
      <c r="CI42" s="7"/>
      <c r="CJ42" s="7"/>
      <c r="CN42" s="38" t="str">
        <f t="shared" si="10"/>
        <v xml:space="preserve">UAE 3 Lot Fire Units </v>
      </c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>
        <v>0.95899999999999996</v>
      </c>
      <c r="DD42" s="7">
        <v>0.97</v>
      </c>
      <c r="DE42" s="7">
        <v>0.97399999999999998</v>
      </c>
      <c r="DF42" s="7"/>
      <c r="DG42" s="7"/>
    </row>
    <row r="43" spans="1:111" s="38" customFormat="1" x14ac:dyDescent="0.25">
      <c r="A43" s="18" t="s">
        <v>152</v>
      </c>
      <c r="B43" s="18" t="s">
        <v>391</v>
      </c>
      <c r="C43" s="18" t="s">
        <v>107</v>
      </c>
      <c r="D43" s="18" t="s">
        <v>356</v>
      </c>
      <c r="E43" s="34" t="s">
        <v>381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>
        <v>0.82799999999999996</v>
      </c>
      <c r="V43" s="17">
        <v>0.82299999999999995</v>
      </c>
      <c r="W43" s="17">
        <v>0.81200000000000006</v>
      </c>
      <c r="X43" s="17">
        <v>0.79200000000000004</v>
      </c>
      <c r="Y43" s="17">
        <v>0.80500000000000005</v>
      </c>
      <c r="Z43" s="43">
        <v>0.80200000000000005</v>
      </c>
      <c r="AA43" s="43">
        <v>0.82499999999999996</v>
      </c>
      <c r="AB43" s="43">
        <v>0.85</v>
      </c>
      <c r="AC43" s="43">
        <v>0.84699999999999998</v>
      </c>
      <c r="AD43" s="43">
        <v>0.90500000000000003</v>
      </c>
      <c r="AE43" s="43">
        <v>0.98599999999999999</v>
      </c>
      <c r="AF43" s="43">
        <v>0.98599999999999999</v>
      </c>
      <c r="AG43" s="43">
        <v>0.94799999999999995</v>
      </c>
      <c r="AH43" s="7">
        <v>0.96</v>
      </c>
      <c r="AI43" s="20">
        <f t="shared" si="3"/>
        <v>0.96466666666666667</v>
      </c>
      <c r="AJ43" s="20">
        <f t="shared" si="4"/>
        <v>-2.6000000000000023E-2</v>
      </c>
      <c r="AK43" s="6" t="str">
        <f t="shared" si="11"/>
        <v>Enhanced Sentinel A3 Radars</v>
      </c>
      <c r="AL43" s="17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7"/>
      <c r="AZ43" s="17"/>
      <c r="BA43" s="17"/>
      <c r="BB43" s="17">
        <v>0.23499999999999999</v>
      </c>
      <c r="BC43" s="17">
        <v>0.19</v>
      </c>
      <c r="BD43" s="17">
        <v>0.182</v>
      </c>
      <c r="BE43" s="17">
        <v>0.25</v>
      </c>
      <c r="BF43" s="43">
        <v>0.182</v>
      </c>
      <c r="BG43" s="43">
        <v>0.25</v>
      </c>
      <c r="BH43" s="43">
        <v>0.64300000000000002</v>
      </c>
      <c r="BI43" s="43"/>
      <c r="BJ43" s="96">
        <v>0.38500000000000001</v>
      </c>
      <c r="BK43" s="96"/>
      <c r="BL43" s="96"/>
      <c r="BM43" s="96"/>
      <c r="BN43" s="7">
        <v>0.8</v>
      </c>
      <c r="BO43" s="20">
        <f t="shared" si="5"/>
        <v>0.8</v>
      </c>
      <c r="BP43" s="20">
        <f t="shared" si="8"/>
        <v>0.8</v>
      </c>
      <c r="BQ43" s="38" t="str">
        <f t="shared" si="9"/>
        <v>Enhanced Sentinel A3 Radars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7"/>
      <c r="CD43" s="2"/>
      <c r="CE43" s="2"/>
      <c r="CF43" s="7"/>
      <c r="CG43" s="7"/>
      <c r="CH43" s="7"/>
      <c r="CI43" s="7"/>
      <c r="CJ43" s="7"/>
      <c r="CN43" s="38" t="str">
        <f t="shared" si="10"/>
        <v>Enhanced Sentinel A3 Radars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7"/>
      <c r="DE43" s="7"/>
      <c r="DF43" s="7"/>
      <c r="DG43" s="7"/>
    </row>
    <row r="44" spans="1:111" s="38" customFormat="1" x14ac:dyDescent="0.25">
      <c r="A44" s="18" t="s">
        <v>152</v>
      </c>
      <c r="B44" s="18" t="s">
        <v>391</v>
      </c>
      <c r="C44" s="18" t="s">
        <v>107</v>
      </c>
      <c r="D44" s="18" t="s">
        <v>356</v>
      </c>
      <c r="E44" s="34" t="s">
        <v>382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>
        <v>0.91200000000000003</v>
      </c>
      <c r="U44" s="17">
        <v>0.97</v>
      </c>
      <c r="V44" s="17">
        <v>1</v>
      </c>
      <c r="W44" s="17">
        <v>1</v>
      </c>
      <c r="X44" s="17">
        <v>1</v>
      </c>
      <c r="Y44" s="17"/>
      <c r="Z44" s="43"/>
      <c r="AA44" s="43"/>
      <c r="AB44" s="43"/>
      <c r="AC44" s="43"/>
      <c r="AD44" s="43"/>
      <c r="AE44" s="43"/>
      <c r="AF44" s="43"/>
      <c r="AG44" s="43"/>
      <c r="AH44" s="7"/>
      <c r="AI44" s="20" t="e">
        <f t="shared" si="3"/>
        <v>#DIV/0!</v>
      </c>
      <c r="AJ44" s="20">
        <f t="shared" si="4"/>
        <v>0</v>
      </c>
      <c r="AK44" s="6" t="str">
        <f t="shared" si="11"/>
        <v>Sentinel A3 USG 25</v>
      </c>
      <c r="AL44" s="17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7"/>
      <c r="AZ44" s="17"/>
      <c r="BA44" s="17">
        <v>1</v>
      </c>
      <c r="BB44" s="17">
        <v>1</v>
      </c>
      <c r="BC44" s="17">
        <v>1</v>
      </c>
      <c r="BD44" s="17"/>
      <c r="BE44" s="17"/>
      <c r="BF44" s="43"/>
      <c r="BG44" s="43"/>
      <c r="BH44" s="43"/>
      <c r="BI44" s="43"/>
      <c r="BJ44" s="96"/>
      <c r="BK44" s="96"/>
      <c r="BL44" s="96"/>
      <c r="BM44" s="96"/>
      <c r="BN44" s="2"/>
      <c r="BO44" s="20" t="e">
        <f t="shared" si="5"/>
        <v>#DIV/0!</v>
      </c>
      <c r="BP44" s="20">
        <f t="shared" si="8"/>
        <v>0</v>
      </c>
      <c r="BQ44" s="38" t="str">
        <f t="shared" si="9"/>
        <v>Sentinel A3 USG 25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7"/>
      <c r="CD44" s="2"/>
      <c r="CE44" s="2"/>
      <c r="CF44" s="7"/>
      <c r="CG44" s="7"/>
      <c r="CH44" s="7"/>
      <c r="CI44" s="7"/>
      <c r="CJ44" s="7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7"/>
      <c r="DE44" s="7"/>
      <c r="DF44" s="7"/>
      <c r="DG44" s="7"/>
    </row>
    <row r="45" spans="1:111" s="38" customFormat="1" x14ac:dyDescent="0.25">
      <c r="A45" s="18" t="s">
        <v>59</v>
      </c>
      <c r="B45" s="18" t="s">
        <v>389</v>
      </c>
      <c r="C45" s="18" t="s">
        <v>0</v>
      </c>
      <c r="D45" s="18" t="s">
        <v>356</v>
      </c>
      <c r="E45" s="124" t="s">
        <v>95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43"/>
      <c r="AA45" s="43"/>
      <c r="AB45" s="43"/>
      <c r="AC45" s="43"/>
      <c r="AI45" s="20" t="e">
        <f t="shared" si="3"/>
        <v>#DIV/0!</v>
      </c>
      <c r="AJ45" s="20">
        <f t="shared" si="4"/>
        <v>0</v>
      </c>
      <c r="AK45" s="34" t="str">
        <f t="shared" si="11"/>
        <v xml:space="preserve">THAAD UAE Fixed Price </v>
      </c>
      <c r="AL45" s="17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7"/>
      <c r="AZ45" s="17"/>
      <c r="BA45" s="17"/>
      <c r="BB45" s="17"/>
      <c r="BC45" s="17"/>
      <c r="BD45" s="17"/>
      <c r="BE45" s="17"/>
      <c r="BF45" s="43"/>
      <c r="BG45" s="43"/>
      <c r="BH45" s="43"/>
      <c r="BI45" s="43"/>
      <c r="BJ45" s="22"/>
      <c r="BO45" s="20" t="e">
        <f t="shared" si="5"/>
        <v>#DIV/0!</v>
      </c>
      <c r="BP45" s="20">
        <f t="shared" si="8"/>
        <v>0</v>
      </c>
      <c r="BQ45" s="38" t="str">
        <f t="shared" si="9"/>
        <v xml:space="preserve">THAAD UAE Fixed Price 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7"/>
      <c r="CD45" s="2"/>
      <c r="CE45" s="2"/>
      <c r="CF45" s="7">
        <v>1.1220000000000001</v>
      </c>
      <c r="CG45" s="7">
        <v>7.149</v>
      </c>
      <c r="CH45" s="7">
        <v>0.9</v>
      </c>
      <c r="CI45" s="7"/>
      <c r="CJ45" s="7"/>
      <c r="CN45" s="38" t="str">
        <f t="shared" si="10"/>
        <v xml:space="preserve">THAAD UAE Fixed Price </v>
      </c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>
        <v>0.99299999999999999</v>
      </c>
      <c r="DD45" s="2">
        <v>0.99399999999999999</v>
      </c>
      <c r="DE45" s="2">
        <v>0.99399999999999999</v>
      </c>
      <c r="DF45" s="2"/>
      <c r="DG45" s="2"/>
    </row>
    <row r="46" spans="1:111" s="38" customFormat="1" x14ac:dyDescent="0.25">
      <c r="A46" s="18" t="s">
        <v>59</v>
      </c>
      <c r="B46" s="18" t="s">
        <v>389</v>
      </c>
      <c r="C46" s="18" t="s">
        <v>0</v>
      </c>
      <c r="D46" s="18" t="s">
        <v>356</v>
      </c>
      <c r="E46" s="124" t="s">
        <v>96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>
        <v>0.96</v>
      </c>
      <c r="R46" s="17"/>
      <c r="S46" s="17">
        <v>0.96899999999999997</v>
      </c>
      <c r="T46" s="17">
        <v>0.95799999999999996</v>
      </c>
      <c r="U46" s="17"/>
      <c r="V46" s="17">
        <v>0.96299999999999997</v>
      </c>
      <c r="W46" s="17">
        <v>0.96499999999999997</v>
      </c>
      <c r="X46" s="17">
        <v>0.89500000000000002</v>
      </c>
      <c r="Y46" s="17">
        <v>0.89</v>
      </c>
      <c r="Z46" s="43">
        <v>0.89809523809523806</v>
      </c>
      <c r="AA46" s="43">
        <v>0.90500000000000003</v>
      </c>
      <c r="AB46" s="43">
        <v>0.91209829867674863</v>
      </c>
      <c r="AC46" s="43">
        <v>0.90815370196813494</v>
      </c>
      <c r="AD46" s="43">
        <v>0.91500000000000004</v>
      </c>
      <c r="AE46" s="43">
        <v>0.91600000000000004</v>
      </c>
      <c r="AF46" s="43">
        <v>0.94499999999999995</v>
      </c>
      <c r="AG46" s="43">
        <v>0.94899999999999995</v>
      </c>
      <c r="AH46" s="7">
        <v>0.96</v>
      </c>
      <c r="AI46" s="20">
        <f t="shared" si="3"/>
        <v>0.95133333333333336</v>
      </c>
      <c r="AJ46" s="20">
        <f t="shared" si="4"/>
        <v>4.3999999999999928E-2</v>
      </c>
      <c r="AK46" s="34" t="str">
        <f t="shared" si="11"/>
        <v>THAAD UAE Cost Type</v>
      </c>
      <c r="AL46" s="17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>
        <v>0.52100000000000002</v>
      </c>
      <c r="AX46" s="12"/>
      <c r="AY46" s="17"/>
      <c r="AZ46" s="17"/>
      <c r="BA46" s="17"/>
      <c r="BB46" s="17"/>
      <c r="BC46" s="17"/>
      <c r="BD46" s="17">
        <v>0.83299999999999996</v>
      </c>
      <c r="BE46" s="17"/>
      <c r="BF46" s="43"/>
      <c r="BG46" s="43"/>
      <c r="BH46" s="43">
        <v>0.21428571428571427</v>
      </c>
      <c r="BI46" s="43">
        <v>0.15384615384615385</v>
      </c>
      <c r="BJ46" s="62">
        <v>0.20899999999999999</v>
      </c>
      <c r="BK46" s="63">
        <v>1</v>
      </c>
      <c r="BL46" s="63">
        <v>2.4E-2</v>
      </c>
      <c r="BM46" s="63">
        <v>0.32500000000000001</v>
      </c>
      <c r="BN46" s="7"/>
      <c r="BO46" s="20">
        <f t="shared" si="5"/>
        <v>0.17450000000000002</v>
      </c>
      <c r="BP46" s="20">
        <f t="shared" si="8"/>
        <v>-1</v>
      </c>
      <c r="BQ46" s="38" t="str">
        <f t="shared" si="9"/>
        <v>THAAD UAE Cost Type</v>
      </c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7"/>
      <c r="CD46" s="2"/>
      <c r="CE46" s="2"/>
      <c r="CF46" s="7">
        <v>0.877</v>
      </c>
      <c r="CG46" s="7">
        <v>0.84699999999999998</v>
      </c>
      <c r="CH46" s="7">
        <v>0.65200000000000002</v>
      </c>
      <c r="CI46" s="7">
        <v>3.6629999999999998</v>
      </c>
      <c r="CJ46" s="7">
        <v>0.58499999999999996</v>
      </c>
      <c r="CN46" s="38" t="str">
        <f t="shared" si="10"/>
        <v>THAAD UAE Cost Type</v>
      </c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>
        <v>0.98899999999999999</v>
      </c>
      <c r="DD46" s="2">
        <v>0.98799999999999999</v>
      </c>
      <c r="DE46" s="2">
        <v>0.98699999999999999</v>
      </c>
      <c r="DF46" s="2">
        <v>0.99199999999999999</v>
      </c>
      <c r="DG46" s="2">
        <v>0.99099999999999999</v>
      </c>
    </row>
    <row r="47" spans="1:111" s="38" customFormat="1" x14ac:dyDescent="0.25">
      <c r="A47" s="18" t="s">
        <v>59</v>
      </c>
      <c r="B47" s="18" t="s">
        <v>392</v>
      </c>
      <c r="C47" s="18" t="s">
        <v>0</v>
      </c>
      <c r="D47" s="18" t="s">
        <v>356</v>
      </c>
      <c r="E47" s="124" t="s">
        <v>162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>
        <v>0.68600000000000005</v>
      </c>
      <c r="S47" s="17">
        <v>1.004</v>
      </c>
      <c r="T47" s="17">
        <v>0.69099999999999995</v>
      </c>
      <c r="U47" s="17">
        <v>0.84099999999999997</v>
      </c>
      <c r="V47" s="17">
        <v>0.79600000000000004</v>
      </c>
      <c r="W47" s="17">
        <v>0.752</v>
      </c>
      <c r="X47" s="17">
        <f>V47</f>
        <v>0.79600000000000004</v>
      </c>
      <c r="Y47" s="17">
        <v>0.69199999999999995</v>
      </c>
      <c r="Z47" s="43">
        <v>0.74404015056461736</v>
      </c>
      <c r="AA47" s="43">
        <v>0.69099999999999995</v>
      </c>
      <c r="AB47" s="43">
        <v>0.96354799513973266</v>
      </c>
      <c r="AC47" s="43">
        <v>0.954337899543379</v>
      </c>
      <c r="AD47" s="43">
        <v>0.92100000000000004</v>
      </c>
      <c r="AE47" s="43">
        <v>0.89900000000000002</v>
      </c>
      <c r="AF47" s="43">
        <v>0.90100000000000002</v>
      </c>
      <c r="AG47" s="43">
        <v>0.88200000000000001</v>
      </c>
      <c r="AH47" s="7">
        <v>1.0189999999999999</v>
      </c>
      <c r="AI47" s="20">
        <f t="shared" si="3"/>
        <v>0.93399999999999983</v>
      </c>
      <c r="AJ47" s="20">
        <f t="shared" si="4"/>
        <v>0.11999999999999988</v>
      </c>
      <c r="AK47" s="34" t="str">
        <f t="shared" si="11"/>
        <v>TAADS</v>
      </c>
      <c r="AL47" s="17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>
        <v>0.54900000000000004</v>
      </c>
      <c r="AY47" s="17">
        <v>0.63300000000000001</v>
      </c>
      <c r="AZ47" s="17"/>
      <c r="BA47" s="17">
        <v>0.38700000000000001</v>
      </c>
      <c r="BB47" s="17">
        <v>0.24199999999999999</v>
      </c>
      <c r="BC47" s="17">
        <v>1</v>
      </c>
      <c r="BD47" s="17"/>
      <c r="BE47" s="17">
        <v>0.252</v>
      </c>
      <c r="BF47" s="43">
        <v>1</v>
      </c>
      <c r="BG47" s="43"/>
      <c r="BH47" s="43">
        <v>0.37254901960784315</v>
      </c>
      <c r="BI47" s="43">
        <v>1</v>
      </c>
      <c r="BJ47" s="43">
        <v>0.436</v>
      </c>
      <c r="BK47" s="43">
        <v>0.33300000000000002</v>
      </c>
      <c r="BL47" s="43">
        <v>0.40600000000000003</v>
      </c>
      <c r="BM47" s="43">
        <v>0.41499999999999998</v>
      </c>
      <c r="BN47" s="7">
        <v>0.626</v>
      </c>
      <c r="BO47" s="20">
        <f t="shared" si="5"/>
        <v>0.48233333333333334</v>
      </c>
      <c r="BP47" s="20">
        <f t="shared" si="8"/>
        <v>0.29299999999999998</v>
      </c>
      <c r="BQ47" s="38" t="str">
        <f t="shared" si="9"/>
        <v>TAADS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7"/>
      <c r="CD47" s="2"/>
      <c r="CE47" s="2"/>
      <c r="CF47" s="7"/>
      <c r="CG47" s="7"/>
      <c r="CH47" s="7">
        <v>0.53600000000000003</v>
      </c>
      <c r="CI47" s="7">
        <v>2.3290000000000002</v>
      </c>
      <c r="CJ47" s="7"/>
      <c r="CN47" s="38" t="str">
        <f t="shared" si="10"/>
        <v>TAADS</v>
      </c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>
        <v>0.93799999999999994</v>
      </c>
      <c r="DF47" s="2">
        <v>1.079</v>
      </c>
      <c r="DG47" s="2"/>
    </row>
    <row r="48" spans="1:111" s="3" customFormat="1" x14ac:dyDescent="0.25">
      <c r="A48" s="18" t="s">
        <v>59</v>
      </c>
      <c r="B48" s="18" t="s">
        <v>393</v>
      </c>
      <c r="C48" s="18" t="s">
        <v>0</v>
      </c>
      <c r="D48" s="18" t="s">
        <v>356</v>
      </c>
      <c r="E48" s="6" t="s">
        <v>47</v>
      </c>
      <c r="F48" s="17">
        <v>0.94399999999999995</v>
      </c>
      <c r="G48" s="17">
        <v>0.92400000000000004</v>
      </c>
      <c r="H48" s="17">
        <v>0.92</v>
      </c>
      <c r="I48" s="17">
        <v>0.91300000000000003</v>
      </c>
      <c r="J48" s="17">
        <v>0.91800000000000004</v>
      </c>
      <c r="K48" s="17">
        <v>0.92400000000000004</v>
      </c>
      <c r="L48" s="17">
        <v>0.92400000000000004</v>
      </c>
      <c r="M48" s="17">
        <v>0.92800000000000005</v>
      </c>
      <c r="N48" s="17">
        <v>0.85799999999999998</v>
      </c>
      <c r="O48" s="17">
        <v>0.95899999999999996</v>
      </c>
      <c r="P48" s="17">
        <v>0.94</v>
      </c>
      <c r="Q48" s="17">
        <v>1.016</v>
      </c>
      <c r="R48" s="17">
        <v>1.056</v>
      </c>
      <c r="S48" s="17">
        <v>1.1160000000000001</v>
      </c>
      <c r="T48" s="17">
        <v>1.1339999999999999</v>
      </c>
      <c r="U48" s="17">
        <v>1.1419999999999999</v>
      </c>
      <c r="V48" s="17">
        <v>1.17</v>
      </c>
      <c r="W48" s="17">
        <v>1.194</v>
      </c>
      <c r="X48" s="17">
        <v>1.2190000000000001</v>
      </c>
      <c r="Y48" s="17">
        <v>1.296</v>
      </c>
      <c r="Z48" s="43">
        <v>1.3420000000000001</v>
      </c>
      <c r="AA48" s="43">
        <v>1.397</v>
      </c>
      <c r="AB48" s="43">
        <v>1.4202049780380674</v>
      </c>
      <c r="AC48" s="43">
        <v>1.4390952479767587</v>
      </c>
      <c r="AD48" s="43">
        <v>1.4119999999999999</v>
      </c>
      <c r="AE48" s="43">
        <v>1.4319999999999999</v>
      </c>
      <c r="AF48" s="43">
        <v>1.42</v>
      </c>
      <c r="AG48" s="43">
        <v>1.4279999999999999</v>
      </c>
      <c r="AH48" s="7">
        <v>1.3740000000000001</v>
      </c>
      <c r="AI48" s="20">
        <f t="shared" si="3"/>
        <v>1.4073333333333331</v>
      </c>
      <c r="AJ48" s="20">
        <f t="shared" si="4"/>
        <v>-5.7999999999999829E-2</v>
      </c>
      <c r="AK48" s="6" t="s">
        <v>47</v>
      </c>
      <c r="AL48" s="17">
        <v>0.39900000000000002</v>
      </c>
      <c r="AM48" s="12">
        <v>0.46200000000000002</v>
      </c>
      <c r="AN48" s="12">
        <v>0.32900000000000001</v>
      </c>
      <c r="AO48" s="12">
        <v>0.38300000000000001</v>
      </c>
      <c r="AP48" s="12">
        <v>0.255</v>
      </c>
      <c r="AQ48" s="12">
        <v>0.47799999999999998</v>
      </c>
      <c r="AR48" s="12">
        <v>0.33</v>
      </c>
      <c r="AS48" s="12">
        <v>0.19</v>
      </c>
      <c r="AT48" s="12">
        <v>0.50700000000000001</v>
      </c>
      <c r="AU48" s="12">
        <v>0.316</v>
      </c>
      <c r="AV48" s="12">
        <v>0.31900000000000001</v>
      </c>
      <c r="AW48" s="12">
        <v>0.28000000000000003</v>
      </c>
      <c r="AX48" s="12">
        <v>0.373</v>
      </c>
      <c r="AY48" s="17">
        <v>0.31900000000000001</v>
      </c>
      <c r="AZ48" s="17">
        <v>0.28299999999999997</v>
      </c>
      <c r="BA48" s="17">
        <v>0.309</v>
      </c>
      <c r="BB48" s="17">
        <v>0.31900000000000001</v>
      </c>
      <c r="BC48" s="17">
        <v>0.34799999999999998</v>
      </c>
      <c r="BD48" s="17">
        <v>0.28999999999999998</v>
      </c>
      <c r="BE48" s="17">
        <v>0.26200000000000001</v>
      </c>
      <c r="BF48" s="43">
        <v>0.31578947368421051</v>
      </c>
      <c r="BG48" s="43">
        <v>0.437</v>
      </c>
      <c r="BH48" s="43">
        <v>0.47118644067796611</v>
      </c>
      <c r="BI48" s="43">
        <v>0.28252788104089221</v>
      </c>
      <c r="BJ48" s="43">
        <v>0.36299999999999999</v>
      </c>
      <c r="BK48" s="43">
        <v>0.19600000000000001</v>
      </c>
      <c r="BL48" s="43">
        <v>0.34499999999999997</v>
      </c>
      <c r="BM48" s="43">
        <v>0.31</v>
      </c>
      <c r="BN48" s="7">
        <v>0.433</v>
      </c>
      <c r="BO48" s="20">
        <f t="shared" si="5"/>
        <v>0.36266666666666669</v>
      </c>
      <c r="BP48" s="20">
        <f t="shared" si="8"/>
        <v>0.23699999999999999</v>
      </c>
      <c r="BQ48" s="38" t="str">
        <f t="shared" si="9"/>
        <v>SM3 IIA RDTE</v>
      </c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>
        <v>0.79300000000000004</v>
      </c>
      <c r="CC48" s="2">
        <v>1.569</v>
      </c>
      <c r="CD48" s="2">
        <v>1.5089999999999999</v>
      </c>
      <c r="CE48" s="2">
        <v>1.278</v>
      </c>
      <c r="CF48" s="2">
        <v>0.749</v>
      </c>
      <c r="CG48" s="2">
        <v>1.04</v>
      </c>
      <c r="CH48" s="2">
        <v>1.679</v>
      </c>
      <c r="CI48" s="7">
        <v>2.0099999999999998</v>
      </c>
      <c r="CJ48" s="7">
        <v>0.84899999999999998</v>
      </c>
      <c r="CN48" s="38" t="str">
        <f t="shared" si="10"/>
        <v>SM3 IIA RDTE</v>
      </c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>
        <v>0.998</v>
      </c>
      <c r="DD48" s="2">
        <v>1.004</v>
      </c>
      <c r="DE48" s="2">
        <v>1.0209999999999999</v>
      </c>
      <c r="DF48" s="2">
        <v>1.036</v>
      </c>
      <c r="DG48" s="2">
        <v>1.032</v>
      </c>
    </row>
    <row r="49" spans="1:111" s="38" customFormat="1" x14ac:dyDescent="0.25">
      <c r="A49" s="18" t="s">
        <v>59</v>
      </c>
      <c r="B49" s="18" t="s">
        <v>393</v>
      </c>
      <c r="C49" s="18" t="s">
        <v>0</v>
      </c>
      <c r="D49" s="18" t="s">
        <v>356</v>
      </c>
      <c r="E49" s="125" t="s">
        <v>159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43"/>
      <c r="AA49" s="43"/>
      <c r="AB49" s="43"/>
      <c r="AC49" s="43"/>
      <c r="AH49" s="7"/>
      <c r="AI49" s="20" t="e">
        <f t="shared" si="3"/>
        <v>#DIV/0!</v>
      </c>
      <c r="AJ49" s="20">
        <f t="shared" si="4"/>
        <v>0</v>
      </c>
      <c r="AK49" s="6" t="str">
        <f>E49</f>
        <v>SM3 IB Multi Year</v>
      </c>
      <c r="AL49" s="17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7"/>
      <c r="AZ49" s="17"/>
      <c r="BA49" s="17"/>
      <c r="BB49" s="17"/>
      <c r="BC49" s="17"/>
      <c r="BD49" s="17"/>
      <c r="BE49" s="17">
        <v>0.81299999999999994</v>
      </c>
      <c r="BF49" s="43"/>
      <c r="BG49" s="43">
        <v>0.45500000000000002</v>
      </c>
      <c r="BH49" s="43">
        <v>0.21973094170403587</v>
      </c>
      <c r="BI49" s="43"/>
      <c r="BN49" s="2">
        <v>0.188</v>
      </c>
      <c r="BO49" s="20">
        <f t="shared" si="5"/>
        <v>0.188</v>
      </c>
      <c r="BP49" s="20">
        <f t="shared" si="8"/>
        <v>0.188</v>
      </c>
      <c r="BQ49" s="38" t="str">
        <f t="shared" si="9"/>
        <v>SM3 IB Multi Year</v>
      </c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N49" s="38" t="str">
        <f t="shared" si="10"/>
        <v>SM3 IB Multi Year</v>
      </c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s="38" customFormat="1" x14ac:dyDescent="0.25">
      <c r="A50" s="18" t="s">
        <v>59</v>
      </c>
      <c r="B50" s="18" t="s">
        <v>393</v>
      </c>
      <c r="C50" s="18" t="s">
        <v>107</v>
      </c>
      <c r="D50" s="18" t="s">
        <v>356</v>
      </c>
      <c r="E50" s="34" t="s">
        <v>91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>
        <v>1.149</v>
      </c>
      <c r="Q50" s="17">
        <v>1.1319999999999999</v>
      </c>
      <c r="R50" s="17">
        <v>0.9</v>
      </c>
      <c r="S50" s="17">
        <v>1.0369999999999999</v>
      </c>
      <c r="T50" s="17">
        <v>1.042</v>
      </c>
      <c r="U50" s="43">
        <v>0.90800000000000003</v>
      </c>
      <c r="V50" s="43">
        <v>0.96</v>
      </c>
      <c r="W50" s="43">
        <v>0.93899999999999995</v>
      </c>
      <c r="X50" s="43">
        <v>0.89100000000000001</v>
      </c>
      <c r="Y50" s="43">
        <v>0.9</v>
      </c>
      <c r="Z50" s="43">
        <v>0.92300000000000004</v>
      </c>
      <c r="AA50" s="43">
        <v>0.96</v>
      </c>
      <c r="AB50" s="43">
        <v>0.98060046189376449</v>
      </c>
      <c r="AC50" s="43">
        <v>0.98899999999999999</v>
      </c>
      <c r="AD50" s="43">
        <v>0.99099999999999999</v>
      </c>
      <c r="AE50" s="43"/>
      <c r="AF50" s="43"/>
      <c r="AG50" s="43"/>
      <c r="AH50" s="7"/>
      <c r="AI50" s="20" t="e">
        <f t="shared" si="3"/>
        <v>#DIV/0!</v>
      </c>
      <c r="AJ50" s="20">
        <f t="shared" si="4"/>
        <v>0</v>
      </c>
      <c r="AK50" s="6" t="str">
        <f>E50</f>
        <v>SM3 1B FY18</v>
      </c>
      <c r="AL50" s="17"/>
      <c r="AM50" s="12"/>
      <c r="AN50" s="12"/>
      <c r="AO50" s="12"/>
      <c r="AP50" s="12"/>
      <c r="AQ50" s="12"/>
      <c r="AR50" s="12"/>
      <c r="AS50" s="12"/>
      <c r="AT50" s="12"/>
      <c r="AU50" s="12"/>
      <c r="AV50" s="12">
        <v>0.35</v>
      </c>
      <c r="AW50" s="12">
        <v>0.64900000000000002</v>
      </c>
      <c r="AX50" s="19"/>
      <c r="AY50" s="17">
        <v>0.251</v>
      </c>
      <c r="AZ50" s="17">
        <v>0.76200000000000001</v>
      </c>
      <c r="BA50" s="13"/>
      <c r="BB50" s="13">
        <v>0.376</v>
      </c>
      <c r="BC50" s="13">
        <v>0.46200000000000002</v>
      </c>
      <c r="BD50" s="13"/>
      <c r="BE50" s="17">
        <v>0.14499999999999999</v>
      </c>
      <c r="BF50" s="43">
        <v>0.56799999999999995</v>
      </c>
      <c r="BG50" s="43">
        <v>0.69599999999999995</v>
      </c>
      <c r="BH50" s="43">
        <v>0.8</v>
      </c>
      <c r="BI50" s="43">
        <v>0.42499999999999999</v>
      </c>
      <c r="BJ50" s="43">
        <v>0.4</v>
      </c>
      <c r="BK50" s="43"/>
      <c r="BL50" s="43"/>
      <c r="BM50" s="43"/>
      <c r="BN50" s="7"/>
      <c r="BO50" s="20" t="e">
        <f t="shared" si="5"/>
        <v>#DIV/0!</v>
      </c>
      <c r="BP50" s="20">
        <f t="shared" si="8"/>
        <v>0</v>
      </c>
      <c r="BQ50" s="38" t="str">
        <f t="shared" si="9"/>
        <v>SM3 1B FY18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>
        <v>0.97599999999999998</v>
      </c>
      <c r="CG50" s="2">
        <v>0.88800000000000001</v>
      </c>
      <c r="CH50" s="7">
        <v>0.7</v>
      </c>
      <c r="CI50" s="7">
        <v>0.61799999999999999</v>
      </c>
      <c r="CJ50" s="7">
        <v>0.80300000000000005</v>
      </c>
      <c r="CN50" s="38" t="str">
        <f t="shared" si="10"/>
        <v>SM3 1B FY18</v>
      </c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>
        <v>1.056</v>
      </c>
      <c r="DD50" s="2">
        <v>1.048</v>
      </c>
      <c r="DE50" s="2">
        <v>1.032</v>
      </c>
      <c r="DF50" s="2">
        <v>1.0169999999999999</v>
      </c>
      <c r="DG50" s="2">
        <v>1.01</v>
      </c>
    </row>
    <row r="51" spans="1:111" x14ac:dyDescent="0.25">
      <c r="A51" s="18" t="s">
        <v>59</v>
      </c>
      <c r="B51" s="18" t="s">
        <v>393</v>
      </c>
      <c r="C51" s="18" t="s">
        <v>0</v>
      </c>
      <c r="D51" s="18" t="s">
        <v>356</v>
      </c>
      <c r="E51" s="6" t="s">
        <v>48</v>
      </c>
      <c r="F51" s="18">
        <v>0.95599999999999996</v>
      </c>
      <c r="G51" s="18">
        <v>0.96899999999999997</v>
      </c>
      <c r="H51" s="18">
        <v>0.95099999999999996</v>
      </c>
      <c r="I51" s="18">
        <v>0.93700000000000006</v>
      </c>
      <c r="J51" s="18">
        <v>0.95499999999999996</v>
      </c>
      <c r="K51" s="18">
        <v>0.97299999999999998</v>
      </c>
      <c r="L51" s="18">
        <v>0.96599999999999997</v>
      </c>
      <c r="M51" s="18">
        <v>0.97099999999999997</v>
      </c>
      <c r="N51" s="18">
        <v>0.99299999999999999</v>
      </c>
      <c r="O51" s="18">
        <v>0.97499999999999998</v>
      </c>
      <c r="P51" s="18">
        <v>0.97099999999999997</v>
      </c>
      <c r="Q51" s="18">
        <v>0.95899999999999996</v>
      </c>
      <c r="R51" s="18">
        <v>0.96299999999999997</v>
      </c>
      <c r="S51" s="18">
        <v>0.97099999999999997</v>
      </c>
      <c r="T51" s="18">
        <v>0.98299999999999998</v>
      </c>
      <c r="U51" s="18">
        <v>0.97199999999999998</v>
      </c>
      <c r="V51" s="18">
        <v>0.96299999999999997</v>
      </c>
      <c r="W51" s="18">
        <v>0.97699999999999998</v>
      </c>
      <c r="X51" s="17">
        <v>0.99</v>
      </c>
      <c r="Y51" s="18">
        <v>0.99399999999999999</v>
      </c>
      <c r="Z51" s="43">
        <v>0.99399999999999999</v>
      </c>
      <c r="AA51" s="43">
        <v>0.96599999999999997</v>
      </c>
      <c r="AB51" s="43">
        <v>0.998</v>
      </c>
      <c r="AC51" s="43">
        <f>AB51</f>
        <v>0.998</v>
      </c>
      <c r="AD51" s="7">
        <f>AC51</f>
        <v>0.998</v>
      </c>
      <c r="AE51" s="7">
        <f>AD51</f>
        <v>0.998</v>
      </c>
      <c r="AF51" s="7">
        <f>AD51</f>
        <v>0.998</v>
      </c>
      <c r="AG51" s="7">
        <v>0.99099999999999999</v>
      </c>
      <c r="AH51" s="7">
        <v>0.98799999999999999</v>
      </c>
      <c r="AI51" s="20">
        <f t="shared" si="3"/>
        <v>0.99233333333333329</v>
      </c>
      <c r="AJ51" s="20">
        <f t="shared" si="4"/>
        <v>-1.0000000000000009E-2</v>
      </c>
      <c r="AK51" s="6" t="s">
        <v>48</v>
      </c>
      <c r="AL51" s="11">
        <v>0.59499999999999997</v>
      </c>
      <c r="AM51" s="11">
        <v>0.33300000000000002</v>
      </c>
      <c r="AN51" s="12">
        <v>0.28999999999999998</v>
      </c>
      <c r="AO51" s="11">
        <v>0.48799999999999999</v>
      </c>
      <c r="AP51" s="11">
        <v>0.35699999999999998</v>
      </c>
      <c r="AQ51" s="11">
        <v>0.81</v>
      </c>
      <c r="AR51" s="11">
        <v>0.57699999999999996</v>
      </c>
      <c r="AS51" s="12">
        <v>0.63300000000000001</v>
      </c>
      <c r="AT51" s="11">
        <v>0.5</v>
      </c>
      <c r="AU51" s="11">
        <v>0.38900000000000001</v>
      </c>
      <c r="AV51" s="12">
        <v>0.57099999999999995</v>
      </c>
      <c r="AW51" s="11">
        <v>0.318</v>
      </c>
      <c r="AX51" s="11">
        <v>0.53800000000000003</v>
      </c>
      <c r="AY51" s="17">
        <v>0.52</v>
      </c>
      <c r="AZ51" s="17">
        <v>0.56100000000000005</v>
      </c>
      <c r="BA51" s="17">
        <v>0.26700000000000002</v>
      </c>
      <c r="BB51" s="17">
        <v>0.46200000000000002</v>
      </c>
      <c r="BC51" s="17">
        <v>0.375</v>
      </c>
      <c r="BD51" s="17">
        <v>0.57899999999999996</v>
      </c>
      <c r="BE51" s="17">
        <v>0.33300000000000002</v>
      </c>
      <c r="BF51" s="43"/>
      <c r="BG51" s="43"/>
      <c r="BH51" s="43">
        <v>0.5</v>
      </c>
      <c r="BI51" s="43"/>
      <c r="BM51" s="43">
        <v>0.5</v>
      </c>
      <c r="BN51" s="7">
        <v>0.111</v>
      </c>
      <c r="BO51" s="20">
        <f t="shared" si="5"/>
        <v>0.30549999999999999</v>
      </c>
      <c r="BP51" s="20">
        <f t="shared" si="8"/>
        <v>0.111</v>
      </c>
      <c r="BQ51" s="38" t="str">
        <f t="shared" si="9"/>
        <v>SM3 BLK IIA DEV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>
        <v>1.097</v>
      </c>
      <c r="CC51" s="7">
        <v>1</v>
      </c>
      <c r="CD51" s="2">
        <v>0.96499999999999997</v>
      </c>
      <c r="CE51" s="2">
        <v>1.1180000000000001</v>
      </c>
      <c r="CF51" s="2">
        <v>1.319</v>
      </c>
      <c r="CG51" s="2">
        <v>1.0309999999999999</v>
      </c>
      <c r="CH51" s="2">
        <v>0.81699999999999995</v>
      </c>
      <c r="CI51" s="2">
        <v>6.8869999999999996</v>
      </c>
      <c r="CJ51" s="2">
        <v>-5.14</v>
      </c>
      <c r="CN51" s="38" t="str">
        <f t="shared" si="10"/>
        <v>SM3 BLK IIA DEV</v>
      </c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7">
        <v>1</v>
      </c>
      <c r="DD51" s="7">
        <v>1</v>
      </c>
      <c r="DE51" s="7">
        <v>1</v>
      </c>
      <c r="DF51" s="7">
        <v>1</v>
      </c>
      <c r="DG51" s="7">
        <v>1</v>
      </c>
    </row>
    <row r="52" spans="1:111" s="38" customFormat="1" x14ac:dyDescent="0.25">
      <c r="A52" s="18" t="s">
        <v>59</v>
      </c>
      <c r="B52" s="18" t="s">
        <v>394</v>
      </c>
      <c r="C52" s="18" t="s">
        <v>0</v>
      </c>
      <c r="D52" s="18" t="s">
        <v>356</v>
      </c>
      <c r="E52" s="34" t="s">
        <v>373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43"/>
      <c r="AA52" s="43">
        <v>0.59199999999999997</v>
      </c>
      <c r="AB52" s="43">
        <v>0.61199999999999999</v>
      </c>
      <c r="AC52" s="43">
        <v>0.7963800904977375</v>
      </c>
      <c r="AD52" s="43">
        <v>0.877</v>
      </c>
      <c r="AE52" s="43">
        <v>0.86799999999999999</v>
      </c>
      <c r="AF52" s="43">
        <v>0.84799999999999998</v>
      </c>
      <c r="AG52" s="43">
        <v>0.89500000000000002</v>
      </c>
      <c r="AH52" s="7">
        <v>0.95</v>
      </c>
      <c r="AI52" s="20">
        <f t="shared" si="3"/>
        <v>0.8976666666666665</v>
      </c>
      <c r="AJ52" s="20">
        <f t="shared" si="4"/>
        <v>8.1999999999999962E-2</v>
      </c>
      <c r="AK52" s="6" t="str">
        <f>E52</f>
        <v>Next Generation Interceptor</v>
      </c>
      <c r="AL52" s="11"/>
      <c r="AM52" s="11"/>
      <c r="AN52" s="12"/>
      <c r="AO52" s="11"/>
      <c r="AP52" s="11"/>
      <c r="AQ52" s="11"/>
      <c r="AR52" s="11"/>
      <c r="AS52" s="12"/>
      <c r="AT52" s="11"/>
      <c r="AU52" s="11"/>
      <c r="AV52" s="12"/>
      <c r="AW52" s="11"/>
      <c r="AX52" s="11"/>
      <c r="AY52" s="17"/>
      <c r="AZ52" s="17"/>
      <c r="BA52" s="17"/>
      <c r="BB52" s="17"/>
      <c r="BC52" s="17"/>
      <c r="BD52" s="17"/>
      <c r="BE52" s="17"/>
      <c r="BF52" s="43"/>
      <c r="BG52" s="43"/>
      <c r="BH52" s="43">
        <v>0.58099999999999996</v>
      </c>
      <c r="BI52" s="43">
        <v>0.47727272727272729</v>
      </c>
      <c r="BJ52" s="43">
        <v>0.68500000000000005</v>
      </c>
      <c r="BK52" s="2">
        <v>0.627</v>
      </c>
      <c r="BL52" s="2">
        <v>0.59199999999999997</v>
      </c>
      <c r="BM52" s="7">
        <v>0.6</v>
      </c>
      <c r="BN52" s="7">
        <v>0.74299999999999999</v>
      </c>
      <c r="BO52" s="20">
        <f t="shared" si="5"/>
        <v>0.64500000000000002</v>
      </c>
      <c r="BP52" s="20">
        <f t="shared" si="8"/>
        <v>0.11599999999999999</v>
      </c>
      <c r="BQ52" s="38" t="str">
        <f t="shared" si="9"/>
        <v>Next Generation Interceptor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7"/>
      <c r="CD52" s="2"/>
      <c r="CE52" s="2"/>
      <c r="CF52" s="2"/>
      <c r="CG52" s="2"/>
      <c r="CH52" s="2"/>
      <c r="CI52" s="2"/>
      <c r="CJ52" s="2"/>
      <c r="CN52" s="38" t="str">
        <f t="shared" si="10"/>
        <v>Next Generation Interceptor</v>
      </c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7"/>
      <c r="DD52" s="7"/>
      <c r="DE52" s="7"/>
      <c r="DF52" s="7"/>
      <c r="DG52" s="7"/>
    </row>
    <row r="53" spans="1:111" s="38" customFormat="1" x14ac:dyDescent="0.25">
      <c r="A53" s="18" t="s">
        <v>58</v>
      </c>
      <c r="B53" s="18" t="s">
        <v>395</v>
      </c>
      <c r="C53" s="18" t="s">
        <v>107</v>
      </c>
      <c r="D53" s="18" t="s">
        <v>356</v>
      </c>
      <c r="E53" s="124" t="s">
        <v>93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7">
        <v>1</v>
      </c>
      <c r="Q53" s="17">
        <v>1</v>
      </c>
      <c r="R53" s="17">
        <v>1</v>
      </c>
      <c r="S53" s="17">
        <v>1</v>
      </c>
      <c r="T53" s="17">
        <v>1</v>
      </c>
      <c r="U53" s="17">
        <v>1</v>
      </c>
      <c r="V53" s="17">
        <v>1</v>
      </c>
      <c r="W53" s="17">
        <v>1</v>
      </c>
      <c r="X53" s="17">
        <v>1</v>
      </c>
      <c r="Y53" s="17">
        <v>1</v>
      </c>
      <c r="Z53" s="43">
        <v>1.1111111111111112</v>
      </c>
      <c r="AA53" s="43">
        <v>1.109</v>
      </c>
      <c r="AB53" s="43">
        <v>1.6153846153846154</v>
      </c>
      <c r="AC53" s="43">
        <v>1.7916666666666667</v>
      </c>
      <c r="AD53" s="43">
        <v>1.68</v>
      </c>
      <c r="AE53" s="43">
        <v>1.452</v>
      </c>
      <c r="AF53" s="43">
        <v>0.76300000000000001</v>
      </c>
      <c r="AG53" s="43">
        <v>0.8</v>
      </c>
      <c r="AH53" s="7">
        <v>0.84</v>
      </c>
      <c r="AI53" s="20">
        <f t="shared" si="3"/>
        <v>0.80100000000000005</v>
      </c>
      <c r="AJ53" s="20">
        <f t="shared" si="4"/>
        <v>-0.61199999999999999</v>
      </c>
      <c r="AK53" s="34" t="str">
        <f>E53</f>
        <v>SM6 FY19 23 MY Production</v>
      </c>
      <c r="AL53" s="11"/>
      <c r="AM53" s="11"/>
      <c r="AN53" s="12"/>
      <c r="AO53" s="11"/>
      <c r="AP53" s="11"/>
      <c r="AQ53" s="11"/>
      <c r="AR53" s="11"/>
      <c r="AS53" s="12"/>
      <c r="AT53" s="11"/>
      <c r="AU53" s="11"/>
      <c r="AV53" s="12"/>
      <c r="AW53" s="11"/>
      <c r="AX53" s="11"/>
      <c r="AY53" s="17"/>
      <c r="AZ53" s="17"/>
      <c r="BA53" s="17"/>
      <c r="BB53" s="17"/>
      <c r="BC53" s="17"/>
      <c r="BD53" s="17"/>
      <c r="BE53" s="17"/>
      <c r="BF53" s="43"/>
      <c r="BG53" s="43">
        <v>0.14299999999999999</v>
      </c>
      <c r="BH53" s="43">
        <v>0.125</v>
      </c>
      <c r="BI53" s="43"/>
      <c r="BK53" s="2">
        <v>0.11799999999999999</v>
      </c>
      <c r="BL53" s="2"/>
      <c r="BM53" s="2">
        <v>7.9000000000000001E-2</v>
      </c>
      <c r="BN53" s="2">
        <v>0.30599999999999999</v>
      </c>
      <c r="BO53" s="20">
        <f t="shared" si="5"/>
        <v>0.1925</v>
      </c>
      <c r="BP53" s="20">
        <f t="shared" si="8"/>
        <v>0.188</v>
      </c>
      <c r="BQ53" s="38" t="str">
        <f t="shared" si="9"/>
        <v>SM6 FY19 23 MY Production</v>
      </c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7"/>
      <c r="CD53" s="2"/>
      <c r="CE53" s="2"/>
      <c r="CF53" s="7">
        <v>1</v>
      </c>
      <c r="CG53" s="2">
        <v>1.444</v>
      </c>
      <c r="CH53" s="2">
        <v>5.2249999999999996</v>
      </c>
      <c r="CI53" s="2">
        <v>16.271999999999998</v>
      </c>
      <c r="CJ53" s="2">
        <v>8.9499999999999993</v>
      </c>
      <c r="CN53" s="38" t="str">
        <f t="shared" si="10"/>
        <v>SM6 FY19 23 MY Production</v>
      </c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7">
        <v>1</v>
      </c>
      <c r="DD53" s="2">
        <v>1.0589999999999999</v>
      </c>
      <c r="DE53" s="2">
        <v>2.2250000000000001</v>
      </c>
      <c r="DF53" s="2">
        <v>5.2969999999999997</v>
      </c>
      <c r="DG53" s="2">
        <v>6.1669999999999998</v>
      </c>
    </row>
    <row r="54" spans="1:111" s="3" customFormat="1" x14ac:dyDescent="0.25">
      <c r="A54" s="18" t="s">
        <v>58</v>
      </c>
      <c r="B54" s="18" t="s">
        <v>395</v>
      </c>
      <c r="C54" s="18" t="s">
        <v>107</v>
      </c>
      <c r="D54" s="18" t="s">
        <v>356</v>
      </c>
      <c r="E54" s="6" t="s">
        <v>50</v>
      </c>
      <c r="F54" s="18">
        <v>0.86799999999999999</v>
      </c>
      <c r="G54" s="18">
        <v>0.874</v>
      </c>
      <c r="H54" s="18">
        <v>0.873</v>
      </c>
      <c r="I54" s="18">
        <v>0.876</v>
      </c>
      <c r="J54" s="18">
        <v>0.89600000000000002</v>
      </c>
      <c r="K54" s="18">
        <v>0.90600000000000003</v>
      </c>
      <c r="L54" s="18">
        <v>0.92300000000000004</v>
      </c>
      <c r="M54" s="18">
        <v>0.92700000000000005</v>
      </c>
      <c r="N54" s="18">
        <v>0.94099999999999995</v>
      </c>
      <c r="O54" s="18">
        <v>0.94399999999999995</v>
      </c>
      <c r="P54" s="18">
        <v>0.94199999999999995</v>
      </c>
      <c r="Q54" s="18">
        <v>0.93899999999999995</v>
      </c>
      <c r="R54" s="18">
        <v>1.002</v>
      </c>
      <c r="S54" s="18">
        <v>1.002</v>
      </c>
      <c r="T54" s="18">
        <v>1.002</v>
      </c>
      <c r="U54" s="18">
        <v>0.997</v>
      </c>
      <c r="V54" s="17">
        <v>1</v>
      </c>
      <c r="W54" s="17">
        <v>1</v>
      </c>
      <c r="X54" s="17">
        <v>1.002</v>
      </c>
      <c r="Y54" s="17">
        <v>1.0029999999999999</v>
      </c>
      <c r="Z54" s="43">
        <v>1</v>
      </c>
      <c r="AA54" s="43">
        <v>0.998</v>
      </c>
      <c r="AB54" s="43">
        <v>0.99885583524027455</v>
      </c>
      <c r="AC54" s="43">
        <v>1.004566210045662</v>
      </c>
      <c r="AD54" s="43">
        <v>0.99399999999999999</v>
      </c>
      <c r="AE54" s="43">
        <v>0.99399999999999999</v>
      </c>
      <c r="AF54" s="43">
        <v>0.99399999999999999</v>
      </c>
      <c r="AG54" s="43">
        <v>0.99199999999999999</v>
      </c>
      <c r="AH54" s="7">
        <v>0.99099999999999999</v>
      </c>
      <c r="AI54" s="20">
        <f t="shared" si="3"/>
        <v>0.99233333333333329</v>
      </c>
      <c r="AJ54" s="20">
        <f t="shared" si="4"/>
        <v>-3.0000000000000027E-3</v>
      </c>
      <c r="AK54" s="6" t="s">
        <v>50</v>
      </c>
      <c r="AL54" s="18"/>
      <c r="AM54" s="18"/>
      <c r="AN54" s="11">
        <v>0.125</v>
      </c>
      <c r="AO54" s="11">
        <v>0.14499999999999999</v>
      </c>
      <c r="AP54" s="11">
        <v>0.17399999999999999</v>
      </c>
      <c r="AQ54" s="11">
        <v>0.375</v>
      </c>
      <c r="AR54" s="11">
        <v>0.45300000000000001</v>
      </c>
      <c r="AS54" s="11">
        <v>0.66700000000000004</v>
      </c>
      <c r="AT54" s="12">
        <v>0.2</v>
      </c>
      <c r="AU54" s="11">
        <v>0.26300000000000001</v>
      </c>
      <c r="AV54" s="19"/>
      <c r="AW54" s="19"/>
      <c r="AX54" s="12">
        <v>1</v>
      </c>
      <c r="AY54" s="19"/>
      <c r="AZ54" s="19"/>
      <c r="BA54" s="18">
        <v>0.98699999999999999</v>
      </c>
      <c r="BB54" s="18"/>
      <c r="BC54" s="18"/>
      <c r="BD54" s="18"/>
      <c r="BE54" s="18"/>
      <c r="BF54" s="96"/>
      <c r="BG54" s="96"/>
      <c r="BH54" s="96"/>
      <c r="BI54" s="43">
        <v>0.5</v>
      </c>
      <c r="BJ54" s="2">
        <v>0.623</v>
      </c>
      <c r="BK54" s="2"/>
      <c r="BL54" s="2"/>
      <c r="BM54" s="2"/>
      <c r="BN54" s="2"/>
      <c r="BO54" s="20" t="e">
        <f t="shared" si="5"/>
        <v>#DIV/0!</v>
      </c>
      <c r="BP54" s="20">
        <f t="shared" si="8"/>
        <v>0</v>
      </c>
      <c r="BQ54" s="38" t="str">
        <f t="shared" si="9"/>
        <v>ESSM EMD Phase</v>
      </c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7">
        <v>0</v>
      </c>
      <c r="CC54" s="7">
        <v>0</v>
      </c>
      <c r="CD54" s="2">
        <v>-1.7000000000000001E-2</v>
      </c>
      <c r="CE54" s="2">
        <v>0.44500000000000001</v>
      </c>
      <c r="CF54" s="2">
        <v>0.56000000000000005</v>
      </c>
      <c r="CG54" s="2">
        <v>-2.4489999999999998</v>
      </c>
      <c r="CH54" s="2">
        <v>0.45600000000000002</v>
      </c>
      <c r="CI54" s="2">
        <v>0.78100000000000003</v>
      </c>
      <c r="CJ54" s="2">
        <v>0.91600000000000004</v>
      </c>
      <c r="CN54" s="38" t="str">
        <f t="shared" si="10"/>
        <v>ESSM EMD Phase</v>
      </c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>
        <v>0.998</v>
      </c>
      <c r="DD54" s="2">
        <v>0.998</v>
      </c>
      <c r="DE54" s="2">
        <v>0.998</v>
      </c>
      <c r="DF54" s="2"/>
      <c r="DG54" s="2">
        <v>0.998</v>
      </c>
    </row>
    <row r="55" spans="1:111" s="38" customFormat="1" x14ac:dyDescent="0.25">
      <c r="A55" s="18" t="s">
        <v>58</v>
      </c>
      <c r="B55" s="18" t="s">
        <v>395</v>
      </c>
      <c r="C55" s="18" t="s">
        <v>0</v>
      </c>
      <c r="D55" s="18" t="s">
        <v>356</v>
      </c>
      <c r="E55" s="58" t="s">
        <v>157</v>
      </c>
      <c r="F55" s="18"/>
      <c r="G55" s="18"/>
      <c r="H55" s="18"/>
      <c r="I55" s="18"/>
      <c r="J55" s="18"/>
      <c r="K55" s="18"/>
      <c r="L55" s="17"/>
      <c r="M55" s="17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43"/>
      <c r="AA55" s="43"/>
      <c r="AB55" s="43"/>
      <c r="AC55" s="43"/>
      <c r="AH55" s="7"/>
      <c r="AI55" s="20" t="e">
        <f t="shared" si="3"/>
        <v>#DIV/0!</v>
      </c>
      <c r="AJ55" s="20">
        <f t="shared" si="4"/>
        <v>0</v>
      </c>
      <c r="AK55" s="34" t="str">
        <f>E55</f>
        <v>ESSM Block II LRIP</v>
      </c>
      <c r="AL55" s="18"/>
      <c r="AM55" s="18"/>
      <c r="AN55" s="11"/>
      <c r="AO55" s="11"/>
      <c r="AP55" s="11"/>
      <c r="AQ55" s="11"/>
      <c r="AR55" s="11"/>
      <c r="AS55" s="11"/>
      <c r="AT55" s="12"/>
      <c r="AU55" s="11"/>
      <c r="AV55" s="11"/>
      <c r="AW55" s="12"/>
      <c r="AX55" s="11"/>
      <c r="AY55" s="11"/>
      <c r="AZ55" s="11"/>
      <c r="BA55" s="11"/>
      <c r="BB55" s="12"/>
      <c r="BC55" s="12"/>
      <c r="BD55" s="12"/>
      <c r="BE55" s="12"/>
      <c r="BF55" s="43"/>
      <c r="BG55" s="43">
        <v>0.50800000000000001</v>
      </c>
      <c r="BH55" s="43">
        <v>0.44</v>
      </c>
      <c r="BI55" s="43">
        <v>0.33333333333333331</v>
      </c>
      <c r="BN55" s="7">
        <v>0.38300000000000001</v>
      </c>
      <c r="BO55" s="20">
        <f t="shared" si="5"/>
        <v>0.38300000000000001</v>
      </c>
      <c r="BP55" s="20">
        <f t="shared" si="8"/>
        <v>0.38300000000000001</v>
      </c>
      <c r="BQ55" s="38" t="str">
        <f t="shared" si="9"/>
        <v>ESSM Block II LRIP</v>
      </c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7"/>
      <c r="CC55" s="7"/>
      <c r="CD55" s="2"/>
      <c r="CE55" s="2"/>
      <c r="CF55" s="2"/>
      <c r="CG55" s="2"/>
      <c r="CH55" s="7">
        <v>1.58</v>
      </c>
      <c r="CI55" s="7"/>
      <c r="CJ55" s="7"/>
      <c r="CN55" s="38" t="str">
        <f t="shared" si="10"/>
        <v>ESSM Block II LRIP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>
        <v>2.0870000000000002</v>
      </c>
      <c r="DF55" s="2"/>
      <c r="DG55" s="2"/>
    </row>
    <row r="56" spans="1:111" s="38" customFormat="1" x14ac:dyDescent="0.25">
      <c r="A56" s="18" t="s">
        <v>58</v>
      </c>
      <c r="B56" s="18" t="s">
        <v>396</v>
      </c>
      <c r="C56" s="18" t="s">
        <v>107</v>
      </c>
      <c r="D56" s="18" t="s">
        <v>356</v>
      </c>
      <c r="E56" s="34" t="s">
        <v>94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>
        <v>0.98199999999999998</v>
      </c>
      <c r="Q56" s="18">
        <v>0.98099999999999998</v>
      </c>
      <c r="R56" s="18">
        <v>0.98499999999999999</v>
      </c>
      <c r="S56" s="18">
        <v>0.98699999999999999</v>
      </c>
      <c r="T56" s="18">
        <v>0.98799999999999999</v>
      </c>
      <c r="U56" s="18">
        <v>0.98899999999999999</v>
      </c>
      <c r="V56" s="18">
        <v>0.98699999999999999</v>
      </c>
      <c r="W56" s="18">
        <v>0.98599999999999999</v>
      </c>
      <c r="X56" s="18">
        <v>0.97599999999999998</v>
      </c>
      <c r="Y56" s="18">
        <v>0.97199999999999998</v>
      </c>
      <c r="Z56" s="96">
        <v>0.97199999999999998</v>
      </c>
      <c r="AA56" s="43">
        <v>0.97499999999999998</v>
      </c>
      <c r="AB56" s="43">
        <v>0.97318526543878703</v>
      </c>
      <c r="AC56" s="43">
        <v>0.97960848287112556</v>
      </c>
      <c r="AD56" s="43">
        <v>0.97599999999999998</v>
      </c>
      <c r="AE56" s="43">
        <v>0.97699999999999998</v>
      </c>
      <c r="AF56" s="43">
        <v>0.97899999999999998</v>
      </c>
      <c r="AG56" s="43">
        <v>0.97799999999999998</v>
      </c>
      <c r="AH56" s="7">
        <v>0.97699999999999998</v>
      </c>
      <c r="AI56" s="20">
        <f t="shared" si="3"/>
        <v>0.97799999999999987</v>
      </c>
      <c r="AJ56" s="20">
        <f t="shared" si="4"/>
        <v>0</v>
      </c>
      <c r="AK56" s="34" t="str">
        <f>E56</f>
        <v>AIM-9X System Improvement Program III</v>
      </c>
      <c r="AL56" s="18"/>
      <c r="AM56" s="18"/>
      <c r="AN56" s="11"/>
      <c r="AO56" s="11"/>
      <c r="AP56" s="11"/>
      <c r="AQ56" s="11"/>
      <c r="AR56" s="11"/>
      <c r="AS56" s="11"/>
      <c r="AT56" s="12"/>
      <c r="AU56" s="11"/>
      <c r="AV56" s="18">
        <v>0.38200000000000001</v>
      </c>
      <c r="AW56" s="18">
        <v>0.50900000000000001</v>
      </c>
      <c r="AX56" s="12">
        <v>0.54800000000000004</v>
      </c>
      <c r="AY56" s="18">
        <v>0.55400000000000005</v>
      </c>
      <c r="AZ56" s="18">
        <v>0.48899999999999999</v>
      </c>
      <c r="BA56" s="18">
        <v>0.49199999999999999</v>
      </c>
      <c r="BB56" s="17">
        <v>0.4</v>
      </c>
      <c r="BC56" s="17">
        <v>0.441</v>
      </c>
      <c r="BD56" s="17">
        <v>0.38700000000000001</v>
      </c>
      <c r="BE56" s="17">
        <v>0.59399999999999997</v>
      </c>
      <c r="BF56" s="43">
        <v>0.5</v>
      </c>
      <c r="BG56" s="43">
        <v>0.40899999999999997</v>
      </c>
      <c r="BH56" s="43">
        <v>0.33333333333333331</v>
      </c>
      <c r="BI56" s="43">
        <v>0.27027027027027029</v>
      </c>
      <c r="BJ56" s="43">
        <v>0.375</v>
      </c>
      <c r="BK56" s="43">
        <v>0.435</v>
      </c>
      <c r="BL56" s="43">
        <v>0.60899999999999999</v>
      </c>
      <c r="BM56" s="43">
        <v>0.53100000000000003</v>
      </c>
      <c r="BN56" s="7">
        <v>0.27600000000000002</v>
      </c>
      <c r="BO56" s="20">
        <f t="shared" si="5"/>
        <v>0.47200000000000003</v>
      </c>
      <c r="BP56" s="20">
        <f t="shared" si="8"/>
        <v>-0.15899999999999997</v>
      </c>
      <c r="BQ56" s="38" t="str">
        <f t="shared" si="9"/>
        <v>AIM-9X System Improvement Program III</v>
      </c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7"/>
      <c r="CC56" s="7"/>
      <c r="CD56" s="2"/>
      <c r="CE56" s="2"/>
      <c r="CF56" s="2">
        <v>0.91300000000000003</v>
      </c>
      <c r="CG56" s="2">
        <v>1.7490000000000001</v>
      </c>
      <c r="CH56" s="2">
        <v>0.873</v>
      </c>
      <c r="CI56" s="2">
        <v>0.80100000000000005</v>
      </c>
      <c r="CJ56" s="2">
        <v>0.70099999999999996</v>
      </c>
      <c r="CN56" s="38" t="str">
        <f t="shared" si="10"/>
        <v>AIM-9X System Improvement Program III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>
        <v>0.98399999999999999</v>
      </c>
      <c r="DD56" s="7">
        <v>0.99</v>
      </c>
      <c r="DE56" s="7">
        <v>0.98899999999999999</v>
      </c>
      <c r="DF56" s="7">
        <v>0.98699999999999999</v>
      </c>
      <c r="DG56" s="7">
        <v>0.98199999999999998</v>
      </c>
    </row>
    <row r="57" spans="1:111" s="3" customFormat="1" x14ac:dyDescent="0.25">
      <c r="A57" s="18" t="s">
        <v>60</v>
      </c>
      <c r="B57" s="18" t="s">
        <v>165</v>
      </c>
      <c r="C57" s="18" t="s">
        <v>107</v>
      </c>
      <c r="D57" s="18" t="s">
        <v>356</v>
      </c>
      <c r="E57" s="6" t="s">
        <v>42</v>
      </c>
      <c r="F57" s="18">
        <v>0.91600000000000004</v>
      </c>
      <c r="G57" s="18">
        <v>0.92600000000000005</v>
      </c>
      <c r="H57" s="18">
        <v>0.91700000000000004</v>
      </c>
      <c r="I57" s="18">
        <v>0.9</v>
      </c>
      <c r="J57" s="18">
        <v>0.90400000000000003</v>
      </c>
      <c r="K57" s="18">
        <v>0.90400000000000003</v>
      </c>
      <c r="L57" s="18">
        <v>0.89300000000000002</v>
      </c>
      <c r="M57" s="18">
        <v>0.88900000000000001</v>
      </c>
      <c r="N57" s="18">
        <v>0.89300000000000002</v>
      </c>
      <c r="O57" s="18">
        <v>0.89600000000000002</v>
      </c>
      <c r="P57" s="18">
        <v>0.89900000000000002</v>
      </c>
      <c r="Q57" s="18">
        <v>0.90900000000000003</v>
      </c>
      <c r="R57" s="18">
        <v>0.91300000000000003</v>
      </c>
      <c r="S57" s="18">
        <v>0.89900000000000002</v>
      </c>
      <c r="T57" s="18">
        <v>0.90100000000000002</v>
      </c>
      <c r="U57" s="18">
        <v>0.90100000000000002</v>
      </c>
      <c r="V57" s="18">
        <v>0.89900000000000002</v>
      </c>
      <c r="W57" s="18">
        <v>0.89400000000000002</v>
      </c>
      <c r="X57" s="18">
        <v>0.88500000000000001</v>
      </c>
      <c r="Y57" s="18">
        <v>0.85599999999999998</v>
      </c>
      <c r="Z57" s="43">
        <v>0.85499999999999998</v>
      </c>
      <c r="AA57" s="43">
        <v>0.86499999999999999</v>
      </c>
      <c r="AB57" s="43">
        <v>0.86928353658536583</v>
      </c>
      <c r="AC57" s="43">
        <v>0.86943509165731392</v>
      </c>
      <c r="AD57" s="43">
        <v>0.86599999999999999</v>
      </c>
      <c r="AE57" s="43">
        <v>0.874</v>
      </c>
      <c r="AF57" s="43">
        <v>0.871</v>
      </c>
      <c r="AG57" s="43">
        <v>0.872</v>
      </c>
      <c r="AH57" s="7">
        <v>0.88</v>
      </c>
      <c r="AI57" s="20">
        <f t="shared" si="3"/>
        <v>0.8743333333333333</v>
      </c>
      <c r="AJ57" s="20">
        <f t="shared" si="4"/>
        <v>6.0000000000000053E-3</v>
      </c>
      <c r="AK57" s="6" t="s">
        <v>42</v>
      </c>
      <c r="AL57" s="11">
        <v>0.57799999999999996</v>
      </c>
      <c r="AM57" s="11">
        <v>0.64</v>
      </c>
      <c r="AN57" s="11">
        <v>0.35599999999999998</v>
      </c>
      <c r="AO57" s="11">
        <v>0.40699999999999997</v>
      </c>
      <c r="AP57" s="11">
        <v>0.33900000000000002</v>
      </c>
      <c r="AQ57" s="11">
        <v>0.41199999999999998</v>
      </c>
      <c r="AR57" s="11">
        <v>0.28199999999999997</v>
      </c>
      <c r="AS57" s="11">
        <v>0.19700000000000001</v>
      </c>
      <c r="AT57" s="11">
        <v>0.308</v>
      </c>
      <c r="AU57" s="11">
        <v>0.47299999999999998</v>
      </c>
      <c r="AV57" s="11">
        <v>0.373</v>
      </c>
      <c r="AW57" s="11">
        <v>0.32900000000000001</v>
      </c>
      <c r="AX57" s="11">
        <v>0.438</v>
      </c>
      <c r="AY57" s="18">
        <v>0.44800000000000001</v>
      </c>
      <c r="AZ57" s="18">
        <v>0.57499999999999996</v>
      </c>
      <c r="BA57" s="18">
        <v>0.47599999999999998</v>
      </c>
      <c r="BB57" s="18">
        <v>0.48499999999999999</v>
      </c>
      <c r="BC57" s="18">
        <v>0.46800000000000003</v>
      </c>
      <c r="BD57" s="17">
        <v>0.39</v>
      </c>
      <c r="BE57" s="17">
        <v>0.46300000000000002</v>
      </c>
      <c r="BF57" s="43">
        <v>0.6</v>
      </c>
      <c r="BG57" s="43">
        <v>0.53600000000000003</v>
      </c>
      <c r="BH57" s="43">
        <v>0.39759036144578314</v>
      </c>
      <c r="BI57" s="43">
        <v>0.48484848484848486</v>
      </c>
      <c r="BJ57" s="43">
        <v>0.61299999999999999</v>
      </c>
      <c r="BK57" s="43">
        <v>0.63400000000000001</v>
      </c>
      <c r="BL57" s="43">
        <v>0.45600000000000002</v>
      </c>
      <c r="BM57" s="43">
        <v>0.47899999999999998</v>
      </c>
      <c r="BN57" s="7">
        <v>0.49099999999999999</v>
      </c>
      <c r="BO57" s="20">
        <f t="shared" si="5"/>
        <v>0.47533333333333339</v>
      </c>
      <c r="BP57" s="20">
        <f t="shared" si="8"/>
        <v>-0.14300000000000002</v>
      </c>
      <c r="BQ57" s="36" t="str">
        <f t="shared" si="9"/>
        <v>StormBreaker SDB II iECP</v>
      </c>
      <c r="BR57" s="2">
        <v>1.1910000000000001</v>
      </c>
      <c r="BS57" s="2">
        <v>1.1859999999999999</v>
      </c>
      <c r="BT57" s="2">
        <v>0.83199999999999996</v>
      </c>
      <c r="BU57" s="2">
        <v>0.84399999999999997</v>
      </c>
      <c r="BV57" s="2">
        <v>0.86299999999999999</v>
      </c>
      <c r="BW57" s="2">
        <v>1.052</v>
      </c>
      <c r="BX57" s="2">
        <v>0.89600000000000002</v>
      </c>
      <c r="BY57" s="2">
        <v>0.93799999999999994</v>
      </c>
      <c r="BZ57" s="2">
        <v>1.075</v>
      </c>
      <c r="CA57" s="2">
        <v>0.79600000000000004</v>
      </c>
      <c r="CB57" s="2">
        <v>1.0580000000000001</v>
      </c>
      <c r="CC57" s="2">
        <v>1.1120000000000001</v>
      </c>
      <c r="CD57" s="7">
        <v>0.92</v>
      </c>
      <c r="CE57" s="2">
        <v>0.97499999999999998</v>
      </c>
      <c r="CF57" s="2">
        <v>0.92300000000000004</v>
      </c>
      <c r="CG57" s="7">
        <v>0.96</v>
      </c>
      <c r="CH57" s="7">
        <v>0.66900000000000004</v>
      </c>
      <c r="CI57" s="7">
        <v>1.119</v>
      </c>
      <c r="CJ57" s="7"/>
      <c r="CN57" s="37" t="str">
        <f t="shared" si="10"/>
        <v>StormBreaker SDB II iECP</v>
      </c>
      <c r="CO57" s="2">
        <v>0.97499999999999998</v>
      </c>
      <c r="CP57" s="2">
        <v>0.98299999999999998</v>
      </c>
      <c r="CQ57" s="2">
        <v>0.98199999999999998</v>
      </c>
      <c r="CR57" s="2">
        <v>0.97</v>
      </c>
      <c r="CS57" s="2">
        <v>0.96599999999999997</v>
      </c>
      <c r="CT57" s="2">
        <v>0.96799999999999997</v>
      </c>
      <c r="CU57" s="2">
        <v>0.96599999999999997</v>
      </c>
      <c r="CV57" s="2">
        <v>0.96499999999999997</v>
      </c>
      <c r="CW57" s="2">
        <v>0.96799999999999997</v>
      </c>
      <c r="CX57" s="2">
        <v>0.96299999999999997</v>
      </c>
      <c r="CY57" s="2">
        <v>0.96499999999999997</v>
      </c>
      <c r="CZ57" s="2">
        <v>0.96799999999999997</v>
      </c>
      <c r="DA57" s="7">
        <v>0.96699999999999997</v>
      </c>
      <c r="DB57" s="2">
        <v>0.96699999999999997</v>
      </c>
      <c r="DC57" s="2">
        <v>0.96599999999999997</v>
      </c>
      <c r="DD57" s="2">
        <v>0.96599999999999997</v>
      </c>
      <c r="DE57" s="7">
        <v>0.96</v>
      </c>
      <c r="DF57" s="7">
        <v>0.96199999999999997</v>
      </c>
      <c r="DG57" s="7"/>
    </row>
    <row r="58" spans="1:111" s="33" customFormat="1" x14ac:dyDescent="0.25">
      <c r="A58" s="18" t="s">
        <v>60</v>
      </c>
      <c r="B58" s="18" t="s">
        <v>166</v>
      </c>
      <c r="C58" s="18" t="s">
        <v>0</v>
      </c>
      <c r="D58" s="18" t="s">
        <v>356</v>
      </c>
      <c r="E58" s="34" t="s">
        <v>46</v>
      </c>
      <c r="F58" s="18">
        <v>0.76600000000000001</v>
      </c>
      <c r="G58" s="18">
        <v>0.75900000000000001</v>
      </c>
      <c r="H58" s="18">
        <v>0.753</v>
      </c>
      <c r="I58" s="18">
        <v>0.74399999999999999</v>
      </c>
      <c r="J58" s="18">
        <v>0.83799999999999997</v>
      </c>
      <c r="K58" s="18">
        <v>0.83399999999999996</v>
      </c>
      <c r="L58" s="18">
        <v>0.83699999999999997</v>
      </c>
      <c r="M58" s="18">
        <v>0.84099999999999997</v>
      </c>
      <c r="N58" s="18">
        <v>0.84899999999999998</v>
      </c>
      <c r="O58" s="18">
        <v>0.86299999999999999</v>
      </c>
      <c r="P58" s="18">
        <v>0.871</v>
      </c>
      <c r="Q58" s="18">
        <v>0.88200000000000001</v>
      </c>
      <c r="R58" s="18">
        <v>1.004</v>
      </c>
      <c r="S58" s="18">
        <v>0.99399999999999999</v>
      </c>
      <c r="T58" s="18">
        <v>0.997</v>
      </c>
      <c r="U58" s="18">
        <v>0.98899999999999999</v>
      </c>
      <c r="V58" s="18">
        <v>0.98899999999999999</v>
      </c>
      <c r="W58" s="18">
        <v>0.98899999999999999</v>
      </c>
      <c r="X58" s="18">
        <v>0.98199999999999998</v>
      </c>
      <c r="Y58" s="18">
        <v>0.98199999999999998</v>
      </c>
      <c r="Z58" s="43">
        <v>0.98641975308641971</v>
      </c>
      <c r="AA58" s="43">
        <v>0.99099999999999999</v>
      </c>
      <c r="AB58" s="43"/>
      <c r="AC58" s="43"/>
      <c r="AD58" s="38"/>
      <c r="AE58" s="38"/>
      <c r="AF58" s="38"/>
      <c r="AG58" s="38"/>
      <c r="AH58" s="38"/>
      <c r="AI58" s="20" t="e">
        <f t="shared" si="3"/>
        <v>#DIV/0!</v>
      </c>
      <c r="AJ58" s="20">
        <f t="shared" si="4"/>
        <v>0</v>
      </c>
      <c r="AK58" s="34" t="s">
        <v>46</v>
      </c>
      <c r="AL58" s="12">
        <v>1</v>
      </c>
      <c r="AM58" s="19"/>
      <c r="AN58" s="19"/>
      <c r="AO58" s="19"/>
      <c r="AP58" s="12">
        <v>0.06</v>
      </c>
      <c r="AQ58" s="11">
        <v>0.13200000000000001</v>
      </c>
      <c r="AR58" s="11">
        <v>0.32800000000000001</v>
      </c>
      <c r="AS58" s="11">
        <v>0.48699999999999999</v>
      </c>
      <c r="AT58" s="12">
        <v>0.37</v>
      </c>
      <c r="AU58" s="11">
        <v>0.57599999999999996</v>
      </c>
      <c r="AV58" s="11">
        <v>0.375</v>
      </c>
      <c r="AW58" s="11">
        <v>0.378</v>
      </c>
      <c r="AX58" s="12">
        <v>1</v>
      </c>
      <c r="AY58" s="18">
        <v>0.60699999999999998</v>
      </c>
      <c r="AZ58" s="18">
        <v>0.73899999999999999</v>
      </c>
      <c r="BA58" s="18">
        <v>0.73499999999999999</v>
      </c>
      <c r="BB58" s="18">
        <v>0.68200000000000005</v>
      </c>
      <c r="BC58" s="18">
        <v>0.81299999999999994</v>
      </c>
      <c r="BD58" s="17">
        <v>1</v>
      </c>
      <c r="BE58" s="17">
        <v>1</v>
      </c>
      <c r="BF58" s="43">
        <v>0.75</v>
      </c>
      <c r="BG58" s="43">
        <v>0.85699999999999998</v>
      </c>
      <c r="BH58" s="43"/>
      <c r="BI58" s="43"/>
      <c r="BJ58" s="38"/>
      <c r="BK58" s="38"/>
      <c r="BL58" s="38"/>
      <c r="BM58" s="38"/>
      <c r="BN58" s="38"/>
      <c r="BO58" s="20" t="e">
        <f t="shared" si="5"/>
        <v>#DIV/0!</v>
      </c>
      <c r="BP58" s="20">
        <f t="shared" si="8"/>
        <v>0</v>
      </c>
      <c r="BQ58" s="36" t="str">
        <f t="shared" si="9"/>
        <v>F3R Phase 4b</v>
      </c>
      <c r="BR58" s="2">
        <v>1.194</v>
      </c>
      <c r="BS58" s="2">
        <v>-3.0430000000000001</v>
      </c>
      <c r="BT58" s="2">
        <v>1.157</v>
      </c>
      <c r="BU58" s="2">
        <v>0.38600000000000001</v>
      </c>
      <c r="BV58" s="2">
        <v>0.43099999999999999</v>
      </c>
      <c r="BW58" s="2">
        <v>0.95099999999999996</v>
      </c>
      <c r="BX58" s="2">
        <v>1.6870000000000001</v>
      </c>
      <c r="BY58" s="2">
        <v>32.265999999999998</v>
      </c>
      <c r="BZ58" s="2">
        <v>29.925999999999998</v>
      </c>
      <c r="CA58" s="2">
        <v>9.4149999999999991</v>
      </c>
      <c r="CB58" s="2">
        <v>259.85700000000003</v>
      </c>
      <c r="CC58" s="2">
        <v>-4.609</v>
      </c>
      <c r="CD58" s="2">
        <v>-0.246</v>
      </c>
      <c r="CE58" s="2">
        <v>0.70599999999999996</v>
      </c>
      <c r="CF58" s="2">
        <v>0.753</v>
      </c>
      <c r="CG58" s="2">
        <v>0.93500000000000005</v>
      </c>
      <c r="CH58" s="2">
        <v>0.85799999999999998</v>
      </c>
      <c r="CI58" s="2">
        <v>1.4570000000000001</v>
      </c>
      <c r="CJ58" s="7">
        <v>0.28000000000000003</v>
      </c>
      <c r="CN58" s="37" t="str">
        <f t="shared" si="10"/>
        <v>F3R Phase 4b</v>
      </c>
      <c r="CO58" s="2">
        <v>0.87</v>
      </c>
      <c r="CP58" s="2">
        <v>0.89900000000000002</v>
      </c>
      <c r="CQ58" s="2">
        <v>0.9</v>
      </c>
      <c r="CR58" s="2">
        <v>0.89300000000000002</v>
      </c>
      <c r="CS58" s="2">
        <v>0.88800000000000001</v>
      </c>
      <c r="CT58" s="2">
        <v>0.88900000000000001</v>
      </c>
      <c r="CU58" s="2">
        <v>0.89200000000000002</v>
      </c>
      <c r="CV58" s="2">
        <v>0.89600000000000002</v>
      </c>
      <c r="CW58" s="2">
        <v>0.90300000000000002</v>
      </c>
      <c r="CX58" s="2">
        <v>0.91300000000000003</v>
      </c>
      <c r="CY58" s="2">
        <v>0.91800000000000004</v>
      </c>
      <c r="CZ58" s="2">
        <v>0.92100000000000004</v>
      </c>
      <c r="DA58" s="7">
        <v>1</v>
      </c>
      <c r="DB58" s="2">
        <v>0.998</v>
      </c>
      <c r="DC58" s="2">
        <v>0.997</v>
      </c>
      <c r="DD58" s="2">
        <v>0.997</v>
      </c>
      <c r="DE58" s="2">
        <v>0.996</v>
      </c>
      <c r="DF58" s="2">
        <v>0.997</v>
      </c>
      <c r="DG58" s="2">
        <v>0.99199999999999999</v>
      </c>
    </row>
    <row r="59" spans="1:111" s="33" customFormat="1" x14ac:dyDescent="0.25">
      <c r="A59" s="18" t="s">
        <v>60</v>
      </c>
      <c r="B59" s="18" t="s">
        <v>166</v>
      </c>
      <c r="C59" s="18" t="s">
        <v>0</v>
      </c>
      <c r="D59" s="18" t="s">
        <v>356</v>
      </c>
      <c r="E59" s="124" t="s">
        <v>45</v>
      </c>
      <c r="F59" s="18">
        <v>0.73399999999999999</v>
      </c>
      <c r="G59" s="18">
        <v>0.63100000000000001</v>
      </c>
      <c r="H59" s="18">
        <v>0.55300000000000005</v>
      </c>
      <c r="I59" s="18">
        <v>0.48099999999999998</v>
      </c>
      <c r="J59" s="18">
        <v>0.45600000000000002</v>
      </c>
      <c r="K59" s="18">
        <v>0.42799999999999999</v>
      </c>
      <c r="L59" s="18">
        <v>0.45100000000000001</v>
      </c>
      <c r="M59" s="18">
        <v>0.46200000000000002</v>
      </c>
      <c r="N59" s="18">
        <v>0.47499999999999998</v>
      </c>
      <c r="O59" s="18">
        <v>0.50600000000000001</v>
      </c>
      <c r="P59" s="18">
        <v>0.53100000000000003</v>
      </c>
      <c r="Q59" s="18">
        <v>0.53200000000000003</v>
      </c>
      <c r="R59" s="17">
        <v>1</v>
      </c>
      <c r="S59" s="17">
        <v>1</v>
      </c>
      <c r="T59" s="17">
        <v>0.98299999999999998</v>
      </c>
      <c r="U59" s="17">
        <v>0.98299999999999998</v>
      </c>
      <c r="V59" s="17">
        <v>0.96699999999999997</v>
      </c>
      <c r="W59" s="17">
        <v>0.94499999999999995</v>
      </c>
      <c r="X59" s="17">
        <v>0.94299999999999995</v>
      </c>
      <c r="Y59" s="17">
        <v>0.88500000000000001</v>
      </c>
      <c r="Z59" s="43">
        <v>0.89</v>
      </c>
      <c r="AA59" s="43">
        <v>0.90800000000000003</v>
      </c>
      <c r="AB59" s="43">
        <v>0.89814814814814814</v>
      </c>
      <c r="AC59" s="43">
        <v>0.90080428954423597</v>
      </c>
      <c r="AD59" s="43">
        <v>0.89</v>
      </c>
      <c r="AE59" s="43">
        <v>0.89800000000000002</v>
      </c>
      <c r="AF59" s="43">
        <v>0.89400000000000002</v>
      </c>
      <c r="AG59" s="43">
        <v>0.89100000000000001</v>
      </c>
      <c r="AH59" s="7">
        <v>0.89100000000000001</v>
      </c>
      <c r="AI59" s="20">
        <f t="shared" si="3"/>
        <v>0.89200000000000002</v>
      </c>
      <c r="AJ59" s="20">
        <f t="shared" si="4"/>
        <v>-7.0000000000000062E-3</v>
      </c>
      <c r="AK59" s="34" t="s">
        <v>45</v>
      </c>
      <c r="AL59" s="12">
        <v>1</v>
      </c>
      <c r="AM59" s="11">
        <v>0.151</v>
      </c>
      <c r="AN59" s="19"/>
      <c r="AO59" s="19"/>
      <c r="AP59" s="11">
        <v>2.1999999999999999E-2</v>
      </c>
      <c r="AQ59" s="11">
        <v>0.33300000000000002</v>
      </c>
      <c r="AR59" s="11">
        <v>0.30599999999999999</v>
      </c>
      <c r="AS59" s="11">
        <v>0.38500000000000001</v>
      </c>
      <c r="AT59" s="11">
        <v>0.22900000000000001</v>
      </c>
      <c r="AU59" s="11">
        <v>0.379</v>
      </c>
      <c r="AV59" s="11">
        <v>0.439</v>
      </c>
      <c r="AW59" s="11">
        <v>0.17199999999999999</v>
      </c>
      <c r="AX59" s="11">
        <v>0.98099999999999998</v>
      </c>
      <c r="AY59" s="18">
        <v>0.90600000000000003</v>
      </c>
      <c r="AZ59" s="18">
        <v>0.51300000000000001</v>
      </c>
      <c r="BA59" s="18">
        <v>0.627</v>
      </c>
      <c r="BB59" s="18">
        <v>0.70499999999999996</v>
      </c>
      <c r="BC59" s="18">
        <v>0.66700000000000004</v>
      </c>
      <c r="BD59" s="17">
        <v>0.75</v>
      </c>
      <c r="BE59" s="17">
        <v>0.54500000000000004</v>
      </c>
      <c r="BF59" s="43">
        <v>0.65957446808510634</v>
      </c>
      <c r="BG59" s="43">
        <v>0.77400000000000002</v>
      </c>
      <c r="BH59" s="43">
        <v>0.52380952380952384</v>
      </c>
      <c r="BI59" s="43">
        <v>0.55555555555555558</v>
      </c>
      <c r="BJ59" s="43">
        <v>0.61</v>
      </c>
      <c r="BK59" s="43">
        <v>0.64400000000000002</v>
      </c>
      <c r="BL59" s="43">
        <v>0.68400000000000005</v>
      </c>
      <c r="BM59" s="43">
        <v>0.80600000000000005</v>
      </c>
      <c r="BN59" s="7">
        <v>0.68799999999999994</v>
      </c>
      <c r="BO59" s="20">
        <f t="shared" si="5"/>
        <v>0.72599999999999998</v>
      </c>
      <c r="BP59" s="20">
        <f t="shared" si="8"/>
        <v>4.3999999999999928E-2</v>
      </c>
      <c r="BQ59" s="36" t="str">
        <f t="shared" si="9"/>
        <v>F3R Phase 5</v>
      </c>
      <c r="BR59" s="2">
        <v>0.66700000000000004</v>
      </c>
      <c r="BS59" s="2">
        <v>0.57999999999999996</v>
      </c>
      <c r="BT59" s="2">
        <v>0.58099999999999996</v>
      </c>
      <c r="BU59" s="2">
        <v>0.55400000000000005</v>
      </c>
      <c r="BV59" s="2">
        <v>0.54600000000000004</v>
      </c>
      <c r="BW59" s="2">
        <v>0.64</v>
      </c>
      <c r="BX59" s="2">
        <v>0.63200000000000001</v>
      </c>
      <c r="BY59" s="2">
        <v>0.69</v>
      </c>
      <c r="BZ59" s="2">
        <v>0.64</v>
      </c>
      <c r="CA59" s="2">
        <v>0.73099999999999998</v>
      </c>
      <c r="CB59" s="2">
        <v>0.65400000000000003</v>
      </c>
      <c r="CC59" s="2">
        <v>0.69499999999999995</v>
      </c>
      <c r="CD59" s="7">
        <v>-0.108</v>
      </c>
      <c r="CE59" s="7">
        <v>0.89600000000000002</v>
      </c>
      <c r="CF59" s="2">
        <v>0.67700000000000005</v>
      </c>
      <c r="CG59" s="2">
        <v>1.099</v>
      </c>
      <c r="CH59" s="2">
        <v>0.751</v>
      </c>
      <c r="CI59" s="2">
        <v>0.64700000000000002</v>
      </c>
      <c r="CJ59" s="7">
        <v>0.61</v>
      </c>
      <c r="CN59" s="37" t="str">
        <f t="shared" si="10"/>
        <v>F3R Phase 5</v>
      </c>
      <c r="CO59" s="2">
        <v>0.82899999999999996</v>
      </c>
      <c r="CP59" s="2">
        <v>0.78100000000000003</v>
      </c>
      <c r="CQ59" s="2">
        <v>0.749</v>
      </c>
      <c r="CR59" s="2">
        <v>0.71699999999999997</v>
      </c>
      <c r="CS59" s="2">
        <v>0.69499999999999995</v>
      </c>
      <c r="CT59" s="2">
        <v>0.68799999999999994</v>
      </c>
      <c r="CU59" s="2">
        <v>0.68100000000000005</v>
      </c>
      <c r="CV59" s="2">
        <v>0.68100000000000005</v>
      </c>
      <c r="CW59" s="2">
        <v>0.67800000000000005</v>
      </c>
      <c r="CX59" s="2">
        <v>0.68200000000000005</v>
      </c>
      <c r="CY59" s="2">
        <v>0.68100000000000005</v>
      </c>
      <c r="CZ59" s="2">
        <v>0.68100000000000005</v>
      </c>
      <c r="DA59" s="7">
        <v>0.995</v>
      </c>
      <c r="DB59" s="7">
        <v>0.99</v>
      </c>
      <c r="DC59" s="2">
        <v>0.97499999999999998</v>
      </c>
      <c r="DD59" s="7">
        <v>0.98</v>
      </c>
      <c r="DE59" s="7">
        <v>0.97299999999999998</v>
      </c>
      <c r="DF59" s="7">
        <v>0.96399999999999997</v>
      </c>
      <c r="DG59" s="7">
        <v>0.94899999999999995</v>
      </c>
    </row>
    <row r="60" spans="1:111" s="38" customFormat="1" x14ac:dyDescent="0.25">
      <c r="A60" s="18" t="s">
        <v>378</v>
      </c>
      <c r="B60" s="18" t="s">
        <v>397</v>
      </c>
      <c r="C60" s="18" t="s">
        <v>0</v>
      </c>
      <c r="D60" s="18" t="s">
        <v>356</v>
      </c>
      <c r="E60" s="34" t="s">
        <v>379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7"/>
      <c r="S60" s="17">
        <v>0.83699999999999997</v>
      </c>
      <c r="T60" s="17">
        <v>0.79400000000000004</v>
      </c>
      <c r="U60" s="17">
        <v>0.77100000000000002</v>
      </c>
      <c r="V60" s="17">
        <v>0.86699999999999999</v>
      </c>
      <c r="W60" s="17">
        <v>0.89300000000000002</v>
      </c>
      <c r="X60" s="17">
        <v>0.96899999999999997</v>
      </c>
      <c r="Y60" s="17">
        <v>0.99199999999999999</v>
      </c>
      <c r="Z60" s="43">
        <v>0.94099999999999995</v>
      </c>
      <c r="AA60" s="43">
        <v>0.89400000000000002</v>
      </c>
      <c r="AB60" s="43">
        <v>0.86799999999999999</v>
      </c>
      <c r="AC60" s="43">
        <v>0.871</v>
      </c>
      <c r="AD60" s="43">
        <v>0.98199999999999998</v>
      </c>
      <c r="AE60" s="43"/>
      <c r="AF60" s="43"/>
      <c r="AG60" s="43"/>
      <c r="AH60" s="7"/>
      <c r="AI60" s="20" t="e">
        <f t="shared" si="3"/>
        <v>#DIV/0!</v>
      </c>
      <c r="AJ60" s="20">
        <f t="shared" si="4"/>
        <v>0</v>
      </c>
      <c r="AK60" s="34" t="str">
        <f>E60</f>
        <v>HAWC Phase 2</v>
      </c>
      <c r="AL60" s="12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8">
        <v>0.38300000000000001</v>
      </c>
      <c r="AZ60" s="18">
        <v>0.24399999999999999</v>
      </c>
      <c r="BA60" s="18">
        <v>0.52500000000000002</v>
      </c>
      <c r="BB60" s="18">
        <v>0.17399999999999999</v>
      </c>
      <c r="BC60" s="18">
        <v>0.42299999999999999</v>
      </c>
      <c r="BD60" s="17">
        <v>0.82199999999999995</v>
      </c>
      <c r="BE60" s="17">
        <v>0.70399999999999996</v>
      </c>
      <c r="BF60" s="43">
        <v>0.44400000000000001</v>
      </c>
      <c r="BG60" s="43">
        <v>0.25</v>
      </c>
      <c r="BH60" s="43">
        <v>0.33300000000000002</v>
      </c>
      <c r="BI60" s="43">
        <v>0.33300000000000002</v>
      </c>
      <c r="BJ60" s="43">
        <v>1</v>
      </c>
      <c r="BK60" s="43"/>
      <c r="BL60" s="43"/>
      <c r="BM60" s="43"/>
      <c r="BN60" s="7"/>
      <c r="BO60" s="20" t="e">
        <f t="shared" si="5"/>
        <v>#DIV/0!</v>
      </c>
      <c r="BP60" s="20">
        <f t="shared" si="8"/>
        <v>0</v>
      </c>
      <c r="BQ60" s="38" t="str">
        <f t="shared" si="9"/>
        <v>HAWC Phase 2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7"/>
      <c r="CE60" s="7"/>
      <c r="CF60" s="2"/>
      <c r="CG60" s="2"/>
      <c r="CH60" s="2"/>
      <c r="CI60" s="2"/>
      <c r="CJ60" s="7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7"/>
      <c r="DB60" s="7"/>
      <c r="DC60" s="2"/>
      <c r="DD60" s="7"/>
      <c r="DE60" s="7"/>
      <c r="DF60" s="7"/>
      <c r="DG60" s="7"/>
    </row>
    <row r="61" spans="1:111" s="38" customFormat="1" x14ac:dyDescent="0.25">
      <c r="A61" s="18" t="s">
        <v>152</v>
      </c>
      <c r="B61" s="18" t="s">
        <v>402</v>
      </c>
      <c r="C61" s="18" t="s">
        <v>0</v>
      </c>
      <c r="D61" s="18" t="s">
        <v>356</v>
      </c>
      <c r="E61" s="34" t="s">
        <v>403</v>
      </c>
      <c r="F61" s="18"/>
      <c r="G61" s="18"/>
      <c r="H61" s="18"/>
      <c r="I61" s="18"/>
      <c r="J61" s="18"/>
      <c r="K61" s="18">
        <v>0.64700000000000002</v>
      </c>
      <c r="L61" s="18">
        <v>0.52700000000000002</v>
      </c>
      <c r="M61" s="18">
        <v>0.77900000000000003</v>
      </c>
      <c r="N61" s="18">
        <v>0.748</v>
      </c>
      <c r="O61" s="18">
        <v>0.748</v>
      </c>
      <c r="P61" s="18">
        <v>0.69599999999999995</v>
      </c>
      <c r="Q61" s="18">
        <v>0.64600000000000002</v>
      </c>
      <c r="R61" s="17">
        <v>0.84099999999999997</v>
      </c>
      <c r="S61" s="17">
        <v>0.80400000000000005</v>
      </c>
      <c r="T61" s="17">
        <v>0.74399999999999999</v>
      </c>
      <c r="U61" s="17">
        <v>0.90500000000000003</v>
      </c>
      <c r="V61" s="17">
        <v>0.86899999999999999</v>
      </c>
      <c r="W61" s="17">
        <v>0.81599999999999995</v>
      </c>
      <c r="X61" s="17">
        <v>0.872</v>
      </c>
      <c r="Y61" s="17">
        <v>0.83599999999999997</v>
      </c>
      <c r="Z61" s="43">
        <v>0.8</v>
      </c>
      <c r="AA61" s="43">
        <v>0.85899999999999999</v>
      </c>
      <c r="AB61" s="43">
        <v>0.83399999999999996</v>
      </c>
      <c r="AC61" s="43">
        <v>0.81899999999999995</v>
      </c>
      <c r="AD61" s="43">
        <v>0.79700000000000004</v>
      </c>
      <c r="AE61" s="43">
        <v>0.83099999999999996</v>
      </c>
      <c r="AF61" s="43">
        <v>0.81699999999999995</v>
      </c>
      <c r="AG61" s="43">
        <v>0.80400000000000005</v>
      </c>
      <c r="AH61" s="7">
        <v>0.79500000000000004</v>
      </c>
      <c r="AI61" s="20">
        <f t="shared" si="3"/>
        <v>0.80533333333333335</v>
      </c>
      <c r="AJ61" s="20">
        <f t="shared" si="4"/>
        <v>-3.5999999999999921E-2</v>
      </c>
      <c r="AK61" s="34" t="str">
        <f>E61</f>
        <v>NASAMS Land 19</v>
      </c>
      <c r="AL61" s="12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8"/>
      <c r="AZ61" s="18"/>
      <c r="BA61" s="18">
        <v>0.16700000000000001</v>
      </c>
      <c r="BB61" s="18"/>
      <c r="BC61" s="18"/>
      <c r="BD61" s="17">
        <v>0.20899999999999999</v>
      </c>
      <c r="BE61" s="17"/>
      <c r="BF61" s="43"/>
      <c r="BG61" s="43">
        <v>0.309</v>
      </c>
      <c r="BH61" s="43"/>
      <c r="BI61" s="43"/>
      <c r="BJ61" s="43"/>
      <c r="BK61" s="43"/>
      <c r="BL61" s="43"/>
      <c r="BM61" s="43"/>
      <c r="BN61" s="7"/>
      <c r="BO61" s="20" t="e">
        <f t="shared" si="5"/>
        <v>#DIV/0!</v>
      </c>
      <c r="BP61" s="20">
        <f t="shared" si="8"/>
        <v>0</v>
      </c>
      <c r="BQ61" s="38" t="str">
        <f t="shared" si="9"/>
        <v>NASAMS Land 19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7"/>
      <c r="CE61" s="7"/>
      <c r="CF61" s="2"/>
      <c r="CG61" s="2"/>
      <c r="CH61" s="2"/>
      <c r="CI61" s="2"/>
      <c r="CJ61" s="7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7"/>
      <c r="DB61" s="7"/>
      <c r="DC61" s="2"/>
      <c r="DD61" s="7"/>
      <c r="DE61" s="7"/>
      <c r="DF61" s="7"/>
      <c r="DG61" s="7"/>
    </row>
    <row r="62" spans="1:111" s="38" customFormat="1" ht="15.75" thickBot="1" x14ac:dyDescent="0.3">
      <c r="A62" s="81" t="s">
        <v>58</v>
      </c>
      <c r="B62" s="81" t="s">
        <v>396</v>
      </c>
      <c r="C62" s="81" t="s">
        <v>0</v>
      </c>
      <c r="D62" s="18" t="s">
        <v>356</v>
      </c>
      <c r="E62" s="123" t="s">
        <v>372</v>
      </c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>
        <v>0.86099999999999999</v>
      </c>
      <c r="Q62" s="81">
        <v>0.85599999999999998</v>
      </c>
      <c r="R62" s="81">
        <v>0.879</v>
      </c>
      <c r="S62" s="83">
        <v>0.878</v>
      </c>
      <c r="T62" s="83">
        <v>0.88900000000000001</v>
      </c>
      <c r="U62" s="83">
        <v>0.88500000000000001</v>
      </c>
      <c r="V62" s="83">
        <v>0.873</v>
      </c>
      <c r="W62" s="83">
        <v>0.877</v>
      </c>
      <c r="X62" s="83">
        <v>0.88700000000000001</v>
      </c>
      <c r="Y62" s="17">
        <v>0.86899999999999999</v>
      </c>
      <c r="Z62" s="107">
        <v>0.85099999999999998</v>
      </c>
      <c r="AA62" s="107">
        <v>0.86399999999999999</v>
      </c>
      <c r="AB62" s="107">
        <v>0.86071205496564696</v>
      </c>
      <c r="AC62" s="107">
        <v>0.85106382978723405</v>
      </c>
      <c r="AD62" s="107">
        <v>0.83199999999999996</v>
      </c>
      <c r="AE62" s="107">
        <v>0.85299999999999998</v>
      </c>
      <c r="AF62" s="107">
        <v>0.86</v>
      </c>
      <c r="AG62" s="107">
        <v>0.86299999999999999</v>
      </c>
      <c r="AH62" s="85">
        <v>0.876</v>
      </c>
      <c r="AI62" s="20">
        <f t="shared" si="3"/>
        <v>0.86633333333333329</v>
      </c>
      <c r="AJ62" s="20">
        <f t="shared" si="4"/>
        <v>2.300000000000002E-2</v>
      </c>
      <c r="AK62" s="82" t="str">
        <f t="shared" ref="AK62:AK80" si="12">E62</f>
        <v>Maritime Strike Tomahawk IP and T</v>
      </c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5">
        <v>0.41</v>
      </c>
      <c r="AW62" s="84">
        <v>0.61699999999999999</v>
      </c>
      <c r="AX62" s="84">
        <v>0.69</v>
      </c>
      <c r="AY62" s="83">
        <v>0.56299999999999994</v>
      </c>
      <c r="AZ62" s="83">
        <v>0.5</v>
      </c>
      <c r="BA62" s="83">
        <v>0.67400000000000004</v>
      </c>
      <c r="BB62" s="83">
        <v>1</v>
      </c>
      <c r="BC62" s="83">
        <v>0.55600000000000005</v>
      </c>
      <c r="BD62" s="83">
        <v>0.52900000000000003</v>
      </c>
      <c r="BE62" s="83">
        <v>0.54700000000000004</v>
      </c>
      <c r="BF62" s="107">
        <v>0.45689655172413796</v>
      </c>
      <c r="BG62" s="107">
        <v>0.55400000000000005</v>
      </c>
      <c r="BH62" s="107">
        <v>0.68965517241379315</v>
      </c>
      <c r="BI62" s="107">
        <v>0.53125</v>
      </c>
      <c r="BJ62" s="107">
        <v>0.55400000000000005</v>
      </c>
      <c r="BK62" s="107">
        <v>0.66200000000000003</v>
      </c>
      <c r="BL62" s="107">
        <v>0.61499999999999999</v>
      </c>
      <c r="BM62" s="107">
        <v>0.44</v>
      </c>
      <c r="BN62" s="85">
        <v>0.41499999999999998</v>
      </c>
      <c r="BO62" s="20">
        <f t="shared" si="5"/>
        <v>0.49</v>
      </c>
      <c r="BP62" s="20">
        <f t="shared" si="8"/>
        <v>-0.24700000000000005</v>
      </c>
      <c r="BQ62" s="38" t="str">
        <f t="shared" si="9"/>
        <v>Maritime Strike Tomahawk IP and T</v>
      </c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>
        <v>1.161</v>
      </c>
      <c r="CG62" s="2">
        <v>1.0569999999999999</v>
      </c>
      <c r="CH62" s="2">
        <v>0.95199999999999996</v>
      </c>
      <c r="CI62" s="2">
        <v>1.302</v>
      </c>
      <c r="CJ62" s="2">
        <v>1.0449999999999999</v>
      </c>
      <c r="CN62" s="38" t="str">
        <f t="shared" si="10"/>
        <v>Maritime Strike Tomahawk IP and T</v>
      </c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7"/>
      <c r="DB62" s="2"/>
      <c r="DC62" s="2">
        <v>0.93899999999999995</v>
      </c>
      <c r="DD62" s="2">
        <v>0.94899999999999995</v>
      </c>
      <c r="DE62" s="2">
        <v>0.94699999999999995</v>
      </c>
      <c r="DF62" s="2">
        <v>0.96399999999999997</v>
      </c>
      <c r="DG62" s="2">
        <v>0.96899999999999997</v>
      </c>
    </row>
    <row r="63" spans="1:111" s="38" customFormat="1" x14ac:dyDescent="0.25">
      <c r="A63" s="18" t="s">
        <v>60</v>
      </c>
      <c r="B63" s="18" t="s">
        <v>164</v>
      </c>
      <c r="C63" s="2" t="s">
        <v>107</v>
      </c>
      <c r="D63" s="91" t="s">
        <v>366</v>
      </c>
      <c r="E63" s="34" t="s">
        <v>167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62">
        <v>0.61099999999999999</v>
      </c>
      <c r="Q63" s="62">
        <v>0.47799999999999998</v>
      </c>
      <c r="R63" s="22"/>
      <c r="S63" s="62">
        <v>0.432</v>
      </c>
      <c r="T63" s="62">
        <v>0.378</v>
      </c>
      <c r="U63" s="62">
        <v>0.36799999999999999</v>
      </c>
      <c r="V63" s="62">
        <v>0.47399999999999998</v>
      </c>
      <c r="W63" s="62">
        <v>0.59599999999999997</v>
      </c>
      <c r="X63" s="62">
        <v>0.63900000000000001</v>
      </c>
      <c r="Y63" s="90">
        <v>0.67700000000000005</v>
      </c>
      <c r="Z63" s="43">
        <v>0.67073170731707321</v>
      </c>
      <c r="AA63" s="43">
        <v>0.621</v>
      </c>
      <c r="AB63" s="43">
        <v>0.81730769230769196</v>
      </c>
      <c r="AC63" s="43">
        <v>0.81578947368421051</v>
      </c>
      <c r="AD63" s="43">
        <v>0.754</v>
      </c>
      <c r="AE63" s="43">
        <v>0.68</v>
      </c>
      <c r="AF63" s="43">
        <v>0.629</v>
      </c>
      <c r="AG63" s="43">
        <v>0.70299999999999996</v>
      </c>
      <c r="AH63" s="7">
        <v>0.73899999999999999</v>
      </c>
      <c r="AI63" s="20">
        <f t="shared" si="3"/>
        <v>0.69033333333333324</v>
      </c>
      <c r="AJ63" s="20">
        <f t="shared" si="4"/>
        <v>5.8999999999999941E-2</v>
      </c>
      <c r="AK63" s="34" t="str">
        <f t="shared" si="12"/>
        <v>BSU Analysis and Integration</v>
      </c>
      <c r="AR63" s="22"/>
      <c r="AS63" s="22"/>
      <c r="AT63" s="22"/>
      <c r="AU63" s="22"/>
      <c r="AV63" s="22"/>
      <c r="AW63" s="22"/>
      <c r="AX63" s="22"/>
      <c r="AY63" s="22"/>
      <c r="AZ63" s="22"/>
      <c r="BA63" s="17">
        <v>8.3000000000000004E-2</v>
      </c>
      <c r="BB63" s="17">
        <v>0.5</v>
      </c>
      <c r="BC63" s="17">
        <v>0.66700000000000004</v>
      </c>
      <c r="BD63" s="17">
        <v>0.2</v>
      </c>
      <c r="BE63" s="17">
        <v>0.44400000000000001</v>
      </c>
      <c r="BF63" s="43">
        <v>0.45454545454545453</v>
      </c>
      <c r="BG63" s="43">
        <v>7.6999999999999999E-2</v>
      </c>
      <c r="BH63" s="43">
        <v>0.875</v>
      </c>
      <c r="BI63" s="43">
        <v>0.45454545454545453</v>
      </c>
      <c r="BJ63" s="43">
        <v>0.28599999999999998</v>
      </c>
      <c r="BK63" s="43">
        <v>0.5</v>
      </c>
      <c r="BL63" s="43"/>
      <c r="BM63" s="43">
        <v>0.56499999999999995</v>
      </c>
      <c r="BN63" s="7">
        <v>0.91700000000000004</v>
      </c>
      <c r="BO63" s="20">
        <f t="shared" si="5"/>
        <v>0.74099999999999999</v>
      </c>
      <c r="BP63" s="20">
        <f t="shared" si="8"/>
        <v>0.41700000000000004</v>
      </c>
      <c r="BQ63" s="38" t="str">
        <f t="shared" si="9"/>
        <v>BSU Analysis and Integration</v>
      </c>
      <c r="CJ63" s="7">
        <v>1.034</v>
      </c>
      <c r="CN63" s="38" t="str">
        <f t="shared" si="10"/>
        <v>BSU Analysis and Integration</v>
      </c>
      <c r="DG63" s="7">
        <v>0.96</v>
      </c>
    </row>
    <row r="64" spans="1:111" s="38" customFormat="1" x14ac:dyDescent="0.25">
      <c r="A64" s="18" t="s">
        <v>60</v>
      </c>
      <c r="B64" s="18" t="s">
        <v>164</v>
      </c>
      <c r="C64" s="2" t="s">
        <v>0</v>
      </c>
      <c r="D64" s="92" t="s">
        <v>366</v>
      </c>
      <c r="E64" s="34" t="s">
        <v>168</v>
      </c>
      <c r="F64" s="22"/>
      <c r="G64" s="22"/>
      <c r="H64" s="22"/>
      <c r="I64" s="22"/>
      <c r="J64" s="22"/>
      <c r="K64" s="22"/>
      <c r="L64" s="62">
        <v>0.96599999999999997</v>
      </c>
      <c r="M64" s="62">
        <v>0.96499999999999997</v>
      </c>
      <c r="N64" s="62">
        <v>0.96299999999999997</v>
      </c>
      <c r="O64" s="62">
        <v>0.96799999999999997</v>
      </c>
      <c r="P64" s="62">
        <v>0.96599999999999997</v>
      </c>
      <c r="Q64" s="62">
        <v>0.96199999999999997</v>
      </c>
      <c r="R64" s="62">
        <v>0.96899999999999997</v>
      </c>
      <c r="S64" s="62">
        <v>0.96699999999999997</v>
      </c>
      <c r="T64" s="62">
        <v>0.97</v>
      </c>
      <c r="U64" s="62">
        <v>0.96599999999999997</v>
      </c>
      <c r="V64" s="62">
        <v>0.96499999999999997</v>
      </c>
      <c r="W64" s="62">
        <v>0.99299999999999999</v>
      </c>
      <c r="X64" s="62">
        <v>0.99399999999999999</v>
      </c>
      <c r="Y64" s="62">
        <v>0.99299999999999999</v>
      </c>
      <c r="Z64" s="43">
        <v>0.99140515690585651</v>
      </c>
      <c r="AA64" s="43">
        <v>0.99</v>
      </c>
      <c r="AB64" s="43">
        <v>0.98791600633914423</v>
      </c>
      <c r="AC64" s="43">
        <v>0.98594787940725603</v>
      </c>
      <c r="AD64" s="43">
        <v>0.98699999999999999</v>
      </c>
      <c r="AE64" s="43">
        <v>0.95799999999999996</v>
      </c>
      <c r="AF64" s="43">
        <v>0.99</v>
      </c>
      <c r="AG64" s="43">
        <v>0.98199999999999998</v>
      </c>
      <c r="AH64" s="7">
        <v>0.98499999999999999</v>
      </c>
      <c r="AI64" s="20">
        <f t="shared" si="3"/>
        <v>0.98566666666666658</v>
      </c>
      <c r="AJ64" s="20">
        <f t="shared" si="4"/>
        <v>2.7000000000000024E-2</v>
      </c>
      <c r="AK64" s="34" t="str">
        <f t="shared" si="12"/>
        <v>Clear Cod UEWR</v>
      </c>
      <c r="AL64" s="7">
        <v>0.36699999999999999</v>
      </c>
      <c r="AM64" s="7">
        <v>0.222</v>
      </c>
      <c r="AN64" s="7">
        <v>0.30599999999999999</v>
      </c>
      <c r="AO64" s="7">
        <v>0.32100000000000001</v>
      </c>
      <c r="AP64" s="17">
        <v>0.53100000000000003</v>
      </c>
      <c r="AQ64" s="17">
        <v>0.5</v>
      </c>
      <c r="AR64" s="63">
        <v>0.46700000000000003</v>
      </c>
      <c r="AS64" s="63">
        <v>0.214</v>
      </c>
      <c r="AT64" s="63">
        <v>0.375</v>
      </c>
      <c r="AU64" s="63">
        <v>0.38900000000000001</v>
      </c>
      <c r="AV64" s="63">
        <v>0.2</v>
      </c>
      <c r="AW64" s="63"/>
      <c r="AX64" s="63">
        <v>0.222</v>
      </c>
      <c r="AY64" s="17">
        <v>0.25</v>
      </c>
      <c r="AZ64" s="17">
        <v>0.17899999999999999</v>
      </c>
      <c r="BA64" s="17">
        <v>0.157</v>
      </c>
      <c r="BB64" s="63"/>
      <c r="BC64" s="17">
        <v>0.22600000000000001</v>
      </c>
      <c r="BD64" s="17">
        <v>0.60599999999999998</v>
      </c>
      <c r="BE64" s="17">
        <v>0.55000000000000004</v>
      </c>
      <c r="BF64" s="43">
        <v>0.2</v>
      </c>
      <c r="BG64" s="43">
        <v>0.36599999999999999</v>
      </c>
      <c r="BH64" s="43">
        <v>0.13333333333333333</v>
      </c>
      <c r="BI64" s="43">
        <v>0.13043478260869565</v>
      </c>
      <c r="BJ64" s="43">
        <v>0.313</v>
      </c>
      <c r="BK64" s="43">
        <v>0.25</v>
      </c>
      <c r="BL64" s="43">
        <v>0.66700000000000004</v>
      </c>
      <c r="BM64" s="43"/>
      <c r="BN64" s="7">
        <v>0.25</v>
      </c>
      <c r="BO64" s="20">
        <f t="shared" si="5"/>
        <v>0.45850000000000002</v>
      </c>
      <c r="BP64" s="20">
        <f t="shared" si="8"/>
        <v>0</v>
      </c>
      <c r="BQ64" s="38" t="str">
        <f t="shared" si="9"/>
        <v>Clear Cod UEWR</v>
      </c>
      <c r="CJ64" s="7">
        <v>1.048</v>
      </c>
      <c r="CN64" s="38" t="str">
        <f t="shared" si="10"/>
        <v>Clear Cod UEWR</v>
      </c>
      <c r="DG64" s="2">
        <v>0.998</v>
      </c>
    </row>
    <row r="65" spans="1:111" s="38" customFormat="1" x14ac:dyDescent="0.25">
      <c r="A65" s="18" t="s">
        <v>60</v>
      </c>
      <c r="B65" s="18" t="s">
        <v>164</v>
      </c>
      <c r="C65" s="2" t="s">
        <v>170</v>
      </c>
      <c r="D65" s="92" t="s">
        <v>366</v>
      </c>
      <c r="E65" s="34" t="s">
        <v>169</v>
      </c>
      <c r="F65" s="22"/>
      <c r="G65" s="22"/>
      <c r="H65" s="22"/>
      <c r="I65" s="22"/>
      <c r="J65" s="22"/>
      <c r="K65" s="22"/>
      <c r="L65" s="63">
        <v>0.97</v>
      </c>
      <c r="M65" s="62">
        <v>0.97099999999999997</v>
      </c>
      <c r="N65" s="62">
        <v>0.95599999999999996</v>
      </c>
      <c r="O65" s="62">
        <v>0.96899999999999997</v>
      </c>
      <c r="P65" s="63">
        <v>0.97</v>
      </c>
      <c r="Q65" s="63">
        <v>0.97</v>
      </c>
      <c r="R65" s="62">
        <v>0.96699999999999997</v>
      </c>
      <c r="S65" s="62">
        <v>0.96899999999999997</v>
      </c>
      <c r="T65" s="62">
        <v>0.97</v>
      </c>
      <c r="U65" s="62">
        <v>0.96899999999999997</v>
      </c>
      <c r="V65" s="62">
        <v>0.97399999999999998</v>
      </c>
      <c r="W65" s="62">
        <v>0.97399999999999998</v>
      </c>
      <c r="X65" s="62">
        <v>0.96599999999999997</v>
      </c>
      <c r="Y65" s="62">
        <v>0.96599999999999997</v>
      </c>
      <c r="Z65" s="96">
        <v>0.96699999999999997</v>
      </c>
      <c r="AA65" s="96">
        <v>0.96499999999999997</v>
      </c>
      <c r="AB65" s="43">
        <v>0.97299999999999998</v>
      </c>
      <c r="AC65" s="43">
        <v>0.97199999999999998</v>
      </c>
      <c r="AD65" s="43">
        <v>0.97</v>
      </c>
      <c r="AE65" s="43">
        <v>0.98499999999999999</v>
      </c>
      <c r="AF65" s="43">
        <v>0.98499999999999999</v>
      </c>
      <c r="AG65" s="43"/>
      <c r="AH65" s="7"/>
      <c r="AI65" s="20">
        <f t="shared" si="3"/>
        <v>0.98499999999999999</v>
      </c>
      <c r="AJ65" s="20">
        <f t="shared" si="4"/>
        <v>-0.98499999999999999</v>
      </c>
      <c r="AK65" s="34" t="str">
        <f t="shared" si="12"/>
        <v>Qatar ADOC FFP</v>
      </c>
      <c r="AL65" s="7">
        <v>0.44900000000000001</v>
      </c>
      <c r="AM65" s="7">
        <v>0.47599999999999998</v>
      </c>
      <c r="AN65" s="7">
        <v>0.35099999999999998</v>
      </c>
      <c r="AO65" s="7">
        <v>0.308</v>
      </c>
      <c r="AP65" s="17">
        <v>0.41699999999999998</v>
      </c>
      <c r="AQ65" s="17">
        <v>0.31</v>
      </c>
      <c r="AR65" s="63">
        <v>0.157</v>
      </c>
      <c r="AS65" s="63">
        <v>0.36199999999999999</v>
      </c>
      <c r="AT65" s="63">
        <v>0.36799999999999999</v>
      </c>
      <c r="AU65" s="63">
        <v>0.4</v>
      </c>
      <c r="AV65" s="63">
        <v>0.20499999999999999</v>
      </c>
      <c r="AW65" s="63">
        <v>0.73</v>
      </c>
      <c r="AX65" s="63">
        <v>0.92</v>
      </c>
      <c r="AY65" s="17">
        <v>0.46300000000000002</v>
      </c>
      <c r="AZ65" s="17">
        <v>0.371</v>
      </c>
      <c r="BA65" s="17">
        <v>0.53200000000000003</v>
      </c>
      <c r="BB65" s="17">
        <v>0.5</v>
      </c>
      <c r="BC65" s="17">
        <v>0.224</v>
      </c>
      <c r="BD65" s="17">
        <v>0.25</v>
      </c>
      <c r="BE65" s="17">
        <v>0.18</v>
      </c>
      <c r="BF65" s="43">
        <v>0.26500000000000001</v>
      </c>
      <c r="BG65" s="43">
        <v>0.24199999999999999</v>
      </c>
      <c r="BH65" s="43">
        <v>0.45500000000000002</v>
      </c>
      <c r="BI65" s="43">
        <v>0.6</v>
      </c>
      <c r="BJ65" s="43">
        <v>0.38900000000000001</v>
      </c>
      <c r="BK65" s="43">
        <v>0.6</v>
      </c>
      <c r="BL65" s="43">
        <v>0.28599999999999998</v>
      </c>
      <c r="BM65" s="43"/>
      <c r="BN65" s="7"/>
      <c r="BO65" s="20">
        <f t="shared" si="5"/>
        <v>0.28599999999999998</v>
      </c>
      <c r="BP65" s="20">
        <f t="shared" si="8"/>
        <v>-0.6</v>
      </c>
      <c r="BQ65" s="38" t="str">
        <f t="shared" si="9"/>
        <v>Qatar ADOC FFP</v>
      </c>
      <c r="CJ65" s="7">
        <v>0.46600000000000003</v>
      </c>
      <c r="CN65" s="38" t="str">
        <f t="shared" si="10"/>
        <v>Qatar ADOC FFP</v>
      </c>
      <c r="DG65" s="7">
        <v>0.93799999999999994</v>
      </c>
    </row>
    <row r="66" spans="1:111" s="38" customFormat="1" x14ac:dyDescent="0.25">
      <c r="A66" s="18" t="s">
        <v>60</v>
      </c>
      <c r="B66" s="2" t="s">
        <v>165</v>
      </c>
      <c r="C66" s="2" t="s">
        <v>107</v>
      </c>
      <c r="D66" s="92" t="s">
        <v>366</v>
      </c>
      <c r="E66" s="34" t="s">
        <v>171</v>
      </c>
      <c r="F66" s="22"/>
      <c r="G66" s="22"/>
      <c r="H66" s="22"/>
      <c r="I66" s="22"/>
      <c r="J66" s="22"/>
      <c r="K66" s="22"/>
      <c r="L66" s="62">
        <v>1.036</v>
      </c>
      <c r="M66" s="62">
        <v>1.0369999999999999</v>
      </c>
      <c r="N66" s="63">
        <v>1.0389999999999999</v>
      </c>
      <c r="O66" s="63">
        <v>1.0109999999999999</v>
      </c>
      <c r="P66" s="63">
        <v>1.0209999999999999</v>
      </c>
      <c r="Q66" s="63">
        <v>1.02</v>
      </c>
      <c r="R66" s="63">
        <v>1</v>
      </c>
      <c r="S66" s="62">
        <v>0.97399999999999998</v>
      </c>
      <c r="T66" s="62">
        <v>0.98199999999999998</v>
      </c>
      <c r="U66" s="62">
        <v>0.88500000000000001</v>
      </c>
      <c r="V66" s="62">
        <v>0.88500000000000001</v>
      </c>
      <c r="W66" s="62">
        <v>0.95399999999999996</v>
      </c>
      <c r="X66" s="62">
        <v>0.96799999999999997</v>
      </c>
      <c r="Y66" s="62">
        <v>0.98099999999999998</v>
      </c>
      <c r="Z66" s="43">
        <v>0.92899408284023666</v>
      </c>
      <c r="AA66" s="43">
        <v>0.92</v>
      </c>
      <c r="AB66" s="43">
        <v>0.9072847682119205</v>
      </c>
      <c r="AC66" s="43">
        <v>0.91390728476821192</v>
      </c>
      <c r="AD66" s="43">
        <v>0.92100000000000004</v>
      </c>
      <c r="AE66" s="43">
        <v>0.92700000000000005</v>
      </c>
      <c r="AF66" s="43">
        <v>0.93400000000000005</v>
      </c>
      <c r="AG66" s="43">
        <v>0.93400000000000005</v>
      </c>
      <c r="AH66" s="7"/>
      <c r="AI66" s="20">
        <f t="shared" si="3"/>
        <v>0.93400000000000005</v>
      </c>
      <c r="AJ66" s="20">
        <f t="shared" si="4"/>
        <v>-0.92700000000000005</v>
      </c>
      <c r="AK66" s="34" t="str">
        <f t="shared" si="12"/>
        <v>HARM REIK NRE</v>
      </c>
      <c r="AL66" s="7">
        <v>1</v>
      </c>
      <c r="AM66" s="7">
        <v>0.83299999999999996</v>
      </c>
      <c r="AN66" s="7">
        <v>0.35</v>
      </c>
      <c r="AO66" s="7">
        <v>0.81299999999999994</v>
      </c>
      <c r="AP66" s="7"/>
      <c r="AQ66" s="17">
        <v>1</v>
      </c>
      <c r="AR66" s="63">
        <v>0.95</v>
      </c>
      <c r="AS66" s="63">
        <v>0.90900000000000003</v>
      </c>
      <c r="AT66" s="63">
        <v>0.87</v>
      </c>
      <c r="AU66" s="63">
        <v>0.89200000000000002</v>
      </c>
      <c r="AV66" s="63">
        <v>0.94699999999999995</v>
      </c>
      <c r="AW66" s="63">
        <v>0.5</v>
      </c>
      <c r="AX66" s="63">
        <v>1</v>
      </c>
      <c r="AY66" s="63">
        <v>0.4</v>
      </c>
      <c r="AZ66" s="63">
        <v>0.222</v>
      </c>
      <c r="BA66" s="63">
        <v>0.33300000000000002</v>
      </c>
      <c r="BB66" s="63">
        <v>0.67700000000000005</v>
      </c>
      <c r="BC66" s="17">
        <v>1</v>
      </c>
      <c r="BD66" s="17">
        <v>0.4</v>
      </c>
      <c r="BE66" s="17">
        <v>0.6</v>
      </c>
      <c r="BF66" s="43">
        <v>0.2857142857142857</v>
      </c>
      <c r="BG66" s="43">
        <v>0.6</v>
      </c>
      <c r="BH66" s="43"/>
      <c r="BI66" s="43"/>
      <c r="BJ66" s="43">
        <v>0.25</v>
      </c>
      <c r="BK66" s="43">
        <v>0.25</v>
      </c>
      <c r="BL66" s="43">
        <v>0.16700000000000001</v>
      </c>
      <c r="BM66" s="43"/>
      <c r="BN66" s="7"/>
      <c r="BO66" s="20">
        <f t="shared" si="5"/>
        <v>0.16700000000000001</v>
      </c>
      <c r="BP66" s="20">
        <f t="shared" si="8"/>
        <v>-0.25</v>
      </c>
      <c r="BQ66" s="38" t="str">
        <f t="shared" si="9"/>
        <v>HARM REIK NRE</v>
      </c>
      <c r="CJ66" s="7">
        <v>1.075</v>
      </c>
      <c r="CN66" s="38" t="str">
        <f t="shared" si="10"/>
        <v>HARM REIK NRE</v>
      </c>
      <c r="DG66" s="2">
        <v>0.98399999999999999</v>
      </c>
    </row>
    <row r="67" spans="1:111" s="38" customFormat="1" x14ac:dyDescent="0.25">
      <c r="A67" s="18" t="s">
        <v>60</v>
      </c>
      <c r="B67" s="18" t="s">
        <v>164</v>
      </c>
      <c r="C67" s="2" t="s">
        <v>107</v>
      </c>
      <c r="D67" s="92" t="s">
        <v>366</v>
      </c>
      <c r="E67" s="34" t="s">
        <v>172</v>
      </c>
      <c r="F67" s="22"/>
      <c r="G67" s="22"/>
      <c r="H67" s="22"/>
      <c r="I67" s="22"/>
      <c r="J67" s="22"/>
      <c r="K67" s="22"/>
      <c r="L67" s="62">
        <v>0.83699999999999997</v>
      </c>
      <c r="M67" s="62">
        <v>0.78800000000000003</v>
      </c>
      <c r="N67" s="62">
        <v>0.72599999999999998</v>
      </c>
      <c r="O67" s="62">
        <v>0.72799999999999998</v>
      </c>
      <c r="P67" s="62">
        <v>0.70199999999999996</v>
      </c>
      <c r="Q67" s="62">
        <v>0.70399999999999996</v>
      </c>
      <c r="R67" s="22"/>
      <c r="S67" s="62">
        <v>0.72799999999999998</v>
      </c>
      <c r="T67" s="62">
        <v>0.73599999999999999</v>
      </c>
      <c r="U67" s="62">
        <v>0.748</v>
      </c>
      <c r="V67" s="62">
        <v>0.73699999999999999</v>
      </c>
      <c r="W67" s="62">
        <v>0.68200000000000005</v>
      </c>
      <c r="X67" s="62">
        <v>0.69199999999999995</v>
      </c>
      <c r="Y67" s="62">
        <v>0.879</v>
      </c>
      <c r="Z67" s="43">
        <v>0.84563758389261745</v>
      </c>
      <c r="AA67" s="43">
        <v>0.89500000000000002</v>
      </c>
      <c r="AB67" s="43">
        <v>0.88719512195121997</v>
      </c>
      <c r="AC67" s="43">
        <v>0.92727272727272725</v>
      </c>
      <c r="AD67" s="43">
        <v>0.94599999999999995</v>
      </c>
      <c r="AE67" s="43">
        <v>0.96399999999999997</v>
      </c>
      <c r="AF67" s="43">
        <v>0.878</v>
      </c>
      <c r="AG67" s="43"/>
      <c r="AH67" s="7"/>
      <c r="AI67" s="20">
        <f t="shared" si="3"/>
        <v>0.878</v>
      </c>
      <c r="AJ67" s="20">
        <f t="shared" si="4"/>
        <v>-0.96399999999999997</v>
      </c>
      <c r="AK67" s="34" t="str">
        <f t="shared" si="12"/>
        <v>REX Spares</v>
      </c>
      <c r="AL67" s="7"/>
      <c r="AM67" s="7"/>
      <c r="AN67" s="7"/>
      <c r="AO67" s="7"/>
      <c r="AP67" s="7"/>
      <c r="AQ67" s="17">
        <v>0.4</v>
      </c>
      <c r="AR67" s="63"/>
      <c r="AS67" s="63">
        <v>9.7000000000000003E-2</v>
      </c>
      <c r="AT67" s="63">
        <v>0.4</v>
      </c>
      <c r="AU67" s="63">
        <v>0.6</v>
      </c>
      <c r="AV67" s="63">
        <v>0.42899999999999999</v>
      </c>
      <c r="AW67" s="63">
        <v>0.25</v>
      </c>
      <c r="AX67" s="63"/>
      <c r="AY67" s="63"/>
      <c r="AZ67" s="63">
        <v>0.66700000000000004</v>
      </c>
      <c r="BA67" s="63">
        <v>0.16700000000000001</v>
      </c>
      <c r="BB67" s="63">
        <v>8.3000000000000004E-2</v>
      </c>
      <c r="BC67" s="63"/>
      <c r="BD67" s="17">
        <v>0.27800000000000002</v>
      </c>
      <c r="BE67" s="17">
        <v>4.8000000000000001E-2</v>
      </c>
      <c r="BF67" s="43">
        <v>0.3</v>
      </c>
      <c r="BG67" s="43">
        <v>0.89700000000000002</v>
      </c>
      <c r="BH67" s="43">
        <v>0.54545454545454541</v>
      </c>
      <c r="BI67" s="43">
        <v>0.65217391304347827</v>
      </c>
      <c r="BJ67" s="43">
        <v>0.29599999999999999</v>
      </c>
      <c r="BK67" s="43">
        <v>1</v>
      </c>
      <c r="BL67" s="43">
        <v>0.375</v>
      </c>
      <c r="BM67" s="43"/>
      <c r="BN67" s="7"/>
      <c r="BO67" s="20">
        <f t="shared" si="5"/>
        <v>0.375</v>
      </c>
      <c r="BP67" s="20">
        <f t="shared" ref="BP67:BP80" si="13">BN67-BK67</f>
        <v>-1</v>
      </c>
      <c r="BQ67" s="38" t="str">
        <f t="shared" ref="BQ67:BQ78" si="14">AK67</f>
        <v>REX Spares</v>
      </c>
      <c r="CJ67" s="7">
        <v>0.442</v>
      </c>
      <c r="CN67" s="38" t="str">
        <f t="shared" si="10"/>
        <v>REX Spares</v>
      </c>
      <c r="DG67" s="7">
        <v>0.85899999999999999</v>
      </c>
    </row>
    <row r="68" spans="1:111" s="38" customFormat="1" x14ac:dyDescent="0.25">
      <c r="A68" s="18" t="s">
        <v>60</v>
      </c>
      <c r="B68" s="18" t="s">
        <v>166</v>
      </c>
      <c r="C68" s="2" t="s">
        <v>107</v>
      </c>
      <c r="D68" s="92" t="s">
        <v>366</v>
      </c>
      <c r="E68" s="34" t="s">
        <v>173</v>
      </c>
      <c r="F68" s="22"/>
      <c r="G68" s="22"/>
      <c r="H68" s="22"/>
      <c r="I68" s="22"/>
      <c r="J68" s="22"/>
      <c r="K68" s="22"/>
      <c r="L68" s="22"/>
      <c r="M68" s="62">
        <v>0.96599999999999997</v>
      </c>
      <c r="N68" s="62">
        <v>0.91200000000000003</v>
      </c>
      <c r="O68" s="62">
        <v>0.88200000000000001</v>
      </c>
      <c r="P68" s="62">
        <v>0.89500000000000002</v>
      </c>
      <c r="Q68" s="62">
        <v>0.876</v>
      </c>
      <c r="R68" s="62">
        <v>0.86399999999999999</v>
      </c>
      <c r="S68" s="62">
        <v>0.84499999999999997</v>
      </c>
      <c r="T68" s="62">
        <v>0.80800000000000005</v>
      </c>
      <c r="U68" s="62">
        <v>0.76200000000000001</v>
      </c>
      <c r="V68" s="62">
        <v>0.76100000000000001</v>
      </c>
      <c r="W68" s="62">
        <v>0.76100000000000001</v>
      </c>
      <c r="X68" s="62">
        <v>0.76600000000000001</v>
      </c>
      <c r="Y68" s="79">
        <v>0.76600000000000001</v>
      </c>
      <c r="Z68" s="79">
        <v>0.76600000000000001</v>
      </c>
      <c r="AA68" s="79">
        <v>0.76600000000000001</v>
      </c>
      <c r="AB68" s="79">
        <v>0.76600000000000001</v>
      </c>
      <c r="AC68" s="79">
        <v>0.76600000000000001</v>
      </c>
      <c r="AI68" s="20" t="e">
        <f t="shared" ref="AI68:AI80" si="15">AVERAGE(AF68:AH68)</f>
        <v>#DIV/0!</v>
      </c>
      <c r="AJ68" s="20">
        <f t="shared" ref="AJ68:AJ80" si="16">AH68-AE68</f>
        <v>0</v>
      </c>
      <c r="AK68" s="34" t="str">
        <f t="shared" si="12"/>
        <v>Lot 31 Phase 1</v>
      </c>
      <c r="AL68" s="7"/>
      <c r="AM68" s="7"/>
      <c r="AN68" s="7"/>
      <c r="AO68" s="7"/>
      <c r="AP68" s="7"/>
      <c r="AQ68" s="7"/>
      <c r="AR68" s="63"/>
      <c r="AS68" s="63"/>
      <c r="AT68" s="63">
        <v>0.46200000000000002</v>
      </c>
      <c r="AU68" s="63">
        <v>0.75</v>
      </c>
      <c r="AV68" s="63">
        <v>0.33300000000000002</v>
      </c>
      <c r="AW68" s="63">
        <v>0.42899999999999999</v>
      </c>
      <c r="AX68" s="63">
        <v>0.57099999999999995</v>
      </c>
      <c r="AY68" s="63">
        <v>0.27300000000000002</v>
      </c>
      <c r="AZ68" s="63">
        <v>0.105</v>
      </c>
      <c r="BA68" s="63">
        <v>0.188</v>
      </c>
      <c r="BB68" s="63">
        <v>0.41699999999999998</v>
      </c>
      <c r="BC68" s="17">
        <v>1</v>
      </c>
      <c r="BD68" s="17">
        <v>0.222</v>
      </c>
      <c r="BE68" s="17"/>
      <c r="BF68" s="43"/>
      <c r="BG68" s="43"/>
      <c r="BH68" s="43"/>
      <c r="BI68" s="43"/>
      <c r="BJ68" s="115"/>
      <c r="BK68" s="115"/>
      <c r="BL68" s="115"/>
      <c r="BM68" s="115"/>
      <c r="BN68" s="115"/>
      <c r="BO68" s="20" t="e">
        <f t="shared" ref="BO68:BO80" si="17">AVERAGE(BL68:BN68)</f>
        <v>#DIV/0!</v>
      </c>
      <c r="BP68" s="20">
        <f t="shared" si="13"/>
        <v>0</v>
      </c>
      <c r="BQ68" s="38" t="str">
        <f t="shared" si="14"/>
        <v>Lot 31 Phase 1</v>
      </c>
      <c r="CJ68" s="7">
        <v>0.41499999999999998</v>
      </c>
      <c r="CN68" s="38" t="str">
        <f t="shared" si="10"/>
        <v>Lot 31 Phase 1</v>
      </c>
      <c r="DG68" s="2">
        <v>0.80800000000000005</v>
      </c>
    </row>
    <row r="69" spans="1:111" s="38" customFormat="1" x14ac:dyDescent="0.25">
      <c r="A69" s="18" t="s">
        <v>60</v>
      </c>
      <c r="B69" s="18" t="s">
        <v>166</v>
      </c>
      <c r="C69" s="2" t="s">
        <v>107</v>
      </c>
      <c r="D69" s="92" t="s">
        <v>366</v>
      </c>
      <c r="E69" s="34" t="s">
        <v>352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62"/>
      <c r="T69" s="62"/>
      <c r="U69" s="62"/>
      <c r="V69" s="63">
        <v>1</v>
      </c>
      <c r="W69" s="62">
        <v>0.91300000000000003</v>
      </c>
      <c r="X69" s="62">
        <v>0.51400000000000001</v>
      </c>
      <c r="Y69" s="62">
        <v>0.434</v>
      </c>
      <c r="Z69" s="43">
        <v>0.40229885057471265</v>
      </c>
      <c r="AA69" s="43">
        <v>0.40229885057471265</v>
      </c>
      <c r="AB69" s="95">
        <v>0.48689138576779029</v>
      </c>
      <c r="AC69" s="95">
        <v>0.48689138576779029</v>
      </c>
      <c r="AD69" s="43">
        <v>0.80600000000000005</v>
      </c>
      <c r="AE69" s="43">
        <v>0.68200000000000005</v>
      </c>
      <c r="AF69" s="43">
        <v>0.64100000000000001</v>
      </c>
      <c r="AG69" s="43">
        <v>0.57599999999999996</v>
      </c>
      <c r="AH69" s="7">
        <v>0.58299999999999996</v>
      </c>
      <c r="AI69" s="20">
        <f t="shared" si="15"/>
        <v>0.6</v>
      </c>
      <c r="AJ69" s="20">
        <f t="shared" si="16"/>
        <v>-9.9000000000000088E-2</v>
      </c>
      <c r="AK69" s="34" t="str">
        <f t="shared" si="12"/>
        <v>Lot 31 TE Phase II</v>
      </c>
      <c r="AL69" s="7"/>
      <c r="AM69" s="7"/>
      <c r="AN69" s="7"/>
      <c r="AO69" s="7"/>
      <c r="AP69" s="7"/>
      <c r="AQ69" s="7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17">
        <v>0.75</v>
      </c>
      <c r="BD69" s="17">
        <v>0.32600000000000001</v>
      </c>
      <c r="BE69" s="17">
        <v>0.29299999999999998</v>
      </c>
      <c r="BF69" s="43">
        <v>0.2857142857142857</v>
      </c>
      <c r="BG69" s="43">
        <v>0.55100000000000005</v>
      </c>
      <c r="BH69" s="43">
        <v>0.36065573770491804</v>
      </c>
      <c r="BI69" s="43">
        <v>1</v>
      </c>
      <c r="BJ69" s="43">
        <v>0.45500000000000002</v>
      </c>
      <c r="BK69" s="43">
        <v>0.186</v>
      </c>
      <c r="BL69" s="43">
        <v>0.111</v>
      </c>
      <c r="BM69" s="43">
        <v>6.9000000000000006E-2</v>
      </c>
      <c r="BN69" s="7">
        <v>0.25700000000000001</v>
      </c>
      <c r="BO69" s="20">
        <f t="shared" si="17"/>
        <v>0.14566666666666667</v>
      </c>
      <c r="BP69" s="20">
        <f t="shared" si="13"/>
        <v>7.1000000000000008E-2</v>
      </c>
      <c r="BQ69" s="38" t="str">
        <f t="shared" si="14"/>
        <v>Lot 31 TE Phase II</v>
      </c>
      <c r="CJ69" s="7">
        <v>0.214</v>
      </c>
      <c r="CN69" s="38" t="str">
        <f t="shared" si="10"/>
        <v>Lot 31 TE Phase II</v>
      </c>
      <c r="DG69" s="2">
        <v>0.78500000000000003</v>
      </c>
    </row>
    <row r="70" spans="1:111" s="38" customFormat="1" x14ac:dyDescent="0.25">
      <c r="A70" s="18" t="s">
        <v>60</v>
      </c>
      <c r="B70" s="18" t="s">
        <v>166</v>
      </c>
      <c r="C70" s="2" t="s">
        <v>107</v>
      </c>
      <c r="D70" s="92" t="s">
        <v>366</v>
      </c>
      <c r="E70" s="34" t="s">
        <v>350</v>
      </c>
      <c r="F70" s="22"/>
      <c r="G70" s="22"/>
      <c r="H70" s="22"/>
      <c r="I70" s="22"/>
      <c r="J70" s="22"/>
      <c r="K70" s="22"/>
      <c r="L70" s="22"/>
      <c r="M70" s="22"/>
      <c r="N70" s="22"/>
      <c r="O70" s="63">
        <v>1</v>
      </c>
      <c r="P70" s="63">
        <v>1</v>
      </c>
      <c r="Q70" s="63">
        <v>1</v>
      </c>
      <c r="R70" s="63">
        <v>1</v>
      </c>
      <c r="S70" s="62">
        <v>0.92400000000000004</v>
      </c>
      <c r="T70" s="62">
        <v>0.99099999999999999</v>
      </c>
      <c r="U70" s="62">
        <v>1.093</v>
      </c>
      <c r="V70" s="62">
        <v>0.98099999999999998</v>
      </c>
      <c r="W70" s="62">
        <v>0.90800000000000003</v>
      </c>
      <c r="X70" s="62">
        <v>0.90400000000000003</v>
      </c>
      <c r="Y70" s="79">
        <v>0.90400000000000003</v>
      </c>
      <c r="Z70" s="43">
        <v>0.87341772151898733</v>
      </c>
      <c r="AA70" s="43">
        <v>0.76900000000000002</v>
      </c>
      <c r="AB70" s="43">
        <v>0.93031358885017423</v>
      </c>
      <c r="AC70" s="43">
        <v>0.92976588628762546</v>
      </c>
      <c r="AD70" s="43">
        <v>0.84099999999999997</v>
      </c>
      <c r="AE70" s="43">
        <v>0.79800000000000004</v>
      </c>
      <c r="AF70" s="43">
        <v>0.78700000000000003</v>
      </c>
      <c r="AG70" s="43">
        <v>0.82299999999999995</v>
      </c>
      <c r="AH70" s="7"/>
      <c r="AI70" s="20">
        <f t="shared" si="15"/>
        <v>0.80499999999999994</v>
      </c>
      <c r="AJ70" s="20">
        <f t="shared" si="16"/>
        <v>-0.79800000000000004</v>
      </c>
      <c r="AK70" s="34" t="str">
        <f t="shared" si="12"/>
        <v>GWTS Replacement</v>
      </c>
      <c r="AL70" s="7"/>
      <c r="AM70" s="7"/>
      <c r="AN70" s="7"/>
      <c r="AO70" s="7"/>
      <c r="AP70" s="7"/>
      <c r="AQ70" s="7"/>
      <c r="AR70" s="63"/>
      <c r="AS70" s="63"/>
      <c r="AT70" s="63"/>
      <c r="AU70" s="63"/>
      <c r="AV70" s="63">
        <v>1</v>
      </c>
      <c r="AW70" s="63">
        <v>1</v>
      </c>
      <c r="AX70" s="63">
        <v>0.97599999999999998</v>
      </c>
      <c r="AY70" s="63"/>
      <c r="AZ70" s="63">
        <v>1</v>
      </c>
      <c r="BA70" s="63">
        <v>0.75</v>
      </c>
      <c r="BB70" s="63">
        <v>0.48599999999999999</v>
      </c>
      <c r="BC70" s="17">
        <v>0.34799999999999998</v>
      </c>
      <c r="BD70" s="17">
        <v>0.5</v>
      </c>
      <c r="BE70" s="17"/>
      <c r="BF70" s="43">
        <v>0.44736842105263158</v>
      </c>
      <c r="BG70" s="43"/>
      <c r="BH70" s="43">
        <v>0.38095238095238093</v>
      </c>
      <c r="BI70" s="43">
        <v>0.18518518518518517</v>
      </c>
      <c r="BJ70" s="43">
        <v>0.36799999999999999</v>
      </c>
      <c r="BK70" s="43">
        <v>0.25</v>
      </c>
      <c r="BL70" s="43"/>
      <c r="BM70" s="43">
        <v>0.13800000000000001</v>
      </c>
      <c r="BN70" s="7"/>
      <c r="BO70" s="20">
        <f t="shared" si="17"/>
        <v>0.13800000000000001</v>
      </c>
      <c r="BP70" s="20">
        <f t="shared" si="13"/>
        <v>-0.25</v>
      </c>
      <c r="BQ70" s="38" t="str">
        <f t="shared" si="14"/>
        <v>GWTS Replacement</v>
      </c>
      <c r="CJ70" s="7">
        <v>0.48299999999999998</v>
      </c>
      <c r="CN70" s="38" t="str">
        <f t="shared" si="10"/>
        <v>GWTS Replacement</v>
      </c>
      <c r="DG70" s="2">
        <v>0.85499999999999998</v>
      </c>
    </row>
    <row r="71" spans="1:111" s="38" customFormat="1" x14ac:dyDescent="0.25">
      <c r="A71" s="18" t="s">
        <v>60</v>
      </c>
      <c r="B71" s="18" t="s">
        <v>166</v>
      </c>
      <c r="C71" s="2" t="s">
        <v>107</v>
      </c>
      <c r="D71" s="92" t="s">
        <v>366</v>
      </c>
      <c r="E71" s="34" t="s">
        <v>351</v>
      </c>
      <c r="F71" s="22"/>
      <c r="G71" s="22"/>
      <c r="H71" s="22"/>
      <c r="I71" s="22"/>
      <c r="J71" s="22"/>
      <c r="K71" s="22"/>
      <c r="L71" s="63">
        <v>0.74</v>
      </c>
      <c r="M71" s="62">
        <v>0.67500000000000004</v>
      </c>
      <c r="N71" s="62">
        <v>0.89700000000000002</v>
      </c>
      <c r="O71" s="62">
        <v>0.91600000000000004</v>
      </c>
      <c r="P71" s="62">
        <v>0.82599999999999996</v>
      </c>
      <c r="Q71" s="62">
        <v>0.82699999999999996</v>
      </c>
      <c r="R71" s="62">
        <v>0.747</v>
      </c>
      <c r="S71" s="62">
        <v>0.70399999999999996</v>
      </c>
      <c r="T71" s="62">
        <v>0.67500000000000004</v>
      </c>
      <c r="U71" s="62">
        <v>0.69</v>
      </c>
      <c r="V71" s="62">
        <v>0.58699999999999997</v>
      </c>
      <c r="W71" s="62">
        <v>0.61399999999999999</v>
      </c>
      <c r="X71" s="62">
        <v>0.628</v>
      </c>
      <c r="Y71" s="79">
        <v>0.628</v>
      </c>
      <c r="Z71" s="43">
        <v>0.63157894736842102</v>
      </c>
      <c r="AA71" s="95">
        <v>0.61299999999999999</v>
      </c>
      <c r="AB71" s="95">
        <v>0.61299999999999999</v>
      </c>
      <c r="AC71" s="43">
        <v>0.65891472868217049</v>
      </c>
      <c r="AD71" s="43">
        <v>0.64200000000000002</v>
      </c>
      <c r="AE71" s="43">
        <v>0.80600000000000005</v>
      </c>
      <c r="AF71" s="43"/>
      <c r="AG71" s="43"/>
      <c r="AH71" s="7"/>
      <c r="AI71" s="20" t="e">
        <f t="shared" si="15"/>
        <v>#DIV/0!</v>
      </c>
      <c r="AJ71" s="20">
        <f t="shared" si="16"/>
        <v>-0.80600000000000005</v>
      </c>
      <c r="AK71" s="34" t="str">
        <f t="shared" si="12"/>
        <v>RFA</v>
      </c>
      <c r="AL71" s="7"/>
      <c r="AM71" s="7"/>
      <c r="AN71" s="7"/>
      <c r="AO71" s="7"/>
      <c r="AP71" s="7"/>
      <c r="AQ71" s="7"/>
      <c r="AR71" s="63"/>
      <c r="AS71" s="63"/>
      <c r="AT71" s="63">
        <v>0.38500000000000001</v>
      </c>
      <c r="AU71" s="63">
        <v>0.57099999999999995</v>
      </c>
      <c r="AV71" s="63"/>
      <c r="AW71" s="63">
        <v>0.2</v>
      </c>
      <c r="AX71" s="63">
        <v>5.2999999999999999E-2</v>
      </c>
      <c r="AY71" s="63"/>
      <c r="AZ71" s="63">
        <v>0.111</v>
      </c>
      <c r="BA71" s="63">
        <v>0.5</v>
      </c>
      <c r="BB71" s="63"/>
      <c r="BC71" s="17">
        <v>1</v>
      </c>
      <c r="BD71" s="17">
        <v>1</v>
      </c>
      <c r="BE71" s="17"/>
      <c r="BF71" s="43"/>
      <c r="BG71" s="43"/>
      <c r="BH71" s="43"/>
      <c r="BI71" s="43">
        <v>0.15789473684210525</v>
      </c>
      <c r="BJ71" s="115"/>
      <c r="BK71" s="7">
        <v>0.5</v>
      </c>
      <c r="BL71" s="7"/>
      <c r="BM71" s="7"/>
      <c r="BN71" s="7"/>
      <c r="BO71" s="20" t="e">
        <f t="shared" si="17"/>
        <v>#DIV/0!</v>
      </c>
      <c r="BP71" s="20">
        <f t="shared" si="13"/>
        <v>-0.5</v>
      </c>
      <c r="BQ71" s="38" t="str">
        <f t="shared" si="14"/>
        <v>RFA</v>
      </c>
      <c r="CJ71" s="7">
        <v>1.1639999999999999</v>
      </c>
      <c r="CN71" s="38" t="str">
        <f t="shared" si="10"/>
        <v>RFA</v>
      </c>
      <c r="DG71" s="7">
        <v>0.81</v>
      </c>
    </row>
    <row r="72" spans="1:111" s="38" customFormat="1" x14ac:dyDescent="0.25">
      <c r="A72" s="18" t="s">
        <v>60</v>
      </c>
      <c r="B72" s="18" t="s">
        <v>166</v>
      </c>
      <c r="C72" s="2" t="s">
        <v>107</v>
      </c>
      <c r="D72" s="92" t="s">
        <v>366</v>
      </c>
      <c r="E72" s="34" t="s">
        <v>174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62">
        <v>0.94199999999999995</v>
      </c>
      <c r="T72" s="62">
        <v>0.94199999999999995</v>
      </c>
      <c r="U72" s="62">
        <v>0.96499999999999997</v>
      </c>
      <c r="V72" s="62">
        <v>0.96099999999999997</v>
      </c>
      <c r="W72" s="63">
        <v>0.97</v>
      </c>
      <c r="X72" s="63">
        <f>V72</f>
        <v>0.96099999999999997</v>
      </c>
      <c r="Y72" s="80">
        <f>V72</f>
        <v>0.96099999999999997</v>
      </c>
      <c r="Z72" s="80">
        <f>W72</f>
        <v>0.97</v>
      </c>
      <c r="AA72" s="104">
        <f>X72</f>
        <v>0.96099999999999997</v>
      </c>
      <c r="AB72" s="104">
        <f>Y72</f>
        <v>0.96099999999999997</v>
      </c>
      <c r="AC72" s="104">
        <f>Z72</f>
        <v>0.97</v>
      </c>
      <c r="AI72" s="20" t="e">
        <f t="shared" si="15"/>
        <v>#DIV/0!</v>
      </c>
      <c r="AJ72" s="20">
        <f t="shared" si="16"/>
        <v>0</v>
      </c>
      <c r="AK72" s="34" t="str">
        <f t="shared" si="12"/>
        <v>HTS FTE 2018</v>
      </c>
      <c r="AL72" s="7"/>
      <c r="AM72" s="7"/>
      <c r="AN72" s="7"/>
      <c r="AO72" s="7"/>
      <c r="AP72" s="7"/>
      <c r="AQ72" s="7"/>
      <c r="AR72" s="63"/>
      <c r="AS72" s="63"/>
      <c r="AT72" s="63"/>
      <c r="AU72" s="63"/>
      <c r="AV72" s="63"/>
      <c r="AW72" s="63"/>
      <c r="AX72" s="63"/>
      <c r="AY72" s="63">
        <v>0.33300000000000002</v>
      </c>
      <c r="AZ72" s="63"/>
      <c r="BA72" s="63">
        <v>0.8</v>
      </c>
      <c r="BB72" s="63">
        <v>0.66700000000000004</v>
      </c>
      <c r="BC72" s="63">
        <v>0.4</v>
      </c>
      <c r="BD72" s="63">
        <f>BB72</f>
        <v>0.66700000000000004</v>
      </c>
      <c r="BE72" s="63"/>
      <c r="BF72" s="43"/>
      <c r="BG72" s="43"/>
      <c r="BH72" s="43"/>
      <c r="BI72" s="43"/>
      <c r="BJ72" s="115"/>
      <c r="BK72" s="115"/>
      <c r="BL72" s="115"/>
      <c r="BM72" s="115"/>
      <c r="BN72" s="115"/>
      <c r="BO72" s="20" t="e">
        <f t="shared" si="17"/>
        <v>#DIV/0!</v>
      </c>
      <c r="BP72" s="20">
        <f t="shared" si="13"/>
        <v>0</v>
      </c>
      <c r="BQ72" s="38" t="str">
        <f t="shared" si="14"/>
        <v>HTS FTE 2018</v>
      </c>
      <c r="CN72" s="38" t="str">
        <f t="shared" si="10"/>
        <v>HTS FTE 2018</v>
      </c>
    </row>
    <row r="73" spans="1:111" s="38" customFormat="1" x14ac:dyDescent="0.25">
      <c r="A73" s="18" t="s">
        <v>60</v>
      </c>
      <c r="B73" s="18" t="s">
        <v>166</v>
      </c>
      <c r="C73" s="2" t="s">
        <v>107</v>
      </c>
      <c r="D73" s="92" t="s">
        <v>366</v>
      </c>
      <c r="E73" s="34" t="s">
        <v>404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62"/>
      <c r="T73" s="62"/>
      <c r="U73" s="62"/>
      <c r="V73" s="62"/>
      <c r="W73" s="63"/>
      <c r="X73" s="63"/>
      <c r="Y73" s="63"/>
      <c r="Z73" s="63"/>
      <c r="AA73" s="63"/>
      <c r="AB73" s="63"/>
      <c r="AC73" s="63"/>
      <c r="AD73" s="63"/>
      <c r="AF73" s="2">
        <v>1.143</v>
      </c>
      <c r="AG73" s="2"/>
      <c r="AH73" s="2">
        <v>0.91700000000000004</v>
      </c>
      <c r="AI73" s="20">
        <f t="shared" si="15"/>
        <v>1.03</v>
      </c>
      <c r="AJ73" s="20">
        <f t="shared" si="16"/>
        <v>0.91700000000000004</v>
      </c>
      <c r="AK73" s="34" t="str">
        <f t="shared" si="12"/>
        <v xml:space="preserve">HTS FTE Phase 5 </v>
      </c>
      <c r="AL73" s="7"/>
      <c r="AM73" s="7"/>
      <c r="AN73" s="7"/>
      <c r="AO73" s="7"/>
      <c r="AP73" s="7"/>
      <c r="AQ73" s="7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43"/>
      <c r="BG73" s="43"/>
      <c r="BH73" s="43"/>
      <c r="BI73" s="43"/>
      <c r="BJ73" s="115"/>
      <c r="BK73" s="115"/>
      <c r="BL73" s="7">
        <v>1</v>
      </c>
      <c r="BM73" s="7"/>
      <c r="BN73" s="7">
        <v>0.83299999999999996</v>
      </c>
      <c r="BO73" s="20">
        <f t="shared" si="17"/>
        <v>0.91649999999999998</v>
      </c>
      <c r="BP73" s="20">
        <f t="shared" si="13"/>
        <v>0.83299999999999996</v>
      </c>
      <c r="BQ73" s="38" t="str">
        <f t="shared" si="14"/>
        <v xml:space="preserve">HTS FTE Phase 5 </v>
      </c>
      <c r="CN73" s="38" t="str">
        <f t="shared" si="10"/>
        <v xml:space="preserve">HTS FTE Phase 5 </v>
      </c>
    </row>
    <row r="74" spans="1:111" s="38" customFormat="1" x14ac:dyDescent="0.25">
      <c r="A74" s="18" t="s">
        <v>60</v>
      </c>
      <c r="B74" s="18" t="s">
        <v>164</v>
      </c>
      <c r="C74" s="2" t="s">
        <v>107</v>
      </c>
      <c r="D74" s="92" t="s">
        <v>366</v>
      </c>
      <c r="E74" s="34" t="s">
        <v>175</v>
      </c>
      <c r="F74" s="22"/>
      <c r="G74" s="22"/>
      <c r="H74" s="22"/>
      <c r="I74" s="22"/>
      <c r="J74" s="22"/>
      <c r="K74" s="22"/>
      <c r="L74" s="62">
        <v>0.66100000000000003</v>
      </c>
      <c r="M74" s="62">
        <v>0.624</v>
      </c>
      <c r="N74" s="62">
        <v>0.66800000000000004</v>
      </c>
      <c r="O74" s="62">
        <v>0.63800000000000001</v>
      </c>
      <c r="P74" s="62">
        <v>0.63200000000000001</v>
      </c>
      <c r="Q74" s="62">
        <v>0.61599999999999999</v>
      </c>
      <c r="R74" s="62">
        <v>0.59199999999999997</v>
      </c>
      <c r="S74" s="62">
        <v>0.68400000000000005</v>
      </c>
      <c r="T74" s="62">
        <v>0.68200000000000005</v>
      </c>
      <c r="U74" s="62">
        <v>0.68600000000000005</v>
      </c>
      <c r="V74" s="62">
        <v>0.68400000000000005</v>
      </c>
      <c r="W74" s="63">
        <v>0.66900000000000004</v>
      </c>
      <c r="X74" s="63">
        <v>0.67200000000000004</v>
      </c>
      <c r="Y74" s="63">
        <v>0.69899999999999995</v>
      </c>
      <c r="Z74" s="43">
        <v>0.69934640522875813</v>
      </c>
      <c r="AA74" s="43">
        <v>0.753</v>
      </c>
      <c r="AB74" s="43">
        <v>0.76767676767676762</v>
      </c>
      <c r="AC74" s="43">
        <v>0.76158940397350994</v>
      </c>
      <c r="AD74" s="43">
        <v>0.745</v>
      </c>
      <c r="AE74" s="43">
        <v>0.75</v>
      </c>
      <c r="AF74" s="43">
        <v>0.76200000000000001</v>
      </c>
      <c r="AG74" s="43">
        <v>0.76400000000000001</v>
      </c>
      <c r="AH74" s="7">
        <v>0.76300000000000001</v>
      </c>
      <c r="AI74" s="20">
        <f t="shared" si="15"/>
        <v>0.76300000000000001</v>
      </c>
      <c r="AJ74" s="20">
        <f t="shared" si="16"/>
        <v>1.3000000000000012E-2</v>
      </c>
      <c r="AK74" s="34" t="str">
        <f t="shared" si="12"/>
        <v>AGD Analysis and Integration</v>
      </c>
      <c r="AL74" s="7"/>
      <c r="AM74" s="7"/>
      <c r="AN74" s="7"/>
      <c r="AO74" s="7"/>
      <c r="AP74" s="7"/>
      <c r="AQ74" s="7"/>
      <c r="AR74" s="63"/>
      <c r="AS74" s="63"/>
      <c r="AT74" s="63">
        <v>8.3000000000000004E-2</v>
      </c>
      <c r="AU74" s="63"/>
      <c r="AV74" s="63">
        <v>9.5000000000000001E-2</v>
      </c>
      <c r="AW74" s="63">
        <v>0.34799999999999998</v>
      </c>
      <c r="AX74" s="63">
        <v>0.29199999999999998</v>
      </c>
      <c r="AY74" s="63">
        <v>0.82899999999999996</v>
      </c>
      <c r="AZ74" s="63">
        <v>1</v>
      </c>
      <c r="BA74" s="63">
        <v>0.57099999999999995</v>
      </c>
      <c r="BB74" s="63">
        <v>0.83299999999999996</v>
      </c>
      <c r="BC74" s="63">
        <v>7.6999999999999999E-2</v>
      </c>
      <c r="BD74" s="63">
        <v>0.625</v>
      </c>
      <c r="BE74" s="63">
        <v>7.0999999999999994E-2</v>
      </c>
      <c r="BF74" s="43"/>
      <c r="BG74" s="43">
        <v>0.73699999999999999</v>
      </c>
      <c r="BH74" s="43">
        <v>0.33333333333333331</v>
      </c>
      <c r="BI74" s="43"/>
      <c r="BJ74" s="43">
        <v>3.1E-2</v>
      </c>
      <c r="BK74" s="43">
        <v>6.7000000000000004E-2</v>
      </c>
      <c r="BL74" s="43">
        <v>0.66700000000000004</v>
      </c>
      <c r="BM74" s="43">
        <v>0.5</v>
      </c>
      <c r="BN74" s="7"/>
      <c r="BO74" s="20">
        <f t="shared" si="17"/>
        <v>0.58350000000000002</v>
      </c>
      <c r="BP74" s="20">
        <f t="shared" si="13"/>
        <v>-6.7000000000000004E-2</v>
      </c>
      <c r="BQ74" s="38" t="str">
        <f t="shared" si="14"/>
        <v>AGD Analysis and Integration</v>
      </c>
      <c r="CJ74" s="7">
        <v>0.60499999999999998</v>
      </c>
      <c r="CN74" s="38" t="str">
        <f t="shared" si="10"/>
        <v>AGD Analysis and Integration</v>
      </c>
      <c r="DG74" s="2">
        <v>0.873</v>
      </c>
    </row>
    <row r="75" spans="1:111" s="38" customFormat="1" x14ac:dyDescent="0.25">
      <c r="A75" s="18" t="s">
        <v>60</v>
      </c>
      <c r="B75" s="18" t="s">
        <v>165</v>
      </c>
      <c r="C75" s="2" t="s">
        <v>107</v>
      </c>
      <c r="D75" s="92" t="s">
        <v>366</v>
      </c>
      <c r="E75" s="34" t="s">
        <v>176</v>
      </c>
      <c r="F75" s="22"/>
      <c r="G75" s="22"/>
      <c r="H75" s="22"/>
      <c r="I75" s="22"/>
      <c r="J75" s="22"/>
      <c r="K75" s="22"/>
      <c r="L75" s="62">
        <v>0.78200000000000003</v>
      </c>
      <c r="M75" s="62">
        <v>0.94299999999999995</v>
      </c>
      <c r="N75" s="62">
        <v>0.93500000000000005</v>
      </c>
      <c r="O75" s="62">
        <v>0.95499999999999996</v>
      </c>
      <c r="P75" s="62">
        <v>0.98099999999999998</v>
      </c>
      <c r="Q75" s="62">
        <v>0.96299999999999997</v>
      </c>
      <c r="R75" s="62">
        <v>0.95499999999999996</v>
      </c>
      <c r="S75" s="62">
        <v>0.95899999999999996</v>
      </c>
      <c r="T75" s="62">
        <v>0.95899999999999996</v>
      </c>
      <c r="U75" s="62">
        <v>0.95199999999999996</v>
      </c>
      <c r="V75" s="62">
        <v>0.94099999999999995</v>
      </c>
      <c r="W75" s="63">
        <v>0.95499999999999996</v>
      </c>
      <c r="X75" s="63">
        <v>0.96599999999999997</v>
      </c>
      <c r="Y75" s="63">
        <v>0.96499999999999997</v>
      </c>
      <c r="Z75" s="43">
        <v>0.96684118673647468</v>
      </c>
      <c r="AA75" s="43">
        <v>0.96684118673647468</v>
      </c>
      <c r="AB75" s="43">
        <v>0.95924764890282133</v>
      </c>
      <c r="AC75" s="43">
        <v>0.95508982035928147</v>
      </c>
      <c r="AD75" s="43">
        <v>0.90800000000000003</v>
      </c>
      <c r="AE75" s="43">
        <v>0.90300000000000002</v>
      </c>
      <c r="AF75" s="43">
        <v>0.91100000000000003</v>
      </c>
      <c r="AG75" s="43">
        <v>0.90100000000000002</v>
      </c>
      <c r="AH75" s="7">
        <v>0.91200000000000003</v>
      </c>
      <c r="AI75" s="20">
        <f t="shared" si="15"/>
        <v>0.90800000000000003</v>
      </c>
      <c r="AJ75" s="20">
        <f t="shared" si="16"/>
        <v>9.000000000000008E-3</v>
      </c>
      <c r="AK75" s="34" t="str">
        <f t="shared" si="12"/>
        <v>EMD F35B Integration</v>
      </c>
      <c r="AL75" s="7"/>
      <c r="AM75" s="7"/>
      <c r="AN75" s="7"/>
      <c r="AO75" s="7">
        <v>0.66700000000000004</v>
      </c>
      <c r="AP75" s="7">
        <v>0.55000000000000004</v>
      </c>
      <c r="AQ75" s="7">
        <v>0.4</v>
      </c>
      <c r="AR75" s="63">
        <v>0.41699999999999998</v>
      </c>
      <c r="AS75" s="63">
        <v>0.57899999999999996</v>
      </c>
      <c r="AT75" s="63">
        <v>0.8</v>
      </c>
      <c r="AU75" s="63">
        <v>0.53300000000000003</v>
      </c>
      <c r="AV75" s="63">
        <v>0.5</v>
      </c>
      <c r="AW75" s="63">
        <v>0.46200000000000002</v>
      </c>
      <c r="AX75" s="63">
        <v>0.42899999999999999</v>
      </c>
      <c r="AY75" s="63">
        <v>0.308</v>
      </c>
      <c r="AZ75" s="63">
        <v>0.5</v>
      </c>
      <c r="BA75" s="63">
        <v>0.27800000000000002</v>
      </c>
      <c r="BB75" s="63">
        <v>0.125</v>
      </c>
      <c r="BC75" s="63">
        <v>0.57099999999999995</v>
      </c>
      <c r="BD75" s="63">
        <v>0.68799999999999994</v>
      </c>
      <c r="BE75" s="63">
        <v>0.63600000000000001</v>
      </c>
      <c r="BF75" s="43">
        <v>0.4</v>
      </c>
      <c r="BG75" s="43"/>
      <c r="BH75" s="43">
        <v>0.55000000000000004</v>
      </c>
      <c r="BI75" s="43">
        <v>0.57894736842105265</v>
      </c>
      <c r="BJ75" s="43">
        <v>0.35699999999999998</v>
      </c>
      <c r="BK75" s="43">
        <v>0.52900000000000003</v>
      </c>
      <c r="BL75" s="43">
        <v>0.72699999999999998</v>
      </c>
      <c r="BM75" s="43">
        <v>0.38500000000000001</v>
      </c>
      <c r="BN75" s="7">
        <v>0.63600000000000001</v>
      </c>
      <c r="BO75" s="20">
        <f t="shared" si="17"/>
        <v>0.58266666666666678</v>
      </c>
      <c r="BP75" s="20">
        <f t="shared" si="13"/>
        <v>0.10699999999999998</v>
      </c>
      <c r="BQ75" s="38" t="str">
        <f t="shared" si="14"/>
        <v>EMD F35B Integration</v>
      </c>
      <c r="CJ75" s="7">
        <v>1.3360000000000001</v>
      </c>
      <c r="CN75" s="38" t="str">
        <f t="shared" si="10"/>
        <v>EMD F35B Integration</v>
      </c>
      <c r="DG75" s="2">
        <v>0.98199999999999998</v>
      </c>
    </row>
    <row r="76" spans="1:111" s="38" customFormat="1" x14ac:dyDescent="0.25">
      <c r="A76" s="18" t="s">
        <v>60</v>
      </c>
      <c r="B76" s="18" t="s">
        <v>166</v>
      </c>
      <c r="C76" s="2" t="s">
        <v>107</v>
      </c>
      <c r="D76" s="92" t="s">
        <v>366</v>
      </c>
      <c r="E76" s="34" t="s">
        <v>377</v>
      </c>
      <c r="F76" s="22"/>
      <c r="G76" s="22"/>
      <c r="H76" s="22"/>
      <c r="I76" s="22"/>
      <c r="J76" s="22"/>
      <c r="K76" s="2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3"/>
      <c r="X76" s="63"/>
      <c r="Y76" s="63"/>
      <c r="Z76" s="43">
        <v>0.91800000000000004</v>
      </c>
      <c r="AA76" s="43">
        <v>0.92900000000000005</v>
      </c>
      <c r="AB76" s="43">
        <v>0.89800000000000002</v>
      </c>
      <c r="AC76" s="43">
        <v>0.90200000000000002</v>
      </c>
      <c r="AD76" s="43">
        <v>0.88700000000000001</v>
      </c>
      <c r="AE76" s="43"/>
      <c r="AF76" s="43"/>
      <c r="AG76" s="43"/>
      <c r="AH76" s="7">
        <v>0.875</v>
      </c>
      <c r="AI76" s="20">
        <f t="shared" si="15"/>
        <v>0.875</v>
      </c>
      <c r="AJ76" s="20">
        <f t="shared" si="16"/>
        <v>0.875</v>
      </c>
      <c r="AK76" s="34" t="str">
        <f t="shared" si="12"/>
        <v>C 141</v>
      </c>
      <c r="AL76" s="7"/>
      <c r="AM76" s="7"/>
      <c r="AN76" s="7"/>
      <c r="AO76" s="7"/>
      <c r="AP76" s="7"/>
      <c r="AQ76" s="7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43"/>
      <c r="BG76" s="43"/>
      <c r="BH76" s="43"/>
      <c r="BI76" s="43">
        <v>0.3</v>
      </c>
      <c r="BJ76" s="43">
        <v>0.11799999999999999</v>
      </c>
      <c r="BK76" s="43"/>
      <c r="BL76" s="43"/>
      <c r="BM76" s="43"/>
      <c r="BN76" s="7"/>
      <c r="BO76" s="20" t="e">
        <f t="shared" si="17"/>
        <v>#DIV/0!</v>
      </c>
      <c r="BP76" s="20">
        <f t="shared" si="13"/>
        <v>0</v>
      </c>
      <c r="BQ76" s="38" t="str">
        <f t="shared" si="14"/>
        <v>C 141</v>
      </c>
      <c r="CJ76" s="7"/>
      <c r="CN76" s="38" t="str">
        <f t="shared" si="10"/>
        <v>C 141</v>
      </c>
      <c r="DG76" s="2"/>
    </row>
    <row r="77" spans="1:111" s="38" customFormat="1" x14ac:dyDescent="0.25">
      <c r="A77" s="18" t="s">
        <v>60</v>
      </c>
      <c r="B77" s="18" t="s">
        <v>166</v>
      </c>
      <c r="C77" s="2" t="s">
        <v>107</v>
      </c>
      <c r="D77" s="92" t="s">
        <v>366</v>
      </c>
      <c r="E77" s="34" t="s">
        <v>401</v>
      </c>
      <c r="F77" s="22"/>
      <c r="G77" s="22"/>
      <c r="H77" s="22"/>
      <c r="I77" s="22"/>
      <c r="J77" s="22"/>
      <c r="K77" s="2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3"/>
      <c r="X77" s="63"/>
      <c r="Y77" s="63"/>
      <c r="Z77" s="43">
        <v>0.98199999999999998</v>
      </c>
      <c r="AA77" s="43">
        <v>0.97699999999999998</v>
      </c>
      <c r="AB77" s="43">
        <v>0.98099999999999998</v>
      </c>
      <c r="AC77" s="43">
        <v>0.97699999999999998</v>
      </c>
      <c r="AD77" s="43">
        <v>0.97599999999999998</v>
      </c>
      <c r="AE77" s="43">
        <v>0.95399999999999996</v>
      </c>
      <c r="AF77" s="43">
        <v>0.97</v>
      </c>
      <c r="AG77" s="43">
        <v>0.95099999999999996</v>
      </c>
      <c r="AH77" s="7"/>
      <c r="AI77" s="20">
        <f t="shared" si="15"/>
        <v>0.96049999999999991</v>
      </c>
      <c r="AJ77" s="20">
        <f t="shared" si="16"/>
        <v>-0.95399999999999996</v>
      </c>
      <c r="AK77" s="34" t="str">
        <f t="shared" si="12"/>
        <v>AMRAAM ER New IOT</v>
      </c>
      <c r="AL77" s="7"/>
      <c r="AM77" s="7"/>
      <c r="AN77" s="7"/>
      <c r="AO77" s="7"/>
      <c r="AP77" s="7"/>
      <c r="AQ77" s="7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43">
        <v>0.69799999999999995</v>
      </c>
      <c r="BG77" s="43">
        <v>0.71099999999999997</v>
      </c>
      <c r="BH77" s="43">
        <v>0.55600000000000005</v>
      </c>
      <c r="BI77" s="43">
        <v>1</v>
      </c>
      <c r="BJ77" s="43">
        <v>0.47199999999999998</v>
      </c>
      <c r="BK77" s="43"/>
      <c r="BL77" s="43">
        <v>0.313</v>
      </c>
      <c r="BM77" s="43">
        <v>0.47399999999999998</v>
      </c>
      <c r="BN77" s="7"/>
      <c r="BO77" s="20">
        <f t="shared" si="17"/>
        <v>0.39349999999999996</v>
      </c>
      <c r="BP77" s="20">
        <f t="shared" si="13"/>
        <v>0</v>
      </c>
      <c r="BQ77" s="38" t="str">
        <f t="shared" si="14"/>
        <v>AMRAAM ER New IOT</v>
      </c>
      <c r="CJ77" s="7"/>
      <c r="CN77" s="38" t="str">
        <f t="shared" si="10"/>
        <v>AMRAAM ER New IOT</v>
      </c>
      <c r="DG77" s="2"/>
    </row>
    <row r="78" spans="1:111" s="38" customFormat="1" x14ac:dyDescent="0.25">
      <c r="A78" s="18" t="s">
        <v>60</v>
      </c>
      <c r="B78" s="18" t="s">
        <v>164</v>
      </c>
      <c r="C78" s="2" t="s">
        <v>107</v>
      </c>
      <c r="D78" s="92" t="s">
        <v>366</v>
      </c>
      <c r="E78" s="34" t="s">
        <v>349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62"/>
      <c r="T78" s="62"/>
      <c r="U78" s="63">
        <v>0.7</v>
      </c>
      <c r="V78" s="62">
        <v>0.67500000000000004</v>
      </c>
      <c r="W78" s="63"/>
      <c r="X78" s="63">
        <v>0.64400000000000002</v>
      </c>
      <c r="Y78" s="80">
        <v>0.64400000000000002</v>
      </c>
      <c r="Z78" s="80">
        <v>0.64400000000000002</v>
      </c>
      <c r="AA78" s="104">
        <v>0.63300000000000001</v>
      </c>
      <c r="AB78" s="104">
        <v>0.63300000000000001</v>
      </c>
      <c r="AC78" s="104">
        <v>0.63300000000000001</v>
      </c>
      <c r="AD78" s="43">
        <v>0.98399999999999999</v>
      </c>
      <c r="AE78" s="43">
        <v>1</v>
      </c>
      <c r="AF78" s="43">
        <v>0.96799999999999997</v>
      </c>
      <c r="AG78" s="43">
        <v>0.96</v>
      </c>
      <c r="AH78" s="7"/>
      <c r="AI78" s="20">
        <f t="shared" si="15"/>
        <v>0.96399999999999997</v>
      </c>
      <c r="AJ78" s="20">
        <f t="shared" si="16"/>
        <v>-1</v>
      </c>
      <c r="AK78" s="34" t="str">
        <f t="shared" si="12"/>
        <v>ROTHR Shelters Lot1</v>
      </c>
      <c r="AL78" s="7"/>
      <c r="AM78" s="7"/>
      <c r="AN78" s="7"/>
      <c r="AO78" s="7"/>
      <c r="AP78" s="7"/>
      <c r="AQ78" s="7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43"/>
      <c r="BG78" s="43"/>
      <c r="BH78" s="43">
        <v>1</v>
      </c>
      <c r="BI78" s="43">
        <v>1</v>
      </c>
      <c r="BJ78" s="115"/>
      <c r="BK78" s="115"/>
      <c r="BL78" s="7">
        <v>1</v>
      </c>
      <c r="BM78" s="7"/>
      <c r="BN78" s="7"/>
      <c r="BO78" s="20">
        <f t="shared" si="17"/>
        <v>1</v>
      </c>
      <c r="BP78" s="20">
        <f t="shared" si="13"/>
        <v>0</v>
      </c>
      <c r="BQ78" s="38" t="str">
        <f t="shared" si="14"/>
        <v>ROTHR Shelters Lot1</v>
      </c>
      <c r="CJ78" s="7">
        <v>0.496</v>
      </c>
      <c r="CN78" s="38" t="str">
        <f t="shared" si="10"/>
        <v>ROTHR Shelters Lot1</v>
      </c>
      <c r="DG78" s="2">
        <v>0.83599999999999997</v>
      </c>
    </row>
    <row r="79" spans="1:111" s="38" customFormat="1" x14ac:dyDescent="0.25">
      <c r="A79" s="18" t="s">
        <v>60</v>
      </c>
      <c r="B79" s="18" t="s">
        <v>164</v>
      </c>
      <c r="C79" s="2" t="s">
        <v>107</v>
      </c>
      <c r="D79" s="92" t="s">
        <v>366</v>
      </c>
      <c r="E79" s="34" t="s">
        <v>376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62"/>
      <c r="T79" s="62"/>
      <c r="U79" s="63"/>
      <c r="V79" s="62"/>
      <c r="W79" s="63"/>
      <c r="X79" s="63"/>
      <c r="Y79" s="63"/>
      <c r="Z79" s="63"/>
      <c r="AA79" s="63"/>
      <c r="AB79" s="63"/>
      <c r="AC79" s="63">
        <v>0.2</v>
      </c>
      <c r="AD79" s="43">
        <v>0.2</v>
      </c>
      <c r="AE79" s="43">
        <v>0.2</v>
      </c>
      <c r="AF79" s="43">
        <v>0.2</v>
      </c>
      <c r="AG79" s="43">
        <v>0.125</v>
      </c>
      <c r="AH79" s="7"/>
      <c r="AI79" s="20">
        <f t="shared" si="15"/>
        <v>0.16250000000000001</v>
      </c>
      <c r="AJ79" s="20">
        <f t="shared" si="16"/>
        <v>-0.2</v>
      </c>
      <c r="AK79" s="34" t="str">
        <f t="shared" si="12"/>
        <v>ROTHR Shelters Lot2</v>
      </c>
      <c r="AL79" s="7"/>
      <c r="AM79" s="7"/>
      <c r="AN79" s="7"/>
      <c r="AO79" s="7"/>
      <c r="AP79" s="7"/>
      <c r="AQ79" s="7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43"/>
      <c r="BG79" s="43"/>
      <c r="BH79" s="43"/>
      <c r="BI79" s="43"/>
      <c r="BJ79" s="115"/>
      <c r="BK79" s="115"/>
      <c r="BL79" s="115"/>
      <c r="BM79" s="115"/>
      <c r="BN79" s="115"/>
      <c r="BO79" s="20" t="e">
        <f t="shared" si="17"/>
        <v>#DIV/0!</v>
      </c>
      <c r="BP79" s="20">
        <f t="shared" si="13"/>
        <v>0</v>
      </c>
      <c r="CJ79" s="7"/>
      <c r="DG79" s="2"/>
    </row>
    <row r="80" spans="1:111" s="38" customFormat="1" x14ac:dyDescent="0.25">
      <c r="A80" s="18" t="s">
        <v>60</v>
      </c>
      <c r="B80" s="18" t="s">
        <v>164</v>
      </c>
      <c r="C80" s="2" t="s">
        <v>107</v>
      </c>
      <c r="D80" s="92" t="s">
        <v>366</v>
      </c>
      <c r="E80" s="34" t="s">
        <v>177</v>
      </c>
      <c r="F80" s="22"/>
      <c r="G80" s="22"/>
      <c r="H80" s="22"/>
      <c r="I80" s="22"/>
      <c r="J80" s="22"/>
      <c r="K80" s="22"/>
      <c r="L80" s="62">
        <v>0.875</v>
      </c>
      <c r="M80" s="62">
        <v>0.877</v>
      </c>
      <c r="N80" s="62">
        <v>0.84699999999999998</v>
      </c>
      <c r="O80" s="62">
        <v>0.84199999999999997</v>
      </c>
      <c r="P80" s="62">
        <v>0.83599999999999997</v>
      </c>
      <c r="Q80" s="62">
        <v>0.82299999999999995</v>
      </c>
      <c r="R80" s="62">
        <v>0.81699999999999995</v>
      </c>
      <c r="S80" s="62">
        <v>0.82799999999999996</v>
      </c>
      <c r="T80" s="62">
        <v>0.82399999999999995</v>
      </c>
      <c r="U80" s="63">
        <v>0.86</v>
      </c>
      <c r="V80" s="62">
        <v>0.879</v>
      </c>
      <c r="W80" s="63">
        <v>0.92200000000000004</v>
      </c>
      <c r="X80" s="63">
        <v>0.92200000000000004</v>
      </c>
      <c r="Y80" s="63">
        <v>0.98399999999999999</v>
      </c>
      <c r="Z80" s="43">
        <v>0.98431372549019602</v>
      </c>
      <c r="AA80" s="95">
        <v>0.98899999999999999</v>
      </c>
      <c r="AB80" s="95">
        <v>0.98899999999999999</v>
      </c>
      <c r="AC80" s="43">
        <v>0.99619771863117867</v>
      </c>
      <c r="AI80" s="20" t="e">
        <f t="shared" si="15"/>
        <v>#DIV/0!</v>
      </c>
      <c r="AJ80" s="20">
        <f t="shared" si="16"/>
        <v>0</v>
      </c>
      <c r="AK80" s="34" t="str">
        <f t="shared" si="12"/>
        <v>Cobra Dane TWTR</v>
      </c>
      <c r="AL80" s="7"/>
      <c r="AM80" s="7"/>
      <c r="AN80" s="7"/>
      <c r="AO80" s="7"/>
      <c r="AP80" s="7"/>
      <c r="AQ80" s="7"/>
      <c r="AR80" s="63"/>
      <c r="AS80" s="63">
        <v>0.5</v>
      </c>
      <c r="AT80" s="63">
        <v>5.2999999999999999E-2</v>
      </c>
      <c r="AU80" s="63">
        <v>0.14299999999999999</v>
      </c>
      <c r="AV80" s="63">
        <v>0.16700000000000001</v>
      </c>
      <c r="AW80" s="63">
        <v>0.308</v>
      </c>
      <c r="AX80" s="63">
        <v>0.23100000000000001</v>
      </c>
      <c r="AY80" s="63">
        <v>0.5</v>
      </c>
      <c r="AZ80" s="63"/>
      <c r="BA80" s="63">
        <v>0.52600000000000002</v>
      </c>
      <c r="BB80" s="63">
        <v>0.5</v>
      </c>
      <c r="BC80" s="63">
        <v>0.7</v>
      </c>
      <c r="BD80" s="63"/>
      <c r="BE80" s="63"/>
      <c r="BF80" s="43"/>
      <c r="BG80" s="43">
        <v>0.66700000000000004</v>
      </c>
      <c r="BH80" s="43"/>
      <c r="BI80" s="43"/>
      <c r="BJ80" s="115"/>
      <c r="BK80" s="115"/>
      <c r="BL80" s="115"/>
      <c r="BM80" s="115"/>
      <c r="BN80" s="115"/>
      <c r="BO80" s="20" t="e">
        <f t="shared" si="17"/>
        <v>#DIV/0!</v>
      </c>
      <c r="BP80" s="20">
        <f t="shared" si="13"/>
        <v>0</v>
      </c>
      <c r="BQ80" s="38" t="str">
        <f>AK80</f>
        <v>Cobra Dane TWTR</v>
      </c>
      <c r="CJ80" s="7">
        <v>0.33700000000000002</v>
      </c>
      <c r="CN80" s="38" t="str">
        <f t="shared" si="10"/>
        <v>Cobra Dane TWTR</v>
      </c>
      <c r="DG80" s="2">
        <v>0.94399999999999995</v>
      </c>
    </row>
    <row r="81" spans="1:111" s="38" customFormat="1" x14ac:dyDescent="0.25">
      <c r="A81" s="2"/>
      <c r="B81" s="2"/>
      <c r="C81" s="2"/>
      <c r="D81" s="93" t="s">
        <v>367</v>
      </c>
      <c r="E81" s="6"/>
      <c r="Z81" s="22"/>
      <c r="AA81" s="22"/>
      <c r="AB81" s="22"/>
      <c r="AC81" s="22"/>
      <c r="AI81" s="22"/>
      <c r="AJ81" s="22"/>
      <c r="AK81" s="6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96"/>
      <c r="BG81" s="96"/>
      <c r="BH81" s="96"/>
      <c r="BI81" s="96"/>
      <c r="BJ81" s="96"/>
      <c r="BK81" s="96"/>
      <c r="BL81" s="96"/>
      <c r="BM81" s="96"/>
      <c r="BN81" s="96"/>
      <c r="BO81" s="22"/>
      <c r="BP81" s="22"/>
    </row>
    <row r="82" spans="1:111" x14ac:dyDescent="0.25">
      <c r="A82" s="26"/>
      <c r="B82" s="26"/>
      <c r="C82" s="4"/>
      <c r="D82" s="4" t="s">
        <v>357</v>
      </c>
      <c r="E82" s="2" t="s">
        <v>41</v>
      </c>
      <c r="F82" s="4">
        <f t="shared" ref="F82:AC82" si="18">AVERAGE(F3:F80)</f>
        <v>0.78333333333333344</v>
      </c>
      <c r="G82" s="4">
        <f t="shared" si="18"/>
        <v>0.82600000000000007</v>
      </c>
      <c r="H82" s="4">
        <f t="shared" si="18"/>
        <v>0.79880952380952375</v>
      </c>
      <c r="I82" s="4">
        <f t="shared" si="18"/>
        <v>0.81086363636363645</v>
      </c>
      <c r="J82" s="4">
        <f t="shared" si="18"/>
        <v>0.81152173913043479</v>
      </c>
      <c r="K82" s="4">
        <f t="shared" si="18"/>
        <v>0.79541666666666655</v>
      </c>
      <c r="L82" s="4">
        <f t="shared" si="18"/>
        <v>0.80968750000000012</v>
      </c>
      <c r="M82" s="4">
        <f t="shared" si="18"/>
        <v>0.82306060606060605</v>
      </c>
      <c r="N82" s="4">
        <f t="shared" si="18"/>
        <v>0.81606060606060615</v>
      </c>
      <c r="O82" s="4">
        <f t="shared" si="18"/>
        <v>0.83673529411764713</v>
      </c>
      <c r="P82" s="4">
        <f t="shared" si="18"/>
        <v>0.85289361702127653</v>
      </c>
      <c r="Q82" s="4">
        <f t="shared" si="18"/>
        <v>0.85158333333333358</v>
      </c>
      <c r="R82" s="4">
        <f t="shared" si="18"/>
        <v>0.87368085106382964</v>
      </c>
      <c r="S82" s="4">
        <f t="shared" si="18"/>
        <v>0.89192307692307726</v>
      </c>
      <c r="T82" s="4">
        <f t="shared" si="18"/>
        <v>0.88169811320754699</v>
      </c>
      <c r="U82" s="4">
        <f t="shared" si="18"/>
        <v>0.84742372881355932</v>
      </c>
      <c r="V82" s="4">
        <f t="shared" si="18"/>
        <v>0.8534677419354838</v>
      </c>
      <c r="W82" s="4">
        <f t="shared" si="18"/>
        <v>0.85423333333333307</v>
      </c>
      <c r="X82" s="4">
        <f t="shared" si="18"/>
        <v>0.83029032258064506</v>
      </c>
      <c r="Y82" s="4">
        <f t="shared" si="18"/>
        <v>0.82598238299145577</v>
      </c>
      <c r="Z82" s="4">
        <f t="shared" si="18"/>
        <v>0.84595282983210141</v>
      </c>
      <c r="AA82" s="4">
        <f t="shared" si="18"/>
        <v>0.83918170457526375</v>
      </c>
      <c r="AB82" s="4">
        <f t="shared" si="18"/>
        <v>0.8508663988866163</v>
      </c>
      <c r="AC82" s="4">
        <f t="shared" si="18"/>
        <v>0.83661099296707275</v>
      </c>
      <c r="AD82" s="4">
        <f t="shared" ref="AD82:AH82" si="19">AVERAGE(AD3:AD80)</f>
        <v>0.84655045861740252</v>
      </c>
      <c r="AE82" s="4">
        <f t="shared" si="19"/>
        <v>0.84999194790452037</v>
      </c>
      <c r="AF82" s="4">
        <f t="shared" ref="AF82:AG82" si="20">AVERAGE(AF3:AF80)</f>
        <v>0.84438644766744131</v>
      </c>
      <c r="AG82" s="4">
        <f t="shared" si="20"/>
        <v>0.83050050957489197</v>
      </c>
      <c r="AH82" s="4">
        <f t="shared" si="19"/>
        <v>0.85060055034088278</v>
      </c>
      <c r="AI82" s="23"/>
      <c r="AJ82" s="23"/>
      <c r="AK82" s="2" t="str">
        <f>E82</f>
        <v>Avg - All</v>
      </c>
      <c r="AL82" s="4">
        <f t="shared" ref="AL82:BI82" si="21">AVERAGE(AL3:AL80)</f>
        <v>0.5006250000000001</v>
      </c>
      <c r="AM82" s="4">
        <f t="shared" si="21"/>
        <v>0.39500000000000002</v>
      </c>
      <c r="AN82" s="4">
        <f t="shared" si="21"/>
        <v>0.32205882352941173</v>
      </c>
      <c r="AO82" s="4">
        <f t="shared" si="21"/>
        <v>0.39215789473684198</v>
      </c>
      <c r="AP82" s="4">
        <f t="shared" si="21"/>
        <v>0.28833333333333333</v>
      </c>
      <c r="AQ82" s="4">
        <f t="shared" si="21"/>
        <v>0.38282608695652171</v>
      </c>
      <c r="AR82" s="4">
        <f t="shared" si="21"/>
        <v>0.43134782608695649</v>
      </c>
      <c r="AS82" s="4">
        <f t="shared" si="21"/>
        <v>0.45228000000000002</v>
      </c>
      <c r="AT82" s="4">
        <f t="shared" si="21"/>
        <v>0.41414285714285715</v>
      </c>
      <c r="AU82" s="4">
        <f t="shared" si="21"/>
        <v>0.49388888888888888</v>
      </c>
      <c r="AV82" s="4">
        <f t="shared" si="21"/>
        <v>0.44652777777777775</v>
      </c>
      <c r="AW82" s="4">
        <f t="shared" si="21"/>
        <v>0.49075000000000002</v>
      </c>
      <c r="AX82" s="4">
        <f t="shared" si="21"/>
        <v>0.51567500000000011</v>
      </c>
      <c r="AY82" s="4">
        <f t="shared" si="21"/>
        <v>0.45980487804878034</v>
      </c>
      <c r="AZ82" s="4">
        <f t="shared" si="21"/>
        <v>0.43285365853658547</v>
      </c>
      <c r="BA82" s="4">
        <f t="shared" si="21"/>
        <v>0.42708695652173906</v>
      </c>
      <c r="BB82" s="4">
        <f t="shared" si="21"/>
        <v>0.5232888888888888</v>
      </c>
      <c r="BC82" s="4">
        <f t="shared" si="21"/>
        <v>0.50061904761904774</v>
      </c>
      <c r="BD82" s="4">
        <f t="shared" si="21"/>
        <v>0.48387804878048785</v>
      </c>
      <c r="BE82" s="4">
        <f t="shared" si="21"/>
        <v>0.46453471101065552</v>
      </c>
      <c r="BF82" s="99">
        <f t="shared" si="21"/>
        <v>0.39076560991760967</v>
      </c>
      <c r="BG82" s="4">
        <f t="shared" si="21"/>
        <v>0.48731111111111108</v>
      </c>
      <c r="BH82" s="4">
        <f t="shared" si="21"/>
        <v>0.48443210763037381</v>
      </c>
      <c r="BI82" s="4">
        <f t="shared" si="21"/>
        <v>0.45619625198590386</v>
      </c>
      <c r="BJ82" s="4">
        <f t="shared" ref="BJ82:BN82" si="22">AVERAGE(BJ3:BJ80)</f>
        <v>0.40491304347826074</v>
      </c>
      <c r="BK82" s="4">
        <f t="shared" si="22"/>
        <v>0.48056097560975625</v>
      </c>
      <c r="BL82" s="4">
        <f t="shared" si="22"/>
        <v>0.4680512820512821</v>
      </c>
      <c r="BM82" s="4">
        <f t="shared" ref="BM82" si="23">AVERAGE(BM3:BM80)</f>
        <v>0.36422222222222222</v>
      </c>
      <c r="BN82" s="4">
        <f t="shared" si="22"/>
        <v>0.44973684210526316</v>
      </c>
      <c r="BO82" s="23"/>
      <c r="BP82" s="23"/>
      <c r="BQ82" t="str">
        <f>AK82</f>
        <v>Avg - All</v>
      </c>
      <c r="BR82" s="4">
        <f t="shared" ref="BR82:CI82" si="24">AVERAGE(BR3:BR62)</f>
        <v>0.96716666666666662</v>
      </c>
      <c r="BS82" s="4">
        <f t="shared" si="24"/>
        <v>0.19216666666666668</v>
      </c>
      <c r="BT82" s="4">
        <f t="shared" si="24"/>
        <v>0.9375</v>
      </c>
      <c r="BU82" s="4">
        <f t="shared" si="24"/>
        <v>0.76849999999999996</v>
      </c>
      <c r="BV82" s="4">
        <f t="shared" si="24"/>
        <v>0.86783333333333346</v>
      </c>
      <c r="BW82" s="4">
        <f t="shared" si="24"/>
        <v>0.93266666666666653</v>
      </c>
      <c r="BX82" s="4">
        <f t="shared" si="24"/>
        <v>0.96933333333333327</v>
      </c>
      <c r="BY82" s="4">
        <f t="shared" si="24"/>
        <v>5.9656666666666665</v>
      </c>
      <c r="BZ82" s="4">
        <f t="shared" si="24"/>
        <v>10.111600000000001</v>
      </c>
      <c r="CA82" s="4">
        <f t="shared" si="24"/>
        <v>3.7462499999999999</v>
      </c>
      <c r="CB82" s="4">
        <f t="shared" si="24"/>
        <v>10.820076923076924</v>
      </c>
      <c r="CC82" s="4">
        <f t="shared" si="24"/>
        <v>3.083076923076923</v>
      </c>
      <c r="CD82" s="4">
        <f t="shared" si="24"/>
        <v>4.8915384615384623</v>
      </c>
      <c r="CE82" s="4">
        <f t="shared" si="24"/>
        <v>1.0592692307692306</v>
      </c>
      <c r="CF82" s="4">
        <f t="shared" si="24"/>
        <v>1.2346818181818184</v>
      </c>
      <c r="CG82" s="4">
        <f t="shared" si="24"/>
        <v>1.6465121951219512</v>
      </c>
      <c r="CH82" s="4">
        <f t="shared" si="24"/>
        <v>1.1385652173913043</v>
      </c>
      <c r="CI82" s="4">
        <f t="shared" si="24"/>
        <v>3.2131951219512191</v>
      </c>
      <c r="CJ82" s="4">
        <f>AVERAGE(CJ3:CJ68)</f>
        <v>1.0156739130434782</v>
      </c>
      <c r="CN82" t="str">
        <f>BQ82</f>
        <v>Avg - All</v>
      </c>
      <c r="CO82" s="4">
        <f t="shared" ref="CO82:DF82" si="25">AVERAGE(CO3:CO62)</f>
        <v>0.91949999999999987</v>
      </c>
      <c r="CP82" s="4">
        <f t="shared" si="25"/>
        <v>0.91583333333333339</v>
      </c>
      <c r="CQ82" s="4">
        <f t="shared" si="25"/>
        <v>0.90700000000000003</v>
      </c>
      <c r="CR82" s="4">
        <f t="shared" si="25"/>
        <v>0.8969999999999998</v>
      </c>
      <c r="CS82" s="4">
        <f t="shared" si="25"/>
        <v>0.89533333333333331</v>
      </c>
      <c r="CT82" s="4">
        <f t="shared" si="25"/>
        <v>0.89283333333333337</v>
      </c>
      <c r="CU82" s="4">
        <f t="shared" si="25"/>
        <v>0.88933333333333342</v>
      </c>
      <c r="CV82" s="4">
        <f t="shared" si="25"/>
        <v>0.88966666666666672</v>
      </c>
      <c r="CW82" s="4">
        <f t="shared" si="25"/>
        <v>0.87283333333333324</v>
      </c>
      <c r="CX82" s="4">
        <f t="shared" si="25"/>
        <v>0.90233333333333343</v>
      </c>
      <c r="CY82" s="4">
        <f t="shared" si="25"/>
        <v>0.90216666666666667</v>
      </c>
      <c r="CZ82" s="4">
        <f t="shared" si="25"/>
        <v>0.92</v>
      </c>
      <c r="DA82" s="4">
        <f t="shared" si="25"/>
        <v>0.98716666666666664</v>
      </c>
      <c r="DB82" s="4">
        <f t="shared" si="25"/>
        <v>0.98512500000000003</v>
      </c>
      <c r="DC82" s="4">
        <f t="shared" si="25"/>
        <v>1.0129545454545454</v>
      </c>
      <c r="DD82" s="4">
        <f t="shared" si="25"/>
        <v>1.042731707317073</v>
      </c>
      <c r="DE82" s="4">
        <f t="shared" si="25"/>
        <v>1.0533829787234044</v>
      </c>
      <c r="DF82" s="4">
        <f t="shared" si="25"/>
        <v>1.1168780487804879</v>
      </c>
      <c r="DG82" s="4">
        <f>AVERAGE(DG3:DG68)</f>
        <v>1.0971304347826085</v>
      </c>
    </row>
    <row r="83" spans="1:111" x14ac:dyDescent="0.25">
      <c r="A83" s="26"/>
      <c r="B83" s="26"/>
      <c r="C83" s="4"/>
      <c r="D83" s="4" t="s">
        <v>357</v>
      </c>
      <c r="E83" s="2" t="s">
        <v>108</v>
      </c>
      <c r="F83" s="4">
        <f t="shared" ref="F83:AC83" si="26">AVERAGEIF($C$3:$C$80,"=*Watch",F3:F80)</f>
        <v>0.78999999999999992</v>
      </c>
      <c r="G83" s="4">
        <f t="shared" si="26"/>
        <v>0.80660000000000009</v>
      </c>
      <c r="H83" s="4">
        <f t="shared" si="26"/>
        <v>0.76800000000000002</v>
      </c>
      <c r="I83" s="4">
        <f t="shared" si="26"/>
        <v>0.80519999999999992</v>
      </c>
      <c r="J83" s="4">
        <f t="shared" si="26"/>
        <v>0.79383333333333328</v>
      </c>
      <c r="K83" s="4">
        <f t="shared" si="26"/>
        <v>0.78449999999999998</v>
      </c>
      <c r="L83" s="4">
        <f t="shared" si="26"/>
        <v>0.75616666666666665</v>
      </c>
      <c r="M83" s="4">
        <f t="shared" si="26"/>
        <v>0.71050000000000002</v>
      </c>
      <c r="N83" s="4">
        <f t="shared" si="26"/>
        <v>0.71899999999999997</v>
      </c>
      <c r="O83" s="4">
        <f t="shared" si="26"/>
        <v>0.73766666666666669</v>
      </c>
      <c r="P83" s="4">
        <f t="shared" si="26"/>
        <v>0.74799999999999989</v>
      </c>
      <c r="Q83" s="4">
        <f t="shared" si="26"/>
        <v>0.75566666666666682</v>
      </c>
      <c r="R83" s="4">
        <f t="shared" si="26"/>
        <v>0.76466666666666683</v>
      </c>
      <c r="S83" s="4">
        <f t="shared" si="26"/>
        <v>0.76916666666666655</v>
      </c>
      <c r="T83" s="4">
        <f t="shared" si="26"/>
        <v>0.77700000000000002</v>
      </c>
      <c r="U83" s="4">
        <f t="shared" si="26"/>
        <v>0.77183333333333337</v>
      </c>
      <c r="V83" s="4">
        <f t="shared" si="26"/>
        <v>0.70814285714285707</v>
      </c>
      <c r="W83" s="4">
        <f t="shared" si="26"/>
        <v>0.65649999999999997</v>
      </c>
      <c r="X83" s="4">
        <f t="shared" si="26"/>
        <v>0.7014285714285714</v>
      </c>
      <c r="Y83" s="4">
        <f t="shared" si="26"/>
        <v>0.70770362321125824</v>
      </c>
      <c r="Z83" s="4">
        <f t="shared" si="26"/>
        <v>0.8325875649210206</v>
      </c>
      <c r="AA83" s="4">
        <f t="shared" si="26"/>
        <v>0.80221272221509821</v>
      </c>
      <c r="AB83" s="4">
        <f t="shared" si="26"/>
        <v>0.77041276723097296</v>
      </c>
      <c r="AC83" s="4">
        <f t="shared" si="26"/>
        <v>0.74535508746720602</v>
      </c>
      <c r="AD83" s="4">
        <f t="shared" ref="AD83:AH83" si="27">AVERAGEIF($C$3:$C$80,"=*Watch",AD3:AD80)</f>
        <v>0.76128964529202126</v>
      </c>
      <c r="AE83" s="4">
        <f t="shared" si="27"/>
        <v>0.75300343963051874</v>
      </c>
      <c r="AF83" s="4">
        <f t="shared" ref="AF83:AG83" si="28">AVERAGEIF($C$3:$C$80,"=*Watch",AF3:AF80)</f>
        <v>0.7625034396305187</v>
      </c>
      <c r="AG83" s="4">
        <f t="shared" si="28"/>
        <v>0.75862843963051874</v>
      </c>
      <c r="AH83" s="4">
        <f t="shared" si="27"/>
        <v>0.72986107386345001</v>
      </c>
      <c r="AI83" s="23"/>
      <c r="AJ83" s="23"/>
      <c r="AK83" s="2" t="str">
        <f>E83</f>
        <v>Avg - Watch</v>
      </c>
      <c r="AL83" s="4">
        <f t="shared" ref="AL83:BI83" si="29">AVERAGEIF($C$3:$C$80,"=*Watch",AL3:AL80)</f>
        <v>0.29799999999999999</v>
      </c>
      <c r="AM83" s="4">
        <f t="shared" si="29"/>
        <v>0.26850000000000002</v>
      </c>
      <c r="AN83" s="4">
        <f t="shared" si="29"/>
        <v>0.16500000000000001</v>
      </c>
      <c r="AO83" s="4">
        <f t="shared" si="29"/>
        <v>0.34899999999999998</v>
      </c>
      <c r="AP83" s="4">
        <f t="shared" si="29"/>
        <v>0.188</v>
      </c>
      <c r="AQ83" s="4">
        <f t="shared" si="29"/>
        <v>0.25333333333333335</v>
      </c>
      <c r="AR83" s="4">
        <f t="shared" si="29"/>
        <v>0.32933333333333331</v>
      </c>
      <c r="AS83" s="4">
        <f t="shared" si="29"/>
        <v>0.41299999999999998</v>
      </c>
      <c r="AT83" s="4">
        <f t="shared" si="29"/>
        <v>0.3056666666666667</v>
      </c>
      <c r="AU83" s="4">
        <f t="shared" si="29"/>
        <v>0.60433333333333328</v>
      </c>
      <c r="AV83" s="4">
        <f t="shared" si="29"/>
        <v>0.50866666666666671</v>
      </c>
      <c r="AW83" s="4">
        <f t="shared" si="29"/>
        <v>0.623</v>
      </c>
      <c r="AX83" s="4">
        <f t="shared" si="29"/>
        <v>0.44400000000000001</v>
      </c>
      <c r="AY83" s="4">
        <f t="shared" si="29"/>
        <v>0.55933333333333335</v>
      </c>
      <c r="AZ83" s="4">
        <f t="shared" si="29"/>
        <v>0.41133333333333333</v>
      </c>
      <c r="BA83" s="4">
        <f t="shared" si="29"/>
        <v>0.58133333333333337</v>
      </c>
      <c r="BB83" s="4">
        <f t="shared" si="29"/>
        <v>0.28766666666666668</v>
      </c>
      <c r="BC83" s="4">
        <f t="shared" si="29"/>
        <v>0.29033333333333333</v>
      </c>
      <c r="BD83" s="4">
        <f t="shared" si="29"/>
        <v>0.52666666666666662</v>
      </c>
      <c r="BE83" s="4">
        <f t="shared" si="29"/>
        <v>0.51310633946830264</v>
      </c>
      <c r="BF83" s="99">
        <f t="shared" si="29"/>
        <v>0.17959771608789077</v>
      </c>
      <c r="BG83" s="4">
        <f t="shared" si="29"/>
        <v>0.40225</v>
      </c>
      <c r="BH83" s="4">
        <f t="shared" si="29"/>
        <v>0.47176424960602525</v>
      </c>
      <c r="BI83" s="4">
        <f t="shared" si="29"/>
        <v>0.28914565181653784</v>
      </c>
      <c r="BJ83" s="4">
        <f t="shared" ref="BJ83:BN83" si="30">AVERAGEIF($C$3:$C$80,"=*Watch",BJ3:BJ80)</f>
        <v>0.27450000000000002</v>
      </c>
      <c r="BK83" s="4">
        <f t="shared" si="30"/>
        <v>0.44774999999999998</v>
      </c>
      <c r="BL83" s="4">
        <f t="shared" si="30"/>
        <v>0.21975</v>
      </c>
      <c r="BM83" s="4">
        <f t="shared" ref="BM83" si="31">AVERAGEIF($C$3:$C$80,"=*Watch",BM3:BM80)</f>
        <v>0.246</v>
      </c>
      <c r="BN83" s="4">
        <f t="shared" si="30"/>
        <v>0.193</v>
      </c>
      <c r="BO83" s="23"/>
      <c r="BP83" s="23"/>
      <c r="BQ83" s="38" t="str">
        <f>AK83</f>
        <v>Avg - Watch</v>
      </c>
      <c r="BR83" s="4">
        <f t="shared" ref="BR83:CJ83" si="32">AVERAGEIF($C$3:$C$62,"=*Watch",BR3:BR62)</f>
        <v>0.91699999999999993</v>
      </c>
      <c r="BS83" s="4">
        <f t="shared" si="32"/>
        <v>0.81</v>
      </c>
      <c r="BT83" s="4">
        <f t="shared" si="32"/>
        <v>1.0183333333333333</v>
      </c>
      <c r="BU83" s="4">
        <f t="shared" si="32"/>
        <v>0.94233333333333336</v>
      </c>
      <c r="BV83" s="4">
        <f t="shared" si="32"/>
        <v>1.1223333333333334</v>
      </c>
      <c r="BW83" s="4">
        <f t="shared" si="32"/>
        <v>0.98433333333333328</v>
      </c>
      <c r="BX83" s="4">
        <f t="shared" si="32"/>
        <v>0.86699999999999999</v>
      </c>
      <c r="BY83" s="4">
        <f t="shared" si="32"/>
        <v>0.6333333333333333</v>
      </c>
      <c r="BZ83" s="4">
        <f t="shared" si="32"/>
        <v>9.6761999999999997</v>
      </c>
      <c r="CA83" s="4">
        <f t="shared" si="32"/>
        <v>5.3486666666666665</v>
      </c>
      <c r="CB83" s="4">
        <f t="shared" si="32"/>
        <v>0.83600000000000008</v>
      </c>
      <c r="CC83" s="4">
        <f t="shared" si="32"/>
        <v>8.8994285714285706</v>
      </c>
      <c r="CD83" s="4">
        <f t="shared" si="32"/>
        <v>1.385</v>
      </c>
      <c r="CE83" s="4">
        <f t="shared" si="32"/>
        <v>0.96242857142857141</v>
      </c>
      <c r="CF83" s="4">
        <f t="shared" si="32"/>
        <v>0.97985714285714276</v>
      </c>
      <c r="CG83" s="4">
        <f t="shared" si="32"/>
        <v>0.59750000000000003</v>
      </c>
      <c r="CH83" s="4">
        <f t="shared" si="32"/>
        <v>1.2890000000000001</v>
      </c>
      <c r="CI83" s="4">
        <f t="shared" si="32"/>
        <v>0.73899999999999999</v>
      </c>
      <c r="CJ83" s="4">
        <f t="shared" si="32"/>
        <v>0.97714285714285709</v>
      </c>
      <c r="CN83" s="38" t="str">
        <f>BQ83</f>
        <v>Avg - Watch</v>
      </c>
      <c r="CO83" s="4">
        <f t="shared" ref="CO83:DG83" si="33">AVERAGEIF($C$3:$C$62,"=*Watch",CO3:CO62)</f>
        <v>0.94766666666666666</v>
      </c>
      <c r="CP83" s="4">
        <f t="shared" si="33"/>
        <v>0.94399999999999995</v>
      </c>
      <c r="CQ83" s="4">
        <f t="shared" si="33"/>
        <v>0.93699999999999994</v>
      </c>
      <c r="CR83" s="4">
        <f t="shared" si="33"/>
        <v>0.93399999999999983</v>
      </c>
      <c r="CS83" s="4">
        <f t="shared" si="33"/>
        <v>0.94099999999999995</v>
      </c>
      <c r="CT83" s="4">
        <f t="shared" si="33"/>
        <v>0.93733333333333346</v>
      </c>
      <c r="CU83" s="4">
        <f t="shared" si="33"/>
        <v>0.93233333333333324</v>
      </c>
      <c r="CV83" s="4">
        <f t="shared" si="33"/>
        <v>0.93199999999999994</v>
      </c>
      <c r="CW83" s="4">
        <f t="shared" si="33"/>
        <v>0.89599999999999991</v>
      </c>
      <c r="CX83" s="4">
        <f t="shared" si="33"/>
        <v>0.95199999999999996</v>
      </c>
      <c r="CY83" s="4">
        <f t="shared" si="33"/>
        <v>0.94966666666666677</v>
      </c>
      <c r="CZ83" s="4">
        <f t="shared" si="33"/>
        <v>0.98333333333333339</v>
      </c>
      <c r="DA83" s="4">
        <f t="shared" si="33"/>
        <v>0.98699999999999999</v>
      </c>
      <c r="DB83" s="4">
        <f t="shared" si="33"/>
        <v>0.98733333333333329</v>
      </c>
      <c r="DC83" s="4">
        <f t="shared" si="33"/>
        <v>0.83842857142857152</v>
      </c>
      <c r="DD83" s="4">
        <f t="shared" si="33"/>
        <v>0.98124999999999996</v>
      </c>
      <c r="DE83" s="4">
        <f t="shared" si="33"/>
        <v>0.97166666666666657</v>
      </c>
      <c r="DF83" s="4">
        <f t="shared" si="33"/>
        <v>0.97475000000000001</v>
      </c>
      <c r="DG83" s="4">
        <f t="shared" si="33"/>
        <v>0.97185714285714286</v>
      </c>
    </row>
    <row r="84" spans="1:111" x14ac:dyDescent="0.25">
      <c r="A84" s="26"/>
      <c r="B84" s="26"/>
      <c r="C84" s="48"/>
      <c r="D84" s="4" t="s">
        <v>357</v>
      </c>
      <c r="E84" s="2" t="s">
        <v>40</v>
      </c>
      <c r="F84" s="4">
        <f t="shared" ref="F84:AC84" si="34">AVERAGEIF($C$3:$C$80,"=*Major Program",F3:F80)</f>
        <v>0.76542857142857135</v>
      </c>
      <c r="G84" s="4">
        <f t="shared" si="34"/>
        <v>0.82259999999999989</v>
      </c>
      <c r="H84" s="4">
        <f t="shared" si="34"/>
        <v>0.79420000000000013</v>
      </c>
      <c r="I84" s="4">
        <f t="shared" si="34"/>
        <v>0.80246666666666644</v>
      </c>
      <c r="J84" s="4">
        <f t="shared" si="34"/>
        <v>0.80679999999999974</v>
      </c>
      <c r="K84" s="4">
        <f t="shared" si="34"/>
        <v>0.78581250000000002</v>
      </c>
      <c r="L84" s="4">
        <f t="shared" si="34"/>
        <v>0.80329411764705871</v>
      </c>
      <c r="M84" s="4">
        <f t="shared" si="34"/>
        <v>0.83535294117647063</v>
      </c>
      <c r="N84" s="4">
        <f t="shared" si="34"/>
        <v>0.8118823529411765</v>
      </c>
      <c r="O84" s="4">
        <f t="shared" si="34"/>
        <v>0.83776470588235286</v>
      </c>
      <c r="P84" s="4">
        <f t="shared" si="34"/>
        <v>0.86247826086956525</v>
      </c>
      <c r="Q84" s="4">
        <f t="shared" si="34"/>
        <v>0.86883333333333346</v>
      </c>
      <c r="R84" s="4">
        <f t="shared" si="34"/>
        <v>0.89050000000000029</v>
      </c>
      <c r="S84" s="4">
        <f t="shared" si="34"/>
        <v>0.94126923076923064</v>
      </c>
      <c r="T84" s="4">
        <f t="shared" si="34"/>
        <v>0.92219230769230776</v>
      </c>
      <c r="U84" s="4">
        <f t="shared" si="34"/>
        <v>0.87751851851851892</v>
      </c>
      <c r="V84" s="4">
        <f t="shared" si="34"/>
        <v>0.91982142857142868</v>
      </c>
      <c r="W84" s="4">
        <f t="shared" si="34"/>
        <v>0.88639285714285709</v>
      </c>
      <c r="X84" s="4">
        <f t="shared" si="34"/>
        <v>0.8844642857142857</v>
      </c>
      <c r="Y84" s="4">
        <f t="shared" si="34"/>
        <v>0.87385714285714278</v>
      </c>
      <c r="Z84" s="4">
        <f t="shared" si="34"/>
        <v>0.87384407746241866</v>
      </c>
      <c r="AA84" s="4">
        <f t="shared" si="34"/>
        <v>0.85648275862068945</v>
      </c>
      <c r="AB84" s="4">
        <f t="shared" si="34"/>
        <v>0.86015845748818565</v>
      </c>
      <c r="AC84" s="4">
        <f t="shared" si="34"/>
        <v>0.85173718036105028</v>
      </c>
      <c r="AD84" s="4">
        <f t="shared" ref="AD84:AH84" si="35">AVERAGEIF($C$3:$C$80,"=*Major Program",AD3:AD80)</f>
        <v>0.85737037037037023</v>
      </c>
      <c r="AE84" s="4">
        <f t="shared" si="35"/>
        <v>0.88059999999999983</v>
      </c>
      <c r="AF84" s="4">
        <f t="shared" ref="AF84:AG84" si="36">AVERAGEIF($C$3:$C$80,"=*Major Program",AF3:AF80)</f>
        <v>0.88207999999999986</v>
      </c>
      <c r="AG84" s="4">
        <f t="shared" si="36"/>
        <v>0.86934615384615355</v>
      </c>
      <c r="AH84" s="4">
        <f t="shared" si="35"/>
        <v>0.88196153846153846</v>
      </c>
      <c r="AI84" s="23"/>
      <c r="AJ84" s="23"/>
      <c r="AK84" s="2" t="str">
        <f>E84</f>
        <v>Avg - Major</v>
      </c>
      <c r="AL84" s="4">
        <f t="shared" ref="AL84:BI84" si="37">AVERAGEIF($C$3:$C$80,"=*Major Program",AL3:AL80)</f>
        <v>0.48972727272727279</v>
      </c>
      <c r="AM84" s="4">
        <f t="shared" si="37"/>
        <v>0.3485454545454546</v>
      </c>
      <c r="AN84" s="4">
        <f t="shared" si="37"/>
        <v>0.34400000000000003</v>
      </c>
      <c r="AO84" s="4">
        <f t="shared" si="37"/>
        <v>0.36630769230769228</v>
      </c>
      <c r="AP84" s="4">
        <f t="shared" si="37"/>
        <v>0.27993333333333331</v>
      </c>
      <c r="AQ84" s="4">
        <f t="shared" si="37"/>
        <v>0.36771428571428572</v>
      </c>
      <c r="AR84" s="4">
        <f t="shared" si="37"/>
        <v>0.44493333333333329</v>
      </c>
      <c r="AS84" s="4">
        <f t="shared" si="37"/>
        <v>0.45046666666666674</v>
      </c>
      <c r="AT84" s="4">
        <f t="shared" si="37"/>
        <v>0.44999999999999996</v>
      </c>
      <c r="AU84" s="4">
        <f t="shared" si="37"/>
        <v>0.4598000000000001</v>
      </c>
      <c r="AV84" s="4">
        <f t="shared" si="37"/>
        <v>0.46660000000000001</v>
      </c>
      <c r="AW84" s="4">
        <f t="shared" si="37"/>
        <v>0.50365000000000004</v>
      </c>
      <c r="AX84" s="4">
        <f t="shared" si="37"/>
        <v>0.50968181818181812</v>
      </c>
      <c r="AY84" s="4">
        <f t="shared" si="37"/>
        <v>0.46545833333333336</v>
      </c>
      <c r="AZ84" s="4">
        <f t="shared" si="37"/>
        <v>0.41591304347826091</v>
      </c>
      <c r="BA84" s="4">
        <f t="shared" si="37"/>
        <v>0.38345833333333329</v>
      </c>
      <c r="BB84" s="4">
        <f t="shared" si="37"/>
        <v>0.52354999999999996</v>
      </c>
      <c r="BC84" s="4">
        <f t="shared" si="37"/>
        <v>0.49199999999999994</v>
      </c>
      <c r="BD84" s="4">
        <f t="shared" si="37"/>
        <v>0.55283333333333329</v>
      </c>
      <c r="BE84" s="4">
        <f t="shared" si="37"/>
        <v>0.55299999999999994</v>
      </c>
      <c r="BF84" s="99">
        <f t="shared" si="37"/>
        <v>0.44672212792732019</v>
      </c>
      <c r="BG84" s="4">
        <f t="shared" si="37"/>
        <v>0.52342857142857135</v>
      </c>
      <c r="BH84" s="4">
        <f t="shared" si="37"/>
        <v>0.46804279437148538</v>
      </c>
      <c r="BI84" s="4">
        <f t="shared" si="37"/>
        <v>0.44311630414755515</v>
      </c>
      <c r="BJ84" s="4">
        <f t="shared" ref="BJ84:BN84" si="38">AVERAGEIF($C$3:$C$80,"=*Major Program",BJ3:BJ80)</f>
        <v>0.46490000000000009</v>
      </c>
      <c r="BK84" s="4">
        <f t="shared" si="38"/>
        <v>0.51515789473684226</v>
      </c>
      <c r="BL84" s="4">
        <f t="shared" si="38"/>
        <v>0.50199999999999989</v>
      </c>
      <c r="BM84" s="4">
        <f t="shared" ref="BM84" si="39">AVERAGEIF($C$3:$C$80,"=*Major Program",BM3:BM80)</f>
        <v>0.36199999999999999</v>
      </c>
      <c r="BN84" s="4">
        <f t="shared" si="38"/>
        <v>0.43529999999999996</v>
      </c>
      <c r="BO84" s="23"/>
      <c r="BP84" s="23"/>
      <c r="BQ84" s="38" t="str">
        <f>AK84</f>
        <v>Avg - Major</v>
      </c>
      <c r="BR84" s="4">
        <f t="shared" ref="BR84:CJ84" si="40">AVERAGEIF($C$3:$C$62,"=*Major Program",BR3:BR62)</f>
        <v>0.93049999999999999</v>
      </c>
      <c r="BS84" s="4">
        <f t="shared" si="40"/>
        <v>-1.2315</v>
      </c>
      <c r="BT84" s="4">
        <f t="shared" si="40"/>
        <v>0.86899999999999999</v>
      </c>
      <c r="BU84" s="4">
        <f t="shared" si="40"/>
        <v>0.47000000000000003</v>
      </c>
      <c r="BV84" s="4">
        <f t="shared" si="40"/>
        <v>0.48850000000000005</v>
      </c>
      <c r="BW84" s="4">
        <f t="shared" si="40"/>
        <v>0.79549999999999998</v>
      </c>
      <c r="BX84" s="4">
        <f t="shared" si="40"/>
        <v>1.1595</v>
      </c>
      <c r="BY84" s="4">
        <f t="shared" si="40"/>
        <v>16.477999999999998</v>
      </c>
      <c r="BZ84" s="4">
        <f t="shared" si="40"/>
        <v>15.282999999999999</v>
      </c>
      <c r="CA84" s="4">
        <f t="shared" si="40"/>
        <v>3.2819999999999996</v>
      </c>
      <c r="CB84" s="4">
        <f t="shared" si="40"/>
        <v>16.141882352941177</v>
      </c>
      <c r="CC84" s="4">
        <f t="shared" si="40"/>
        <v>0.98541176470588254</v>
      </c>
      <c r="CD84" s="4">
        <f t="shared" si="40"/>
        <v>6.857764705882353</v>
      </c>
      <c r="CE84" s="4">
        <f t="shared" si="40"/>
        <v>1.1402352941176468</v>
      </c>
      <c r="CF84" s="4">
        <f t="shared" si="40"/>
        <v>1.8672413793103451</v>
      </c>
      <c r="CG84" s="4">
        <f t="shared" si="40"/>
        <v>2.0588275862068963</v>
      </c>
      <c r="CH84" s="4">
        <f t="shared" si="40"/>
        <v>1.1067333333333333</v>
      </c>
      <c r="CI84" s="4">
        <f t="shared" si="40"/>
        <v>3.7098214285714279</v>
      </c>
      <c r="CJ84" s="4">
        <f t="shared" si="40"/>
        <v>0.78839130434782623</v>
      </c>
      <c r="CN84" s="38" t="str">
        <f>BQ84</f>
        <v>Avg - Major</v>
      </c>
      <c r="CO84" s="4">
        <f t="shared" ref="CO84:DG84" si="41">AVERAGEIF($C$3:$C$62,"=*Major Program",CO3:CO62)</f>
        <v>0.84949999999999992</v>
      </c>
      <c r="CP84" s="4">
        <f t="shared" si="41"/>
        <v>0.84000000000000008</v>
      </c>
      <c r="CQ84" s="4">
        <f t="shared" si="41"/>
        <v>0.82450000000000001</v>
      </c>
      <c r="CR84" s="4">
        <f t="shared" si="41"/>
        <v>0.80499999999999994</v>
      </c>
      <c r="CS84" s="4">
        <f t="shared" si="41"/>
        <v>0.79149999999999998</v>
      </c>
      <c r="CT84" s="4">
        <f t="shared" si="41"/>
        <v>0.78849999999999998</v>
      </c>
      <c r="CU84" s="4">
        <f t="shared" si="41"/>
        <v>0.78649999999999998</v>
      </c>
      <c r="CV84" s="4">
        <f t="shared" si="41"/>
        <v>0.78849999999999998</v>
      </c>
      <c r="CW84" s="4">
        <f t="shared" si="41"/>
        <v>0.79049999999999998</v>
      </c>
      <c r="CX84" s="4">
        <f t="shared" si="41"/>
        <v>0.7975000000000001</v>
      </c>
      <c r="CY84" s="4">
        <f t="shared" si="41"/>
        <v>0.7995000000000001</v>
      </c>
      <c r="CZ84" s="4">
        <f t="shared" si="41"/>
        <v>0.80100000000000005</v>
      </c>
      <c r="DA84" s="4">
        <f t="shared" si="41"/>
        <v>0.99750000000000005</v>
      </c>
      <c r="DB84" s="4">
        <f t="shared" si="41"/>
        <v>0.98799999999999999</v>
      </c>
      <c r="DC84" s="4">
        <f t="shared" si="41"/>
        <v>1.0674137931034482</v>
      </c>
      <c r="DD84" s="4">
        <f t="shared" si="41"/>
        <v>1.0663103448275861</v>
      </c>
      <c r="DE84" s="4">
        <f t="shared" si="41"/>
        <v>1.0796999999999997</v>
      </c>
      <c r="DF84" s="4">
        <f t="shared" si="41"/>
        <v>1.0435000000000001</v>
      </c>
      <c r="DG84" s="4">
        <f t="shared" si="41"/>
        <v>1.0147826086956524</v>
      </c>
    </row>
    <row r="85" spans="1:111" s="38" customFormat="1" x14ac:dyDescent="0.25">
      <c r="A85" s="26"/>
      <c r="B85" s="26"/>
      <c r="C85" s="48"/>
      <c r="D85" s="4" t="s">
        <v>357</v>
      </c>
      <c r="E85" s="2" t="s">
        <v>109</v>
      </c>
      <c r="F85" s="4">
        <f t="shared" ref="F85:AC85" si="42">AVERAGEIF($C$3:$C$80,"=*Small Program",F3:F80)</f>
        <v>0.89200000000000002</v>
      </c>
      <c r="G85" s="4">
        <f t="shared" si="42"/>
        <v>0.9</v>
      </c>
      <c r="H85" s="4">
        <f t="shared" si="42"/>
        <v>0.89500000000000002</v>
      </c>
      <c r="I85" s="4">
        <f t="shared" si="42"/>
        <v>0.88800000000000001</v>
      </c>
      <c r="J85" s="4">
        <f t="shared" si="42"/>
        <v>0.9</v>
      </c>
      <c r="K85" s="4">
        <f t="shared" si="42"/>
        <v>0.90500000000000003</v>
      </c>
      <c r="L85" s="4">
        <f t="shared" si="42"/>
        <v>0.84337499999999999</v>
      </c>
      <c r="M85" s="4">
        <f t="shared" si="42"/>
        <v>0.85844444444444434</v>
      </c>
      <c r="N85" s="4">
        <f t="shared" si="42"/>
        <v>0.87311111111111117</v>
      </c>
      <c r="O85" s="4">
        <f t="shared" si="42"/>
        <v>0.88119999999999998</v>
      </c>
      <c r="P85" s="4">
        <f t="shared" si="42"/>
        <v>0.87005882352941177</v>
      </c>
      <c r="Q85" s="4">
        <f t="shared" si="42"/>
        <v>0.85411764705882354</v>
      </c>
      <c r="R85" s="4">
        <f t="shared" si="42"/>
        <v>0.88350000000000006</v>
      </c>
      <c r="S85" s="4">
        <f t="shared" si="42"/>
        <v>0.85910526315789471</v>
      </c>
      <c r="T85" s="4">
        <f t="shared" si="42"/>
        <v>0.85605000000000009</v>
      </c>
      <c r="U85" s="4">
        <f t="shared" si="42"/>
        <v>0.82820000000000005</v>
      </c>
      <c r="V85" s="4">
        <f t="shared" si="42"/>
        <v>0.8165</v>
      </c>
      <c r="W85" s="4">
        <f t="shared" si="42"/>
        <v>0.86088000000000009</v>
      </c>
      <c r="X85" s="4">
        <f t="shared" si="42"/>
        <v>0.8014230769230769</v>
      </c>
      <c r="Y85" s="4">
        <f t="shared" si="42"/>
        <v>0.79988000000000004</v>
      </c>
      <c r="Z85" s="4">
        <f t="shared" si="42"/>
        <v>0.81650542299772633</v>
      </c>
      <c r="AA85" s="4">
        <f t="shared" si="42"/>
        <v>0.82552370508559947</v>
      </c>
      <c r="AB85" s="4">
        <f t="shared" si="42"/>
        <v>0.86054483634172008</v>
      </c>
      <c r="AC85" s="4">
        <f t="shared" si="42"/>
        <v>0.84218237877209545</v>
      </c>
      <c r="AD85" s="4">
        <f t="shared" ref="AD85:AH85" si="43">AVERAGEIF($C$3:$C$80,"=*Small Program",AD3:AD80)</f>
        <v>0.85380000000000011</v>
      </c>
      <c r="AE85" s="4">
        <f t="shared" si="43"/>
        <v>0.84458754406580483</v>
      </c>
      <c r="AF85" s="4">
        <f t="shared" ref="AF85:AG85" si="44">AVERAGEIF($C$3:$C$80,"=*Small Program",AF3:AF80)</f>
        <v>0.82578260869565212</v>
      </c>
      <c r="AG85" s="4">
        <f t="shared" si="44"/>
        <v>0.80874999999999986</v>
      </c>
      <c r="AH85" s="4">
        <f t="shared" si="43"/>
        <v>0.85235294117647076</v>
      </c>
      <c r="AI85" s="23"/>
      <c r="AJ85" s="23"/>
      <c r="AK85" s="2" t="str">
        <f>E85</f>
        <v>Avg - Small</v>
      </c>
      <c r="AL85" s="4">
        <f t="shared" ref="AL85:BI85" si="45">AVERAGEIF($C$3:$C$80,"=*Small Program",AL3:AL80)</f>
        <v>0.78899999999999992</v>
      </c>
      <c r="AM85" s="4">
        <f t="shared" si="45"/>
        <v>0.73649999999999993</v>
      </c>
      <c r="AN85" s="4">
        <f t="shared" si="45"/>
        <v>0.27699999999999997</v>
      </c>
      <c r="AO85" s="4">
        <f t="shared" si="45"/>
        <v>0.50800000000000001</v>
      </c>
      <c r="AP85" s="4">
        <f t="shared" si="45"/>
        <v>0.35433333333333339</v>
      </c>
      <c r="AQ85" s="4">
        <f t="shared" si="45"/>
        <v>0.51739999999999997</v>
      </c>
      <c r="AR85" s="4">
        <f t="shared" si="45"/>
        <v>0.52549999999999997</v>
      </c>
      <c r="AS85" s="4">
        <f t="shared" si="45"/>
        <v>0.49149999999999999</v>
      </c>
      <c r="AT85" s="4">
        <f t="shared" si="45"/>
        <v>0.39566666666666667</v>
      </c>
      <c r="AU85" s="4">
        <f t="shared" si="45"/>
        <v>0.52812500000000007</v>
      </c>
      <c r="AV85" s="4">
        <f t="shared" si="45"/>
        <v>0.41766666666666663</v>
      </c>
      <c r="AW85" s="4">
        <f t="shared" si="45"/>
        <v>0.43215384615384611</v>
      </c>
      <c r="AX85" s="4">
        <f t="shared" si="45"/>
        <v>0.51157142857142857</v>
      </c>
      <c r="AY85" s="4">
        <f t="shared" si="45"/>
        <v>0.42615384615384616</v>
      </c>
      <c r="AZ85" s="4">
        <f t="shared" si="45"/>
        <v>0.4697142857142857</v>
      </c>
      <c r="BA85" s="4">
        <f t="shared" si="45"/>
        <v>0.45372222222222219</v>
      </c>
      <c r="BB85" s="4">
        <f t="shared" si="45"/>
        <v>0.55780952380952387</v>
      </c>
      <c r="BC85" s="4">
        <f t="shared" si="45"/>
        <v>0.55080952380952386</v>
      </c>
      <c r="BD85" s="4">
        <f t="shared" si="45"/>
        <v>0.42410526315789471</v>
      </c>
      <c r="BE85" s="4">
        <f t="shared" si="45"/>
        <v>0.36173333333333335</v>
      </c>
      <c r="BF85" s="99">
        <f t="shared" si="45"/>
        <v>0.3949396597554492</v>
      </c>
      <c r="BG85" s="4">
        <f t="shared" si="45"/>
        <v>0.47821052631578947</v>
      </c>
      <c r="BH85" s="4">
        <f t="shared" si="45"/>
        <v>0.50868364446809711</v>
      </c>
      <c r="BI85" s="4">
        <f t="shared" si="45"/>
        <v>0.49687612891179805</v>
      </c>
      <c r="BJ85" s="4">
        <f t="shared" ref="BJ85:BN85" si="46">AVERAGEIF($C$3:$C$80,"=*Small Program",BJ3:BJ80)</f>
        <v>0.37338095238095242</v>
      </c>
      <c r="BK85" s="4">
        <f t="shared" si="46"/>
        <v>0.44258823529411767</v>
      </c>
      <c r="BL85" s="4">
        <f t="shared" si="46"/>
        <v>0.50331249999999994</v>
      </c>
      <c r="BM85" s="4">
        <f t="shared" ref="BM85" si="47">AVERAGEIF($C$3:$C$80,"=*Small Program",BM3:BM80)</f>
        <v>0.39826666666666671</v>
      </c>
      <c r="BN85" s="4">
        <f t="shared" si="46"/>
        <v>0.54371428571428571</v>
      </c>
      <c r="BO85" s="23"/>
      <c r="BP85" s="23"/>
      <c r="BQ85" s="38" t="str">
        <f>AK85</f>
        <v>Avg - Small</v>
      </c>
      <c r="BR85" s="4">
        <f t="shared" ref="BR85:CJ85" si="48">AVERAGEIF($C$3:$C$62,"=*Small Program",BR3:BR62)</f>
        <v>1.1910000000000001</v>
      </c>
      <c r="BS85" s="4">
        <f t="shared" si="48"/>
        <v>1.1859999999999999</v>
      </c>
      <c r="BT85" s="4">
        <f t="shared" si="48"/>
        <v>0.83199999999999996</v>
      </c>
      <c r="BU85" s="4">
        <f t="shared" si="48"/>
        <v>0.84399999999999997</v>
      </c>
      <c r="BV85" s="4">
        <f t="shared" si="48"/>
        <v>0.86299999999999999</v>
      </c>
      <c r="BW85" s="4">
        <f t="shared" si="48"/>
        <v>1.052</v>
      </c>
      <c r="BX85" s="4">
        <f t="shared" si="48"/>
        <v>0.89600000000000002</v>
      </c>
      <c r="BY85" s="4">
        <f t="shared" si="48"/>
        <v>0.93799999999999994</v>
      </c>
      <c r="BZ85" s="4">
        <f t="shared" si="48"/>
        <v>1.075</v>
      </c>
      <c r="CA85" s="4">
        <f t="shared" si="48"/>
        <v>0.79600000000000004</v>
      </c>
      <c r="CB85" s="4">
        <f t="shared" si="48"/>
        <v>0.52900000000000003</v>
      </c>
      <c r="CC85" s="4">
        <f t="shared" si="48"/>
        <v>0.55600000000000005</v>
      </c>
      <c r="CD85" s="4">
        <f t="shared" si="48"/>
        <v>0.45150000000000001</v>
      </c>
      <c r="CE85" s="4">
        <f t="shared" si="48"/>
        <v>0.71</v>
      </c>
      <c r="CF85" s="4">
        <f t="shared" si="48"/>
        <v>-0.83537499999999998</v>
      </c>
      <c r="CG85" s="4">
        <f t="shared" si="48"/>
        <v>0.67637500000000006</v>
      </c>
      <c r="CH85" s="4">
        <f t="shared" si="48"/>
        <v>1.1569999999999998</v>
      </c>
      <c r="CI85" s="4">
        <f t="shared" si="48"/>
        <v>2.5648999999999997</v>
      </c>
      <c r="CJ85" s="4">
        <f t="shared" si="48"/>
        <v>1.7268000000000001</v>
      </c>
      <c r="CN85" s="38" t="str">
        <f>BQ85</f>
        <v>Avg - Small</v>
      </c>
      <c r="CO85" s="4">
        <f t="shared" ref="CO85:DG85" si="49">AVERAGEIF($C$3:$C$62,"=*Small Program",CO3:CO62)</f>
        <v>0.97499999999999998</v>
      </c>
      <c r="CP85" s="4">
        <f t="shared" si="49"/>
        <v>0.98299999999999998</v>
      </c>
      <c r="CQ85" s="4">
        <f t="shared" si="49"/>
        <v>0.98199999999999998</v>
      </c>
      <c r="CR85" s="4">
        <f t="shared" si="49"/>
        <v>0.97</v>
      </c>
      <c r="CS85" s="4">
        <f t="shared" si="49"/>
        <v>0.96599999999999997</v>
      </c>
      <c r="CT85" s="4">
        <f t="shared" si="49"/>
        <v>0.96799999999999997</v>
      </c>
      <c r="CU85" s="4">
        <f t="shared" si="49"/>
        <v>0.96599999999999997</v>
      </c>
      <c r="CV85" s="4">
        <f t="shared" si="49"/>
        <v>0.96499999999999997</v>
      </c>
      <c r="CW85" s="4">
        <f t="shared" si="49"/>
        <v>0.96799999999999997</v>
      </c>
      <c r="CX85" s="4">
        <f t="shared" si="49"/>
        <v>0.96299999999999997</v>
      </c>
      <c r="CY85" s="4">
        <f t="shared" si="49"/>
        <v>0.96499999999999997</v>
      </c>
      <c r="CZ85" s="4">
        <f t="shared" si="49"/>
        <v>0.96799999999999997</v>
      </c>
      <c r="DA85" s="4">
        <f t="shared" si="49"/>
        <v>0.96699999999999997</v>
      </c>
      <c r="DB85" s="4">
        <f t="shared" si="49"/>
        <v>0.96699999999999997</v>
      </c>
      <c r="DC85" s="4">
        <f t="shared" si="49"/>
        <v>0.96825000000000006</v>
      </c>
      <c r="DD85" s="4">
        <f t="shared" si="49"/>
        <v>0.9880000000000001</v>
      </c>
      <c r="DE85" s="4">
        <f t="shared" si="49"/>
        <v>1.0261818181818183</v>
      </c>
      <c r="DF85" s="4">
        <f t="shared" si="49"/>
        <v>1.4083333333333332</v>
      </c>
      <c r="DG85" s="4">
        <f t="shared" si="49"/>
        <v>1.4777999999999998</v>
      </c>
    </row>
    <row r="86" spans="1:111" s="38" customFormat="1" x14ac:dyDescent="0.25">
      <c r="A86" s="26"/>
      <c r="B86" s="26"/>
      <c r="C86" s="48"/>
      <c r="D86" s="4" t="s">
        <v>358</v>
      </c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23"/>
      <c r="AJ86" s="23"/>
      <c r="AK86" s="2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99"/>
      <c r="BG86" s="99"/>
      <c r="BH86" s="99"/>
      <c r="BI86" s="99"/>
      <c r="BJ86" s="99"/>
      <c r="BK86" s="99"/>
      <c r="BL86" s="99"/>
      <c r="BM86" s="99"/>
      <c r="BN86" s="99"/>
      <c r="BO86" s="23"/>
      <c r="BP86" s="23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</row>
    <row r="87" spans="1:111" x14ac:dyDescent="0.25">
      <c r="DG87" s="38"/>
    </row>
    <row r="88" spans="1:111" s="8" customFormat="1" x14ac:dyDescent="0.25">
      <c r="A88" s="2"/>
      <c r="B88" s="2"/>
      <c r="C88" s="2"/>
      <c r="D88" s="2" t="s">
        <v>359</v>
      </c>
      <c r="E88" s="87" t="s">
        <v>369</v>
      </c>
      <c r="F88" s="29">
        <f t="shared" ref="F88:AC88" si="50">F1</f>
        <v>43709</v>
      </c>
      <c r="G88" s="29">
        <f t="shared" si="50"/>
        <v>43739</v>
      </c>
      <c r="H88" s="29">
        <f t="shared" si="50"/>
        <v>43770</v>
      </c>
      <c r="I88" s="29">
        <f t="shared" si="50"/>
        <v>43800</v>
      </c>
      <c r="J88" s="29">
        <f t="shared" si="50"/>
        <v>43831</v>
      </c>
      <c r="K88" s="29">
        <f t="shared" si="50"/>
        <v>43862</v>
      </c>
      <c r="L88" s="29">
        <f t="shared" si="50"/>
        <v>43891</v>
      </c>
      <c r="M88" s="29">
        <f t="shared" si="50"/>
        <v>43922</v>
      </c>
      <c r="N88" s="29">
        <f t="shared" si="50"/>
        <v>43952</v>
      </c>
      <c r="O88" s="29">
        <f t="shared" si="50"/>
        <v>43983</v>
      </c>
      <c r="P88" s="29">
        <f t="shared" si="50"/>
        <v>44013</v>
      </c>
      <c r="Q88" s="29">
        <f t="shared" si="50"/>
        <v>44044</v>
      </c>
      <c r="R88" s="29">
        <f t="shared" si="50"/>
        <v>44075</v>
      </c>
      <c r="S88" s="29">
        <f t="shared" si="50"/>
        <v>44105</v>
      </c>
      <c r="T88" s="29">
        <f t="shared" si="50"/>
        <v>44136</v>
      </c>
      <c r="U88" s="29">
        <f t="shared" si="50"/>
        <v>44166</v>
      </c>
      <c r="V88" s="29">
        <f t="shared" si="50"/>
        <v>44197</v>
      </c>
      <c r="W88" s="29">
        <f t="shared" si="50"/>
        <v>44228</v>
      </c>
      <c r="X88" s="29">
        <f t="shared" si="50"/>
        <v>44256</v>
      </c>
      <c r="Y88" s="29">
        <f t="shared" si="50"/>
        <v>44287</v>
      </c>
      <c r="Z88" s="29">
        <f t="shared" si="50"/>
        <v>44317</v>
      </c>
      <c r="AA88" s="29">
        <f t="shared" si="50"/>
        <v>44348</v>
      </c>
      <c r="AB88" s="29">
        <f t="shared" si="50"/>
        <v>44378</v>
      </c>
      <c r="AC88" s="29">
        <f t="shared" si="50"/>
        <v>44409</v>
      </c>
      <c r="AD88" s="29">
        <f t="shared" ref="AD88:AE88" si="51">AD1</f>
        <v>44440</v>
      </c>
      <c r="AE88" s="29">
        <f t="shared" si="51"/>
        <v>44470</v>
      </c>
      <c r="AF88" s="29">
        <f t="shared" ref="AF88:AH88" si="52">AF1</f>
        <v>44501</v>
      </c>
      <c r="AG88" s="29">
        <f t="shared" si="52"/>
        <v>44531</v>
      </c>
      <c r="AH88" s="29">
        <f t="shared" si="52"/>
        <v>44562</v>
      </c>
      <c r="AI88" s="10"/>
      <c r="AJ88" s="10"/>
      <c r="AK88" s="32" t="s">
        <v>369</v>
      </c>
      <c r="AL88" s="29">
        <f t="shared" ref="AL88:BI88" si="53">AL1</f>
        <v>43709</v>
      </c>
      <c r="AM88" s="29">
        <f t="shared" si="53"/>
        <v>43739</v>
      </c>
      <c r="AN88" s="29">
        <f t="shared" si="53"/>
        <v>43770</v>
      </c>
      <c r="AO88" s="29">
        <f t="shared" si="53"/>
        <v>43800</v>
      </c>
      <c r="AP88" s="29">
        <f t="shared" si="53"/>
        <v>43831</v>
      </c>
      <c r="AQ88" s="29">
        <f t="shared" si="53"/>
        <v>43862</v>
      </c>
      <c r="AR88" s="29">
        <f t="shared" si="53"/>
        <v>43891</v>
      </c>
      <c r="AS88" s="29">
        <f t="shared" si="53"/>
        <v>43922</v>
      </c>
      <c r="AT88" s="29">
        <f t="shared" si="53"/>
        <v>43952</v>
      </c>
      <c r="AU88" s="29">
        <f t="shared" si="53"/>
        <v>43983</v>
      </c>
      <c r="AV88" s="29">
        <f t="shared" si="53"/>
        <v>44013</v>
      </c>
      <c r="AW88" s="29">
        <f t="shared" si="53"/>
        <v>44044</v>
      </c>
      <c r="AX88" s="29">
        <f t="shared" si="53"/>
        <v>44075</v>
      </c>
      <c r="AY88" s="29">
        <f t="shared" si="53"/>
        <v>44105</v>
      </c>
      <c r="AZ88" s="29">
        <f t="shared" si="53"/>
        <v>44136</v>
      </c>
      <c r="BA88" s="29">
        <f t="shared" si="53"/>
        <v>44166</v>
      </c>
      <c r="BB88" s="29">
        <f t="shared" si="53"/>
        <v>44197</v>
      </c>
      <c r="BC88" s="29">
        <f t="shared" si="53"/>
        <v>44228</v>
      </c>
      <c r="BD88" s="29">
        <f t="shared" si="53"/>
        <v>44256</v>
      </c>
      <c r="BE88" s="29">
        <f t="shared" si="53"/>
        <v>44287</v>
      </c>
      <c r="BF88" s="97">
        <f t="shared" si="53"/>
        <v>44317</v>
      </c>
      <c r="BG88" s="97">
        <f t="shared" si="53"/>
        <v>44348</v>
      </c>
      <c r="BH88" s="97">
        <f t="shared" si="53"/>
        <v>44378</v>
      </c>
      <c r="BI88" s="97">
        <f t="shared" si="53"/>
        <v>44409</v>
      </c>
      <c r="BJ88" s="97">
        <f t="shared" ref="BJ88:BN88" si="54">BJ1</f>
        <v>44440</v>
      </c>
      <c r="BK88" s="97">
        <f t="shared" si="54"/>
        <v>44470</v>
      </c>
      <c r="BL88" s="97">
        <f t="shared" si="54"/>
        <v>44501</v>
      </c>
      <c r="BM88" s="97">
        <f t="shared" si="54"/>
        <v>44531</v>
      </c>
      <c r="BN88" s="97">
        <f t="shared" si="54"/>
        <v>44562</v>
      </c>
      <c r="BO88" s="10"/>
      <c r="BP88" s="10"/>
      <c r="BQ88" s="38" t="s">
        <v>64</v>
      </c>
      <c r="BR88" s="29">
        <v>43758</v>
      </c>
      <c r="BS88" s="29">
        <v>43789</v>
      </c>
      <c r="BT88" s="29">
        <v>43819</v>
      </c>
      <c r="BU88" s="29">
        <v>43850</v>
      </c>
      <c r="BV88" s="29">
        <v>43881</v>
      </c>
      <c r="BW88" s="29">
        <v>43910</v>
      </c>
      <c r="BX88" s="29">
        <v>43941</v>
      </c>
      <c r="BY88" s="29">
        <v>43971</v>
      </c>
      <c r="BZ88" s="29">
        <v>44002</v>
      </c>
      <c r="CA88" s="29">
        <v>44032</v>
      </c>
      <c r="CB88" s="29">
        <v>44063</v>
      </c>
      <c r="CC88" s="29">
        <v>44094</v>
      </c>
      <c r="CD88" s="29">
        <v>44124</v>
      </c>
      <c r="CE88" s="29">
        <v>44155</v>
      </c>
      <c r="CF88" s="29">
        <v>44185</v>
      </c>
      <c r="CG88" s="29">
        <v>44216</v>
      </c>
      <c r="CH88" s="29">
        <v>44247</v>
      </c>
      <c r="CI88" s="29">
        <v>44275</v>
      </c>
      <c r="CJ88" s="29">
        <v>44306</v>
      </c>
      <c r="CN88" s="38" t="s">
        <v>64</v>
      </c>
      <c r="CO88" s="29">
        <v>43758</v>
      </c>
      <c r="CP88" s="29">
        <v>43789</v>
      </c>
      <c r="CQ88" s="29">
        <v>43819</v>
      </c>
      <c r="CR88" s="29">
        <v>43850</v>
      </c>
      <c r="CS88" s="29">
        <v>43881</v>
      </c>
      <c r="CT88" s="29">
        <v>43910</v>
      </c>
      <c r="CU88" s="29">
        <v>43941</v>
      </c>
      <c r="CV88" s="29">
        <v>43971</v>
      </c>
      <c r="CW88" s="29">
        <v>44002</v>
      </c>
      <c r="CX88" s="29">
        <v>44032</v>
      </c>
      <c r="CY88" s="29">
        <v>44063</v>
      </c>
      <c r="CZ88" s="29">
        <v>44094</v>
      </c>
      <c r="DA88" s="29">
        <v>44124</v>
      </c>
      <c r="DB88" s="29">
        <v>44155</v>
      </c>
      <c r="DC88" s="29">
        <v>44185</v>
      </c>
      <c r="DD88" s="29">
        <v>44216</v>
      </c>
      <c r="DE88" s="29">
        <v>44247</v>
      </c>
      <c r="DF88" s="29">
        <v>44275</v>
      </c>
      <c r="DG88" s="29">
        <v>44306</v>
      </c>
    </row>
    <row r="89" spans="1:111" x14ac:dyDescent="0.25">
      <c r="C89" s="4"/>
      <c r="D89" s="4" t="s">
        <v>360</v>
      </c>
      <c r="E89" s="89" t="s">
        <v>60</v>
      </c>
      <c r="F89" s="4">
        <f t="shared" ref="F89:AC89" si="55">AVERAGEIF($A$3:$A$62,"=*Air Power",F3:F62)</f>
        <v>0.85928571428571432</v>
      </c>
      <c r="G89" s="4">
        <f t="shared" si="55"/>
        <v>0.8523750000000001</v>
      </c>
      <c r="H89" s="4">
        <f t="shared" si="55"/>
        <v>0.83937499999999998</v>
      </c>
      <c r="I89" s="4">
        <f t="shared" si="55"/>
        <v>0.82650000000000001</v>
      </c>
      <c r="J89" s="4">
        <f t="shared" si="55"/>
        <v>0.83587500000000003</v>
      </c>
      <c r="K89" s="4">
        <f t="shared" si="55"/>
        <v>0.83249999999999991</v>
      </c>
      <c r="L89" s="4">
        <f t="shared" si="55"/>
        <v>0.81712499999999988</v>
      </c>
      <c r="M89" s="4">
        <f t="shared" si="55"/>
        <v>0.77587499999999998</v>
      </c>
      <c r="N89" s="4">
        <f t="shared" si="55"/>
        <v>0.77787499999999998</v>
      </c>
      <c r="O89" s="4">
        <f t="shared" si="55"/>
        <v>0.78425000000000011</v>
      </c>
      <c r="P89" s="4">
        <f t="shared" si="55"/>
        <v>0.81490000000000007</v>
      </c>
      <c r="Q89" s="4">
        <f t="shared" si="55"/>
        <v>0.81499999999999984</v>
      </c>
      <c r="R89" s="4">
        <f t="shared" si="55"/>
        <v>0.87620000000000009</v>
      </c>
      <c r="S89" s="4">
        <f t="shared" si="55"/>
        <v>0.87349999999999994</v>
      </c>
      <c r="T89" s="4">
        <f t="shared" si="55"/>
        <v>0.87579999999999991</v>
      </c>
      <c r="U89" s="4">
        <f t="shared" si="55"/>
        <v>0.87580000000000013</v>
      </c>
      <c r="V89" s="4">
        <f t="shared" si="55"/>
        <v>0.87470000000000003</v>
      </c>
      <c r="W89" s="4">
        <f t="shared" si="55"/>
        <v>0.86499999999999999</v>
      </c>
      <c r="X89" s="4">
        <f t="shared" si="55"/>
        <v>0.86430000000000007</v>
      </c>
      <c r="Y89" s="4">
        <f t="shared" si="55"/>
        <v>0.86024890555056877</v>
      </c>
      <c r="Z89" s="4">
        <f t="shared" si="55"/>
        <v>0.86278577867112427</v>
      </c>
      <c r="AA89" s="4">
        <f t="shared" si="55"/>
        <v>0.86834890555056865</v>
      </c>
      <c r="AB89" s="4">
        <f t="shared" si="55"/>
        <v>0.8601294570410507</v>
      </c>
      <c r="AC89" s="4">
        <f t="shared" si="55"/>
        <v>0.86039170934373432</v>
      </c>
      <c r="AD89" s="4">
        <f>AVERAGEIF($A$3:$A$62,"=*Air Power",AD3:AD62)</f>
        <v>0.86066972411601639</v>
      </c>
      <c r="AE89" s="4">
        <f t="shared" ref="AE89" si="56">AVERAGEIF($A$3:$A$62,"=*Air Power",AE3:AE62)</f>
        <v>0.86433639078268321</v>
      </c>
      <c r="AF89" s="4">
        <f>AVERAGEIF($A$3:$A$62,"=*Air Power",AF3:AF62)</f>
        <v>0.86422527967157214</v>
      </c>
      <c r="AG89" s="4">
        <f t="shared" ref="AG89:AH89" si="57">AVERAGEIF($A$3:$A$62,"=*Air Power",AG3:AG62)</f>
        <v>0.86400305744934991</v>
      </c>
      <c r="AH89" s="4">
        <f t="shared" si="57"/>
        <v>0.86800305744934991</v>
      </c>
      <c r="AI89" s="4"/>
      <c r="AJ89" s="4"/>
      <c r="AK89" s="32" t="s">
        <v>60</v>
      </c>
      <c r="AL89" s="4">
        <f t="shared" ref="AL89:BI89" si="58">AVERAGEIF($A$3:$A$62,"=*Air Power",AL3:AL62)</f>
        <v>0.85933333333333328</v>
      </c>
      <c r="AM89" s="4">
        <f t="shared" si="58"/>
        <v>0.40666666666666668</v>
      </c>
      <c r="AN89" s="4">
        <f t="shared" si="58"/>
        <v>0.3666666666666667</v>
      </c>
      <c r="AO89" s="4">
        <f t="shared" si="58"/>
        <v>0.29366666666666669</v>
      </c>
      <c r="AP89" s="4">
        <f t="shared" si="58"/>
        <v>0.19240000000000004</v>
      </c>
      <c r="AQ89" s="4">
        <f t="shared" si="58"/>
        <v>0.29060000000000002</v>
      </c>
      <c r="AR89" s="4">
        <f t="shared" si="58"/>
        <v>0.34420000000000001</v>
      </c>
      <c r="AS89" s="4">
        <f t="shared" si="58"/>
        <v>0.42460000000000003</v>
      </c>
      <c r="AT89" s="4">
        <f t="shared" si="58"/>
        <v>0.30780000000000002</v>
      </c>
      <c r="AU89" s="4">
        <f t="shared" si="58"/>
        <v>0.45519999999999994</v>
      </c>
      <c r="AV89" s="4">
        <f t="shared" si="58"/>
        <v>0.44957142857142862</v>
      </c>
      <c r="AW89" s="4">
        <f t="shared" si="58"/>
        <v>0.39628571428571435</v>
      </c>
      <c r="AX89" s="4">
        <f t="shared" si="58"/>
        <v>0.62557142857142867</v>
      </c>
      <c r="AY89" s="4">
        <f t="shared" si="58"/>
        <v>0.46200000000000008</v>
      </c>
      <c r="AZ89" s="4">
        <f t="shared" si="58"/>
        <v>0.495</v>
      </c>
      <c r="BA89" s="4">
        <f t="shared" si="58"/>
        <v>0.46114285714285713</v>
      </c>
      <c r="BB89" s="4">
        <f t="shared" si="58"/>
        <v>0.66028571428571425</v>
      </c>
      <c r="BC89" s="4">
        <f t="shared" si="58"/>
        <v>0.50914285714285712</v>
      </c>
      <c r="BD89" s="4">
        <f t="shared" si="58"/>
        <v>0.54571428571428571</v>
      </c>
      <c r="BE89" s="4">
        <f t="shared" si="58"/>
        <v>0.54471428571428571</v>
      </c>
      <c r="BF89" s="99">
        <f t="shared" si="58"/>
        <v>0.46153614850195396</v>
      </c>
      <c r="BG89" s="99">
        <f t="shared" si="58"/>
        <v>0.61671428571428577</v>
      </c>
      <c r="BH89" s="99">
        <f t="shared" si="58"/>
        <v>0.49361566715039423</v>
      </c>
      <c r="BI89" s="99">
        <f t="shared" si="58"/>
        <v>0.5266248797498797</v>
      </c>
      <c r="BJ89" s="99">
        <f t="shared" ref="BJ89:BK89" si="59">AVERAGEIF($A$3:$A$62,"=*Air Power",BJ3:BJ62)</f>
        <v>0.50816666666666666</v>
      </c>
      <c r="BK89" s="99">
        <f t="shared" si="59"/>
        <v>0.67566666666666675</v>
      </c>
      <c r="BL89" s="99">
        <f t="shared" ref="BL89" si="60">AVERAGEIF($A$3:$A$62,"=*Air Power",BL3:BL62)</f>
        <v>0.44083333333333335</v>
      </c>
      <c r="BM89" s="99">
        <f t="shared" ref="BM89:BN89" si="61">AVERAGEIF($A$3:$A$62,"=*Air Power",BM3:BM62)</f>
        <v>0.49260000000000004</v>
      </c>
      <c r="BN89" s="99">
        <f t="shared" si="61"/>
        <v>0.48066666666666674</v>
      </c>
      <c r="BO89" s="4"/>
      <c r="BP89" s="4"/>
      <c r="BQ89" s="38" t="s">
        <v>60</v>
      </c>
      <c r="BR89" s="4">
        <f t="shared" ref="BR89:CJ89" si="62">AVERAGEIF($A$3:$A$62,"=*Air Power",BR3:BR62)</f>
        <v>0.96716666666666662</v>
      </c>
      <c r="BS89" s="4">
        <f t="shared" si="62"/>
        <v>0.19216666666666668</v>
      </c>
      <c r="BT89" s="4">
        <f t="shared" si="62"/>
        <v>0.9375</v>
      </c>
      <c r="BU89" s="4">
        <f t="shared" si="62"/>
        <v>0.76849999999999996</v>
      </c>
      <c r="BV89" s="4">
        <f t="shared" si="62"/>
        <v>0.86783333333333346</v>
      </c>
      <c r="BW89" s="4">
        <f t="shared" si="62"/>
        <v>0.93266666666666653</v>
      </c>
      <c r="BX89" s="4">
        <f t="shared" si="62"/>
        <v>0.96933333333333327</v>
      </c>
      <c r="BY89" s="4">
        <f t="shared" si="62"/>
        <v>5.9656666666666665</v>
      </c>
      <c r="BZ89" s="4">
        <f t="shared" si="62"/>
        <v>10.111600000000001</v>
      </c>
      <c r="CA89" s="4">
        <f t="shared" si="62"/>
        <v>4.4980000000000002</v>
      </c>
      <c r="CB89" s="4">
        <f t="shared" si="62"/>
        <v>33.550125000000001</v>
      </c>
      <c r="CC89" s="4">
        <f t="shared" si="62"/>
        <v>7.460375</v>
      </c>
      <c r="CD89" s="4">
        <f t="shared" si="62"/>
        <v>1.2716249999999998</v>
      </c>
      <c r="CE89" s="4">
        <f t="shared" si="62"/>
        <v>1.2495000000000001</v>
      </c>
      <c r="CF89" s="4">
        <f t="shared" si="62"/>
        <v>0.80840000000000001</v>
      </c>
      <c r="CG89" s="4">
        <f t="shared" si="62"/>
        <v>0.79528571428571426</v>
      </c>
      <c r="CH89" s="4">
        <f t="shared" si="62"/>
        <v>0.89380000000000004</v>
      </c>
      <c r="CI89" s="4">
        <f t="shared" si="62"/>
        <v>1.0675714285714286</v>
      </c>
      <c r="CJ89" s="4">
        <f t="shared" si="62"/>
        <v>0.98955555555555541</v>
      </c>
      <c r="CN89" s="38" t="s">
        <v>60</v>
      </c>
      <c r="CO89" s="4">
        <f t="shared" ref="CO89:DG89" si="63">AVERAGEIF($A$3:$A$62,"=*Air Power",CO3:CO62)</f>
        <v>0.91949999999999987</v>
      </c>
      <c r="CP89" s="4">
        <f t="shared" si="63"/>
        <v>0.91583333333333339</v>
      </c>
      <c r="CQ89" s="4">
        <f t="shared" si="63"/>
        <v>0.90700000000000003</v>
      </c>
      <c r="CR89" s="4">
        <f t="shared" si="63"/>
        <v>0.8969999999999998</v>
      </c>
      <c r="CS89" s="4">
        <f t="shared" si="63"/>
        <v>0.89533333333333331</v>
      </c>
      <c r="CT89" s="4">
        <f t="shared" si="63"/>
        <v>0.89283333333333337</v>
      </c>
      <c r="CU89" s="4">
        <f t="shared" si="63"/>
        <v>0.88933333333333342</v>
      </c>
      <c r="CV89" s="4">
        <f t="shared" si="63"/>
        <v>0.88966666666666672</v>
      </c>
      <c r="CW89" s="4">
        <f t="shared" si="63"/>
        <v>0.87283333333333324</v>
      </c>
      <c r="CX89" s="4">
        <f t="shared" si="63"/>
        <v>0.90233333333333343</v>
      </c>
      <c r="CY89" s="4">
        <f t="shared" si="63"/>
        <v>0.90216666666666667</v>
      </c>
      <c r="CZ89" s="4">
        <f t="shared" si="63"/>
        <v>0.92</v>
      </c>
      <c r="DA89" s="4">
        <f t="shared" si="63"/>
        <v>0.98716666666666664</v>
      </c>
      <c r="DB89" s="4">
        <f t="shared" si="63"/>
        <v>0.98616666666666664</v>
      </c>
      <c r="DC89" s="4">
        <f t="shared" si="63"/>
        <v>0.8953000000000001</v>
      </c>
      <c r="DD89" s="4">
        <f t="shared" si="63"/>
        <v>0.98057142857142843</v>
      </c>
      <c r="DE89" s="4">
        <f t="shared" si="63"/>
        <v>0.97560000000000002</v>
      </c>
      <c r="DF89" s="4">
        <f t="shared" si="63"/>
        <v>0.98071428571428576</v>
      </c>
      <c r="DG89" s="4">
        <f t="shared" si="63"/>
        <v>0.97377777777777785</v>
      </c>
    </row>
    <row r="90" spans="1:111" x14ac:dyDescent="0.25">
      <c r="D90" s="4" t="s">
        <v>360</v>
      </c>
      <c r="E90" s="89" t="s">
        <v>61</v>
      </c>
      <c r="F90" s="4">
        <f t="shared" ref="F90:AC90" si="64">AVERAGEIF($A$3:$A$62,"=*Land Warfare &amp; Air Defense (LW&amp;AD)",F3:F62)</f>
        <v>0.81574999999999998</v>
      </c>
      <c r="G90" s="4">
        <f t="shared" si="64"/>
        <v>0.81125000000000003</v>
      </c>
      <c r="H90" s="4">
        <f t="shared" si="64"/>
        <v>0.75550000000000006</v>
      </c>
      <c r="I90" s="4">
        <f t="shared" si="64"/>
        <v>0.82400000000000007</v>
      </c>
      <c r="J90" s="4">
        <f t="shared" si="64"/>
        <v>0.80199999999999994</v>
      </c>
      <c r="K90" s="4">
        <f t="shared" si="64"/>
        <v>0.74833333333333341</v>
      </c>
      <c r="L90" s="4">
        <f t="shared" si="64"/>
        <v>0.75716666666666665</v>
      </c>
      <c r="M90" s="4">
        <f t="shared" si="64"/>
        <v>0.82283333333333342</v>
      </c>
      <c r="N90" s="4">
        <f t="shared" si="64"/>
        <v>0.83350000000000002</v>
      </c>
      <c r="O90" s="4">
        <f t="shared" si="64"/>
        <v>0.81416666666666659</v>
      </c>
      <c r="P90" s="4">
        <f t="shared" si="64"/>
        <v>0.84699999999999998</v>
      </c>
      <c r="Q90" s="4">
        <f t="shared" si="64"/>
        <v>0.85355555555555562</v>
      </c>
      <c r="R90" s="4">
        <f t="shared" si="64"/>
        <v>0.89810000000000001</v>
      </c>
      <c r="S90" s="4">
        <f t="shared" si="64"/>
        <v>0.91910000000000003</v>
      </c>
      <c r="T90" s="4">
        <f t="shared" si="64"/>
        <v>0.89409090909090916</v>
      </c>
      <c r="U90" s="4">
        <f t="shared" si="64"/>
        <v>0.89841666666666675</v>
      </c>
      <c r="V90" s="4">
        <f t="shared" si="64"/>
        <v>0.98875000000000002</v>
      </c>
      <c r="W90" s="4">
        <f t="shared" si="64"/>
        <v>0.9059166666666667</v>
      </c>
      <c r="X90" s="4">
        <f t="shared" si="64"/>
        <v>0.91400000000000003</v>
      </c>
      <c r="Y90" s="4">
        <f t="shared" si="64"/>
        <v>0.89745454545454539</v>
      </c>
      <c r="Z90" s="4">
        <f t="shared" si="64"/>
        <v>0.97465711840120328</v>
      </c>
      <c r="AA90" s="4">
        <f t="shared" si="64"/>
        <v>0.93058333333333321</v>
      </c>
      <c r="AB90" s="4">
        <f t="shared" si="64"/>
        <v>0.94157642391202112</v>
      </c>
      <c r="AC90" s="4">
        <f t="shared" si="64"/>
        <v>0.92142745503651946</v>
      </c>
      <c r="AD90" s="4">
        <f t="shared" ref="AD90:AE90" si="65">AVERAGEIF($A$3:$A$62,"=*Land Warfare &amp; Air Defense (LW&amp;AD)",AD3:AD62)</f>
        <v>0.90500000000000014</v>
      </c>
      <c r="AE90" s="4">
        <f t="shared" si="65"/>
        <v>0.9413636363636364</v>
      </c>
      <c r="AF90" s="4">
        <f>AVERAGEIF($A$3:$A$62,"=*Land Warfare &amp; Air Defense (LW&amp;AD)",AF3:AF62)</f>
        <v>0.94481818181818189</v>
      </c>
      <c r="AG90" s="4">
        <f t="shared" ref="AG90:AH90" si="66">AVERAGEIF($A$3:$A$62,"=*Land Warfare &amp; Air Defense (LW&amp;AD)",AG3:AG62)</f>
        <v>0.93530000000000002</v>
      </c>
      <c r="AH90" s="4">
        <f t="shared" si="66"/>
        <v>0.93869999999999987</v>
      </c>
      <c r="AI90" s="4"/>
      <c r="AJ90" s="4"/>
      <c r="AK90" s="32" t="s">
        <v>61</v>
      </c>
      <c r="AL90" s="4">
        <f t="shared" ref="AL90:BI90" si="67">AVERAGEIF($A$3:$A$62,"=*Land Warfare &amp; Air Defense (LW&amp;AD)",AL3:AL62)</f>
        <v>0.32500000000000001</v>
      </c>
      <c r="AM90" s="4">
        <f t="shared" si="67"/>
        <v>0.43625000000000003</v>
      </c>
      <c r="AN90" s="4">
        <f t="shared" si="67"/>
        <v>0.45724999999999999</v>
      </c>
      <c r="AO90" s="4">
        <f t="shared" si="67"/>
        <v>0.49149999999999994</v>
      </c>
      <c r="AP90" s="4">
        <f t="shared" si="67"/>
        <v>0.37775000000000003</v>
      </c>
      <c r="AQ90" s="4">
        <f t="shared" si="67"/>
        <v>0.35159999999999997</v>
      </c>
      <c r="AR90" s="4">
        <f t="shared" si="67"/>
        <v>0.63680000000000003</v>
      </c>
      <c r="AS90" s="4">
        <f t="shared" si="67"/>
        <v>0.51</v>
      </c>
      <c r="AT90" s="4">
        <f t="shared" si="67"/>
        <v>0.52999999999999992</v>
      </c>
      <c r="AU90" s="4">
        <f t="shared" si="67"/>
        <v>0.41319999999999996</v>
      </c>
      <c r="AV90" s="4">
        <f t="shared" si="67"/>
        <v>0.53362500000000002</v>
      </c>
      <c r="AW90" s="4">
        <f t="shared" si="67"/>
        <v>0.67625000000000002</v>
      </c>
      <c r="AX90" s="4">
        <f t="shared" si="67"/>
        <v>0.51244444444444448</v>
      </c>
      <c r="AY90" s="4">
        <f t="shared" si="67"/>
        <v>0.61788888888888882</v>
      </c>
      <c r="AZ90" s="4">
        <f t="shared" si="67"/>
        <v>0.35288888888888892</v>
      </c>
      <c r="BA90" s="4">
        <f t="shared" si="67"/>
        <v>0.43209090909090908</v>
      </c>
      <c r="BB90" s="4">
        <f t="shared" si="67"/>
        <v>0.625</v>
      </c>
      <c r="BC90" s="4">
        <f t="shared" si="67"/>
        <v>0.45666666666666661</v>
      </c>
      <c r="BD90" s="4">
        <f t="shared" si="67"/>
        <v>0.47012500000000002</v>
      </c>
      <c r="BE90" s="4">
        <f t="shared" si="67"/>
        <v>0.58500000000000008</v>
      </c>
      <c r="BF90" s="99">
        <f t="shared" si="67"/>
        <v>0.35411703563860786</v>
      </c>
      <c r="BG90" s="99">
        <f t="shared" si="67"/>
        <v>0.43818181818181823</v>
      </c>
      <c r="BH90" s="99">
        <f t="shared" si="67"/>
        <v>0.55832294120299097</v>
      </c>
      <c r="BI90" s="99">
        <f t="shared" si="67"/>
        <v>0.47452163569189432</v>
      </c>
      <c r="BJ90" s="99">
        <f t="shared" ref="BJ90:BK90" si="68">AVERAGEIF($A$3:$A$62,"=*Land Warfare &amp; Air Defense (LW&amp;AD)",BJ3:BJ62)</f>
        <v>0.43669999999999998</v>
      </c>
      <c r="BK90" s="99">
        <f t="shared" si="68"/>
        <v>0.49400000000000005</v>
      </c>
      <c r="BL90" s="99">
        <f t="shared" ref="BL90" si="69">AVERAGEIF($A$3:$A$62,"=*Land Warfare &amp; Air Defense (LW&amp;AD)",BL3:BL62)</f>
        <v>0.5645</v>
      </c>
      <c r="BM90" s="99">
        <f t="shared" ref="BM90" si="70">AVERAGEIF($A$3:$A$62,"=*Land Warfare &amp; Air Defense (LW&amp;AD)",BM3:BM62)</f>
        <v>0.34079999999999999</v>
      </c>
      <c r="BN90" s="99">
        <f>AVERAGEIF($A$3:$A$62,"=*Land Warfare &amp; Air Defense (LW&amp;AD)",BN3:BN62)</f>
        <v>0.59950000000000003</v>
      </c>
      <c r="BO90" s="4"/>
      <c r="BP90" s="4"/>
      <c r="BQ90" s="38" t="s">
        <v>61</v>
      </c>
      <c r="BR90" s="4" t="e">
        <f t="shared" ref="BR90:CJ90" si="71">AVERAGEIF($A$3:$A$62,"=*Land Warfare &amp; Air Defense (LW&amp;AD)",BR3:BR62)</f>
        <v>#DIV/0!</v>
      </c>
      <c r="BS90" s="4" t="e">
        <f t="shared" si="71"/>
        <v>#DIV/0!</v>
      </c>
      <c r="BT90" s="4" t="e">
        <f t="shared" si="71"/>
        <v>#DIV/0!</v>
      </c>
      <c r="BU90" s="4" t="e">
        <f t="shared" si="71"/>
        <v>#DIV/0!</v>
      </c>
      <c r="BV90" s="4" t="e">
        <f t="shared" si="71"/>
        <v>#DIV/0!</v>
      </c>
      <c r="BW90" s="4" t="e">
        <f t="shared" si="71"/>
        <v>#DIV/0!</v>
      </c>
      <c r="BX90" s="4" t="e">
        <f t="shared" si="71"/>
        <v>#DIV/0!</v>
      </c>
      <c r="BY90" s="4" t="e">
        <f t="shared" si="71"/>
        <v>#DIV/0!</v>
      </c>
      <c r="BZ90" s="4" t="e">
        <f t="shared" si="71"/>
        <v>#DIV/0!</v>
      </c>
      <c r="CA90" s="4" t="e">
        <f t="shared" si="71"/>
        <v>#DIV/0!</v>
      </c>
      <c r="CB90" s="4">
        <f t="shared" si="71"/>
        <v>0.63771428571428579</v>
      </c>
      <c r="CC90" s="4">
        <f t="shared" si="71"/>
        <v>1.6128571428571428</v>
      </c>
      <c r="CD90" s="4">
        <f t="shared" si="71"/>
        <v>14.984285714285715</v>
      </c>
      <c r="CE90" s="4">
        <f t="shared" si="71"/>
        <v>0.78628571428571437</v>
      </c>
      <c r="CF90" s="4">
        <f t="shared" si="71"/>
        <v>1.6561666666666666</v>
      </c>
      <c r="CG90" s="4">
        <f t="shared" si="71"/>
        <v>2.4349166666666671</v>
      </c>
      <c r="CH90" s="4">
        <f t="shared" si="71"/>
        <v>1.3063636363636364</v>
      </c>
      <c r="CI90" s="4">
        <f t="shared" si="71"/>
        <v>6.7196363636363623</v>
      </c>
      <c r="CJ90" s="4">
        <f t="shared" si="71"/>
        <v>1.1927777777777777</v>
      </c>
      <c r="CN90" s="38" t="s">
        <v>61</v>
      </c>
      <c r="CO90" s="4" t="e">
        <f t="shared" ref="CO90:DG90" si="72">AVERAGEIF($A$3:$A$62,"=*Land Warfare &amp; Air Defense (LW&amp;AD)",CO3:CO62)</f>
        <v>#DIV/0!</v>
      </c>
      <c r="CP90" s="4" t="e">
        <f t="shared" si="72"/>
        <v>#DIV/0!</v>
      </c>
      <c r="CQ90" s="4" t="e">
        <f t="shared" si="72"/>
        <v>#DIV/0!</v>
      </c>
      <c r="CR90" s="4" t="e">
        <f t="shared" si="72"/>
        <v>#DIV/0!</v>
      </c>
      <c r="CS90" s="4" t="e">
        <f t="shared" si="72"/>
        <v>#DIV/0!</v>
      </c>
      <c r="CT90" s="4" t="e">
        <f t="shared" si="72"/>
        <v>#DIV/0!</v>
      </c>
      <c r="CU90" s="4" t="e">
        <f t="shared" si="72"/>
        <v>#DIV/0!</v>
      </c>
      <c r="CV90" s="4" t="e">
        <f t="shared" si="72"/>
        <v>#DIV/0!</v>
      </c>
      <c r="CW90" s="4" t="e">
        <f t="shared" si="72"/>
        <v>#DIV/0!</v>
      </c>
      <c r="CX90" s="4" t="e">
        <f t="shared" si="72"/>
        <v>#DIV/0!</v>
      </c>
      <c r="CY90" s="4" t="e">
        <f t="shared" si="72"/>
        <v>#DIV/0!</v>
      </c>
      <c r="CZ90" s="4" t="e">
        <f t="shared" si="72"/>
        <v>#DIV/0!</v>
      </c>
      <c r="DA90" s="4" t="e">
        <f t="shared" si="72"/>
        <v>#DIV/0!</v>
      </c>
      <c r="DB90" s="4" t="e">
        <f t="shared" si="72"/>
        <v>#DIV/0!</v>
      </c>
      <c r="DC90" s="4">
        <f t="shared" si="72"/>
        <v>1.151</v>
      </c>
      <c r="DD90" s="4">
        <f t="shared" si="72"/>
        <v>1.1252499999999999</v>
      </c>
      <c r="DE90" s="4">
        <f t="shared" si="72"/>
        <v>1.0886363636363638</v>
      </c>
      <c r="DF90" s="4">
        <f t="shared" si="72"/>
        <v>1.0638181818181818</v>
      </c>
      <c r="DG90" s="4">
        <f t="shared" si="72"/>
        <v>0.99877777777777765</v>
      </c>
    </row>
    <row r="91" spans="1:111" x14ac:dyDescent="0.25">
      <c r="C91" s="4"/>
      <c r="D91" s="4" t="s">
        <v>360</v>
      </c>
      <c r="E91" s="89" t="s">
        <v>62</v>
      </c>
      <c r="F91" s="4">
        <f t="shared" ref="F91:AC91" si="73">AVERAGEIF($A$3:$A$62,"=*Naval Power",F3:F62)</f>
        <v>0.75733333333333341</v>
      </c>
      <c r="G91" s="4">
        <f t="shared" si="73"/>
        <v>0.77349999999999997</v>
      </c>
      <c r="H91" s="4">
        <f t="shared" si="73"/>
        <v>0.73100000000000009</v>
      </c>
      <c r="I91" s="4">
        <f t="shared" si="73"/>
        <v>0.77633333333333343</v>
      </c>
      <c r="J91" s="4">
        <f t="shared" si="73"/>
        <v>0.77416666666666656</v>
      </c>
      <c r="K91" s="4">
        <f t="shared" si="73"/>
        <v>0.76783333333333326</v>
      </c>
      <c r="L91" s="4">
        <f t="shared" si="73"/>
        <v>0.77249999999999996</v>
      </c>
      <c r="M91" s="4">
        <f t="shared" si="73"/>
        <v>0.83800000000000008</v>
      </c>
      <c r="N91" s="4">
        <f t="shared" si="73"/>
        <v>0.77</v>
      </c>
      <c r="O91" s="4">
        <f t="shared" si="73"/>
        <v>0.83250000000000002</v>
      </c>
      <c r="P91" s="4">
        <f t="shared" si="73"/>
        <v>0.87018181818181828</v>
      </c>
      <c r="Q91" s="4">
        <f t="shared" si="73"/>
        <v>0.85690909090909095</v>
      </c>
      <c r="R91" s="4">
        <f t="shared" si="73"/>
        <v>0.85199999999999987</v>
      </c>
      <c r="S91" s="4">
        <f t="shared" si="73"/>
        <v>0.91581818181818175</v>
      </c>
      <c r="T91" s="4">
        <f t="shared" si="73"/>
        <v>0.92072727272727273</v>
      </c>
      <c r="U91" s="4">
        <f t="shared" si="73"/>
        <v>0.83400000000000007</v>
      </c>
      <c r="V91" s="4">
        <f t="shared" si="73"/>
        <v>0.79008333333333314</v>
      </c>
      <c r="W91" s="4">
        <f t="shared" si="73"/>
        <v>0.79281818181818187</v>
      </c>
      <c r="X91" s="4">
        <f t="shared" si="73"/>
        <v>0.80224999999999991</v>
      </c>
      <c r="Y91" s="4">
        <f t="shared" si="73"/>
        <v>0.79436969224776</v>
      </c>
      <c r="Z91" s="4">
        <f t="shared" si="73"/>
        <v>0.79575976540041005</v>
      </c>
      <c r="AA91" s="4">
        <f t="shared" si="73"/>
        <v>0.82127272727272738</v>
      </c>
      <c r="AB91" s="4">
        <f t="shared" si="73"/>
        <v>0.81721325459919669</v>
      </c>
      <c r="AC91" s="4">
        <f t="shared" si="73"/>
        <v>0.84772979654475744</v>
      </c>
      <c r="AD91" s="4">
        <f>AVERAGEIF($A$3:$A$62,"=*Naval Power",AD3:AD62)</f>
        <v>0.88780000000000003</v>
      </c>
      <c r="AE91" s="4">
        <f t="shared" ref="AE91" si="74">AVERAGEIF($A$3:$A$62,"=*Naval Power",AE3:AE62)</f>
        <v>0.83236363636363631</v>
      </c>
      <c r="AF91" s="4">
        <f>AVERAGEIF($A$3:$A$62,"=*Naval Power",AF3:AF62)</f>
        <v>0.77399999999999991</v>
      </c>
      <c r="AG91" s="4">
        <f t="shared" ref="AG91:AH91" si="75">AVERAGEIF($A$3:$A$62,"=*Naval Power",AG3:AG62)</f>
        <v>0.77990909090909077</v>
      </c>
      <c r="AH91" s="4">
        <f t="shared" si="75"/>
        <v>0.79263636363636358</v>
      </c>
      <c r="AI91" s="4"/>
      <c r="AJ91" s="4"/>
      <c r="AK91" s="32" t="s">
        <v>62</v>
      </c>
      <c r="AL91" s="4">
        <f t="shared" ref="AL91:BI91" si="76">AVERAGEIF($A$3:$A$62,"=*Naval Power",AL3:AL62)</f>
        <v>0.32940000000000003</v>
      </c>
      <c r="AM91" s="4">
        <f t="shared" si="76"/>
        <v>0.25724999999999998</v>
      </c>
      <c r="AN91" s="4">
        <f t="shared" si="76"/>
        <v>0.10866666666666668</v>
      </c>
      <c r="AO91" s="4">
        <f t="shared" si="76"/>
        <v>0.24049999999999999</v>
      </c>
      <c r="AP91" s="4">
        <f t="shared" si="76"/>
        <v>0.18639999999999998</v>
      </c>
      <c r="AQ91" s="4">
        <f t="shared" si="76"/>
        <v>0.24249999999999999</v>
      </c>
      <c r="AR91" s="4">
        <f t="shared" si="76"/>
        <v>0.27440000000000003</v>
      </c>
      <c r="AS91" s="4">
        <f t="shared" si="76"/>
        <v>0.5092000000000001</v>
      </c>
      <c r="AT91" s="4">
        <f t="shared" si="76"/>
        <v>0.39479999999999998</v>
      </c>
      <c r="AU91" s="4">
        <f t="shared" si="76"/>
        <v>0.60960000000000003</v>
      </c>
      <c r="AV91" s="4">
        <f t="shared" si="76"/>
        <v>0.41933333333333334</v>
      </c>
      <c r="AW91" s="4">
        <f t="shared" si="76"/>
        <v>0.48339999999999994</v>
      </c>
      <c r="AX91" s="4">
        <f t="shared" si="76"/>
        <v>0.4568888888888889</v>
      </c>
      <c r="AY91" s="4">
        <f t="shared" si="76"/>
        <v>0.43366666666666664</v>
      </c>
      <c r="AZ91" s="4">
        <f t="shared" si="76"/>
        <v>0.44722222222222219</v>
      </c>
      <c r="BA91" s="4">
        <f t="shared" si="76"/>
        <v>0.48133333333333339</v>
      </c>
      <c r="BB91" s="4">
        <f t="shared" si="76"/>
        <v>0.50242857142857145</v>
      </c>
      <c r="BC91" s="4">
        <f t="shared" si="76"/>
        <v>0.37462499999999999</v>
      </c>
      <c r="BD91" s="4">
        <f t="shared" si="76"/>
        <v>0.3715</v>
      </c>
      <c r="BE91" s="4">
        <f t="shared" si="76"/>
        <v>0.45188650306748473</v>
      </c>
      <c r="BF91" s="99">
        <f t="shared" si="76"/>
        <v>0.25014822020762323</v>
      </c>
      <c r="BG91" s="99">
        <f t="shared" si="76"/>
        <v>0.42309999999999998</v>
      </c>
      <c r="BH91" s="99">
        <f t="shared" si="76"/>
        <v>0.45386396284608554</v>
      </c>
      <c r="BI91" s="99">
        <f t="shared" si="76"/>
        <v>0.29354524804283921</v>
      </c>
      <c r="BJ91" s="99">
        <f t="shared" ref="BJ91:BK91" si="77">AVERAGEIF($A$3:$A$62,"=*Naval Power",BJ3:BJ62)</f>
        <v>0.35975000000000001</v>
      </c>
      <c r="BK91" s="99">
        <f t="shared" si="77"/>
        <v>0.34588888888888886</v>
      </c>
      <c r="BL91" s="99">
        <f t="shared" ref="BL91" si="78">AVERAGEIF($A$3:$A$62,"=*Naval Power",BL3:BL62)</f>
        <v>0.40075000000000005</v>
      </c>
      <c r="BM91" s="99">
        <f t="shared" ref="BM91:BN91" si="79">AVERAGEIF($A$3:$A$62,"=*Naval Power",BM3:BM62)</f>
        <v>0.24980000000000002</v>
      </c>
      <c r="BN91" s="99">
        <f t="shared" si="79"/>
        <v>0.25470000000000004</v>
      </c>
      <c r="BO91" s="4"/>
      <c r="BP91" s="4"/>
      <c r="BQ91" s="38" t="s">
        <v>62</v>
      </c>
      <c r="BR91" s="4" t="e">
        <f t="shared" ref="BR91:CJ91" si="80">AVERAGEIF($A$3:$A$62,"=*Naval Power",BR3:BR62)</f>
        <v>#DIV/0!</v>
      </c>
      <c r="BS91" s="4" t="e">
        <f t="shared" si="80"/>
        <v>#DIV/0!</v>
      </c>
      <c r="BT91" s="4" t="e">
        <f t="shared" si="80"/>
        <v>#DIV/0!</v>
      </c>
      <c r="BU91" s="4" t="e">
        <f t="shared" si="80"/>
        <v>#DIV/0!</v>
      </c>
      <c r="BV91" s="4" t="e">
        <f t="shared" si="80"/>
        <v>#DIV/0!</v>
      </c>
      <c r="BW91" s="4" t="e">
        <f t="shared" si="80"/>
        <v>#DIV/0!</v>
      </c>
      <c r="BX91" s="4" t="e">
        <f t="shared" si="80"/>
        <v>#DIV/0!</v>
      </c>
      <c r="BY91" s="4" t="e">
        <f t="shared" si="80"/>
        <v>#DIV/0!</v>
      </c>
      <c r="BZ91" s="4" t="e">
        <f t="shared" si="80"/>
        <v>#DIV/0!</v>
      </c>
      <c r="CA91" s="4" t="e">
        <f t="shared" si="80"/>
        <v>#DIV/0!</v>
      </c>
      <c r="CB91" s="4">
        <f t="shared" si="80"/>
        <v>0.5515714285714286</v>
      </c>
      <c r="CC91" s="4">
        <f t="shared" si="80"/>
        <v>0.66914285714285715</v>
      </c>
      <c r="CD91" s="4">
        <f t="shared" si="80"/>
        <v>1.133</v>
      </c>
      <c r="CE91" s="4">
        <f t="shared" si="80"/>
        <v>1.0627142857142857</v>
      </c>
      <c r="CF91" s="4">
        <f t="shared" si="80"/>
        <v>0.2528333333333333</v>
      </c>
      <c r="CG91" s="4">
        <f t="shared" si="80"/>
        <v>0.9770833333333333</v>
      </c>
      <c r="CH91" s="4">
        <f t="shared" si="80"/>
        <v>1.6560909090909091</v>
      </c>
      <c r="CI91" s="4">
        <f t="shared" si="80"/>
        <v>2.5467272727272721</v>
      </c>
      <c r="CJ91" s="4">
        <f t="shared" si="80"/>
        <v>1.5556363636363637</v>
      </c>
      <c r="CN91" s="38" t="s">
        <v>62</v>
      </c>
      <c r="CO91" s="4" t="e">
        <f t="shared" ref="CO91:DG91" si="81">AVERAGEIF($A$3:$A$62,"=*Naval Power",CO3:CO62)</f>
        <v>#DIV/0!</v>
      </c>
      <c r="CP91" s="4" t="e">
        <f t="shared" si="81"/>
        <v>#DIV/0!</v>
      </c>
      <c r="CQ91" s="4" t="e">
        <f t="shared" si="81"/>
        <v>#DIV/0!</v>
      </c>
      <c r="CR91" s="4" t="e">
        <f t="shared" si="81"/>
        <v>#DIV/0!</v>
      </c>
      <c r="CS91" s="4" t="e">
        <f t="shared" si="81"/>
        <v>#DIV/0!</v>
      </c>
      <c r="CT91" s="4" t="e">
        <f t="shared" si="81"/>
        <v>#DIV/0!</v>
      </c>
      <c r="CU91" s="4" t="e">
        <f t="shared" si="81"/>
        <v>#DIV/0!</v>
      </c>
      <c r="CV91" s="4" t="e">
        <f t="shared" si="81"/>
        <v>#DIV/0!</v>
      </c>
      <c r="CW91" s="4" t="e">
        <f t="shared" si="81"/>
        <v>#DIV/0!</v>
      </c>
      <c r="CX91" s="4" t="e">
        <f t="shared" si="81"/>
        <v>#DIV/0!</v>
      </c>
      <c r="CY91" s="4" t="e">
        <f t="shared" si="81"/>
        <v>#DIV/0!</v>
      </c>
      <c r="CZ91" s="4" t="e">
        <f t="shared" si="81"/>
        <v>#DIV/0!</v>
      </c>
      <c r="DA91" s="4" t="e">
        <f t="shared" si="81"/>
        <v>#DIV/0!</v>
      </c>
      <c r="DB91" s="4" t="e">
        <f t="shared" si="81"/>
        <v>#DIV/0!</v>
      </c>
      <c r="DC91" s="4">
        <f t="shared" si="81"/>
        <v>0.96791666666666654</v>
      </c>
      <c r="DD91" s="4">
        <f t="shared" si="81"/>
        <v>1.0064166666666665</v>
      </c>
      <c r="DE91" s="4">
        <f t="shared" si="81"/>
        <v>1.2009166666666664</v>
      </c>
      <c r="DF91" s="4">
        <f t="shared" si="81"/>
        <v>1.3950909090909092</v>
      </c>
      <c r="DG91" s="4">
        <f t="shared" si="81"/>
        <v>1.4384545454545454</v>
      </c>
    </row>
    <row r="92" spans="1:111" x14ac:dyDescent="0.25">
      <c r="D92" s="4" t="s">
        <v>360</v>
      </c>
      <c r="E92" s="89" t="s">
        <v>63</v>
      </c>
      <c r="F92" s="4">
        <f t="shared" ref="F92:AC92" si="82">AVERAGEIF($A$3:$A$62,"=*Strategic Missile Defense",F3:F62)</f>
        <v>0.65700000000000003</v>
      </c>
      <c r="G92" s="4">
        <f t="shared" si="82"/>
        <v>0.86675000000000002</v>
      </c>
      <c r="H92" s="4">
        <f t="shared" si="82"/>
        <v>0.84575</v>
      </c>
      <c r="I92" s="4">
        <f t="shared" si="82"/>
        <v>0.81825000000000014</v>
      </c>
      <c r="J92" s="4">
        <f t="shared" si="82"/>
        <v>0.83074999999999999</v>
      </c>
      <c r="K92" s="4">
        <f t="shared" si="82"/>
        <v>0.83324999999999994</v>
      </c>
      <c r="L92" s="4">
        <f t="shared" si="82"/>
        <v>0.83200000000000007</v>
      </c>
      <c r="M92" s="4">
        <f t="shared" si="82"/>
        <v>0.78575000000000006</v>
      </c>
      <c r="N92" s="4">
        <f t="shared" si="82"/>
        <v>0.78574999999999995</v>
      </c>
      <c r="O92" s="4">
        <f t="shared" si="82"/>
        <v>0.84650000000000003</v>
      </c>
      <c r="P92" s="4">
        <f t="shared" si="82"/>
        <v>0.8836666666666666</v>
      </c>
      <c r="Q92" s="4">
        <f t="shared" si="82"/>
        <v>0.91128571428571425</v>
      </c>
      <c r="R92" s="4">
        <f t="shared" si="82"/>
        <v>0.86242857142857143</v>
      </c>
      <c r="S92" s="4">
        <f t="shared" si="82"/>
        <v>0.94837500000000008</v>
      </c>
      <c r="T92" s="4">
        <f t="shared" si="82"/>
        <v>0.91224999999999989</v>
      </c>
      <c r="U92" s="4">
        <f t="shared" si="82"/>
        <v>0.8224999999999999</v>
      </c>
      <c r="V92" s="4">
        <f t="shared" si="82"/>
        <v>0.80392307692307685</v>
      </c>
      <c r="W92" s="4">
        <f t="shared" si="82"/>
        <v>0.86215384615384627</v>
      </c>
      <c r="X92" s="4">
        <f t="shared" si="82"/>
        <v>0.77192307692307693</v>
      </c>
      <c r="Y92" s="4">
        <f t="shared" si="82"/>
        <v>0.76192307692307693</v>
      </c>
      <c r="Z92" s="4">
        <f t="shared" si="82"/>
        <v>0.77581194992696656</v>
      </c>
      <c r="AA92" s="4">
        <f t="shared" si="82"/>
        <v>0.76992857142857141</v>
      </c>
      <c r="AB92" s="4">
        <f t="shared" si="82"/>
        <v>0.79878394951655884</v>
      </c>
      <c r="AC92" s="4">
        <f t="shared" si="82"/>
        <v>0.76803645492825912</v>
      </c>
      <c r="AD92" s="4">
        <f>AVERAGEIF($A$3:$A$62,"=*Strategic Missile Defense",AD3:AD62)</f>
        <v>0.77766666666666662</v>
      </c>
      <c r="AE92" s="4">
        <f t="shared" ref="AE92" si="83">AVERAGEIF($A$3:$A$62,"=*Strategic Missile Defense",AE3:AE62)</f>
        <v>0.81173180873180861</v>
      </c>
      <c r="AF92" s="4">
        <f>AVERAGEIF($A$3:$A$62,"=*Strategic Missile Defense",AF3:AF62)</f>
        <v>0.81899999999999984</v>
      </c>
      <c r="AG92" s="4">
        <f t="shared" ref="AG92:AH92" si="84">AVERAGEIF($A$3:$A$62,"=*Strategic Missile Defense",AG3:AG62)</f>
        <v>0.81571428571428561</v>
      </c>
      <c r="AH92" s="4">
        <f t="shared" si="84"/>
        <v>0.83369230769230762</v>
      </c>
      <c r="AI92" s="4"/>
      <c r="AJ92" s="4"/>
      <c r="AK92" s="32" t="s">
        <v>63</v>
      </c>
      <c r="AL92" s="4">
        <f t="shared" ref="AL92:BI92" si="85">AVERAGEIF($A$3:$A$62,"=*Strategic Missile Defense",AL3:AL62)</f>
        <v>0.497</v>
      </c>
      <c r="AM92" s="4">
        <f t="shared" si="85"/>
        <v>0.39750000000000002</v>
      </c>
      <c r="AN92" s="4">
        <f t="shared" si="85"/>
        <v>0.30325000000000002</v>
      </c>
      <c r="AO92" s="4">
        <f t="shared" si="85"/>
        <v>0.38324999999999998</v>
      </c>
      <c r="AP92" s="4">
        <f t="shared" si="85"/>
        <v>0.28800000000000003</v>
      </c>
      <c r="AQ92" s="4">
        <f t="shared" si="85"/>
        <v>0.50350000000000006</v>
      </c>
      <c r="AR92" s="4">
        <f t="shared" si="85"/>
        <v>0.41325000000000001</v>
      </c>
      <c r="AS92" s="4">
        <f t="shared" si="85"/>
        <v>0.35675000000000001</v>
      </c>
      <c r="AT92" s="4">
        <f t="shared" si="85"/>
        <v>0.40925</v>
      </c>
      <c r="AU92" s="4">
        <f t="shared" si="85"/>
        <v>0.41675000000000001</v>
      </c>
      <c r="AV92" s="4">
        <f t="shared" si="85"/>
        <v>0.37783333333333341</v>
      </c>
      <c r="AW92" s="4">
        <f t="shared" si="85"/>
        <v>0.40557142857142858</v>
      </c>
      <c r="AX92" s="4">
        <f t="shared" si="85"/>
        <v>0.47166666666666668</v>
      </c>
      <c r="AY92" s="4">
        <f t="shared" si="85"/>
        <v>0.34500000000000003</v>
      </c>
      <c r="AZ92" s="4">
        <f t="shared" si="85"/>
        <v>0.44700000000000001</v>
      </c>
      <c r="BA92" s="4">
        <f t="shared" si="85"/>
        <v>0.32050000000000001</v>
      </c>
      <c r="BB92" s="4">
        <f t="shared" si="85"/>
        <v>0.45391666666666669</v>
      </c>
      <c r="BC92" s="4">
        <f t="shared" si="85"/>
        <v>0.54237500000000005</v>
      </c>
      <c r="BD92" s="4">
        <f t="shared" si="85"/>
        <v>0.49214285714285716</v>
      </c>
      <c r="BE92" s="4">
        <f t="shared" si="85"/>
        <v>0.38966666666666666</v>
      </c>
      <c r="BF92" s="99">
        <f t="shared" si="85"/>
        <v>0.52068421052631586</v>
      </c>
      <c r="BG92" s="99">
        <f t="shared" si="85"/>
        <v>0.49471428571428572</v>
      </c>
      <c r="BH92" s="99">
        <f t="shared" si="85"/>
        <v>0.41012924263137374</v>
      </c>
      <c r="BI92" s="99">
        <f t="shared" si="85"/>
        <v>0.4533034747909882</v>
      </c>
      <c r="BJ92" s="99">
        <f t="shared" ref="BJ92:BK92" si="86">AVERAGEIF($A$3:$A$62,"=*Strategic Missile Defense",BJ3:BJ62)</f>
        <v>0.3997</v>
      </c>
      <c r="BK92" s="99">
        <f t="shared" si="86"/>
        <v>0.5654285714285715</v>
      </c>
      <c r="BL92" s="99">
        <f t="shared" ref="BL92" si="87">AVERAGEIF($A$3:$A$62,"=*Strategic Missile Defense",BL3:BL62)</f>
        <v>0.36771428571428572</v>
      </c>
      <c r="BM92" s="99">
        <f t="shared" ref="BM92:BN92" si="88">AVERAGEIF($A$3:$A$62,"=*Strategic Missile Defense",BM3:BM62)</f>
        <v>0.43159999999999998</v>
      </c>
      <c r="BN92" s="99">
        <f t="shared" si="88"/>
        <v>0.44111111111111106</v>
      </c>
      <c r="BO92" s="4"/>
      <c r="BP92" s="4"/>
      <c r="BQ92" s="38" t="s">
        <v>63</v>
      </c>
      <c r="BR92" s="4" t="e">
        <f t="shared" ref="BR92:CJ92" si="89">AVERAGEIF($A$3:$A$62,"=*Strategic Missile Defense",BR3:BR62)</f>
        <v>#DIV/0!</v>
      </c>
      <c r="BS92" s="4" t="e">
        <f t="shared" si="89"/>
        <v>#DIV/0!</v>
      </c>
      <c r="BT92" s="4" t="e">
        <f t="shared" si="89"/>
        <v>#DIV/0!</v>
      </c>
      <c r="BU92" s="4" t="e">
        <f t="shared" si="89"/>
        <v>#DIV/0!</v>
      </c>
      <c r="BV92" s="4" t="e">
        <f t="shared" si="89"/>
        <v>#DIV/0!</v>
      </c>
      <c r="BW92" s="4" t="e">
        <f t="shared" si="89"/>
        <v>#DIV/0!</v>
      </c>
      <c r="BX92" s="4" t="e">
        <f t="shared" si="89"/>
        <v>#DIV/0!</v>
      </c>
      <c r="BY92" s="4" t="e">
        <f t="shared" si="89"/>
        <v>#DIV/0!</v>
      </c>
      <c r="BZ92" s="4" t="e">
        <f t="shared" si="89"/>
        <v>#DIV/0!</v>
      </c>
      <c r="CA92" s="4">
        <f t="shared" si="89"/>
        <v>1.4910000000000001</v>
      </c>
      <c r="CB92" s="4">
        <f t="shared" si="89"/>
        <v>1.149</v>
      </c>
      <c r="CC92" s="4">
        <f t="shared" si="89"/>
        <v>1.12575</v>
      </c>
      <c r="CD92" s="4">
        <f t="shared" si="89"/>
        <v>1.0465</v>
      </c>
      <c r="CE92" s="4">
        <f t="shared" si="89"/>
        <v>1.1505000000000001</v>
      </c>
      <c r="CF92" s="4">
        <f t="shared" si="89"/>
        <v>2.3333999999999993</v>
      </c>
      <c r="CG92" s="4">
        <f t="shared" si="89"/>
        <v>2.0995999999999997</v>
      </c>
      <c r="CH92" s="4">
        <f t="shared" si="89"/>
        <v>0.77492857142857141</v>
      </c>
      <c r="CI92" s="4">
        <f t="shared" si="89"/>
        <v>1.8615000000000002</v>
      </c>
      <c r="CJ92" s="4">
        <f t="shared" si="89"/>
        <v>0.49890909090909097</v>
      </c>
      <c r="CN92" s="38" t="s">
        <v>63</v>
      </c>
      <c r="CO92" s="4" t="e">
        <f t="shared" ref="CO92:DG92" si="90">AVERAGEIF($A$3:$A$62,"=*Strategic Missile Defense",CO3:CO62)</f>
        <v>#DIV/0!</v>
      </c>
      <c r="CP92" s="4" t="e">
        <f t="shared" si="90"/>
        <v>#DIV/0!</v>
      </c>
      <c r="CQ92" s="4" t="e">
        <f t="shared" si="90"/>
        <v>#DIV/0!</v>
      </c>
      <c r="CR92" s="4" t="e">
        <f t="shared" si="90"/>
        <v>#DIV/0!</v>
      </c>
      <c r="CS92" s="4" t="e">
        <f t="shared" si="90"/>
        <v>#DIV/0!</v>
      </c>
      <c r="CT92" s="4" t="e">
        <f t="shared" si="90"/>
        <v>#DIV/0!</v>
      </c>
      <c r="CU92" s="4" t="e">
        <f t="shared" si="90"/>
        <v>#DIV/0!</v>
      </c>
      <c r="CV92" s="4" t="e">
        <f t="shared" si="90"/>
        <v>#DIV/0!</v>
      </c>
      <c r="CW92" s="4" t="e">
        <f t="shared" si="90"/>
        <v>#DIV/0!</v>
      </c>
      <c r="CX92" s="4" t="e">
        <f t="shared" si="90"/>
        <v>#DIV/0!</v>
      </c>
      <c r="CY92" s="4" t="e">
        <f t="shared" si="90"/>
        <v>#DIV/0!</v>
      </c>
      <c r="CZ92" s="4" t="e">
        <f t="shared" si="90"/>
        <v>#DIV/0!</v>
      </c>
      <c r="DA92" s="4" t="e">
        <f t="shared" si="90"/>
        <v>#DIV/0!</v>
      </c>
      <c r="DB92" s="4">
        <f t="shared" si="90"/>
        <v>0.98199999999999998</v>
      </c>
      <c r="DC92" s="4">
        <f t="shared" si="90"/>
        <v>1.0190000000000001</v>
      </c>
      <c r="DD92" s="4">
        <f t="shared" si="90"/>
        <v>1.0307999999999999</v>
      </c>
      <c r="DE92" s="4">
        <f t="shared" si="90"/>
        <v>0.95478571428571435</v>
      </c>
      <c r="DF92" s="4">
        <f t="shared" si="90"/>
        <v>0.98991666666666667</v>
      </c>
      <c r="DG92" s="4">
        <f t="shared" si="90"/>
        <v>1.0313636363636365</v>
      </c>
    </row>
    <row r="93" spans="1:111" x14ac:dyDescent="0.25">
      <c r="D93" s="4" t="s">
        <v>360</v>
      </c>
      <c r="E93" t="s">
        <v>69</v>
      </c>
      <c r="F93" s="23">
        <f t="shared" ref="F93:AC93" si="91">AVERAGE(F3:F62)</f>
        <v>0.78333333333333344</v>
      </c>
      <c r="G93" s="23">
        <f t="shared" si="91"/>
        <v>0.82600000000000007</v>
      </c>
      <c r="H93" s="23">
        <f t="shared" si="91"/>
        <v>0.79880952380952375</v>
      </c>
      <c r="I93" s="23">
        <f t="shared" si="91"/>
        <v>0.81086363636363645</v>
      </c>
      <c r="J93" s="23">
        <f t="shared" si="91"/>
        <v>0.81152173913043479</v>
      </c>
      <c r="K93" s="23">
        <f t="shared" si="91"/>
        <v>0.79541666666666655</v>
      </c>
      <c r="L93" s="23">
        <f t="shared" si="91"/>
        <v>0.79345833333333349</v>
      </c>
      <c r="M93" s="23">
        <f t="shared" si="91"/>
        <v>0.80479166666666668</v>
      </c>
      <c r="N93" s="23">
        <f t="shared" si="91"/>
        <v>0.79112500000000019</v>
      </c>
      <c r="O93" s="23">
        <f t="shared" si="91"/>
        <v>0.81416666666666659</v>
      </c>
      <c r="P93" s="23">
        <f t="shared" si="91"/>
        <v>0.8512777777777778</v>
      </c>
      <c r="Q93" s="23">
        <f t="shared" si="91"/>
        <v>0.85505405405405421</v>
      </c>
      <c r="R93" s="23">
        <f t="shared" si="91"/>
        <v>0.87242105263157899</v>
      </c>
      <c r="S93" s="23">
        <f t="shared" si="91"/>
        <v>0.9106000000000003</v>
      </c>
      <c r="T93" s="23">
        <f t="shared" si="91"/>
        <v>0.89787804878048771</v>
      </c>
      <c r="U93" s="23">
        <f t="shared" si="91"/>
        <v>0.85552173913043472</v>
      </c>
      <c r="V93" s="23">
        <f t="shared" si="91"/>
        <v>0.86272916666666666</v>
      </c>
      <c r="W93" s="23">
        <f t="shared" si="91"/>
        <v>0.8583617021276595</v>
      </c>
      <c r="X93" s="23">
        <f t="shared" si="91"/>
        <v>0.83837499999999998</v>
      </c>
      <c r="Y93" s="23">
        <f t="shared" si="91"/>
        <v>0.82774309281869796</v>
      </c>
      <c r="Z93" s="23">
        <f t="shared" si="91"/>
        <v>0.85207116127877436</v>
      </c>
      <c r="AA93" s="23">
        <f t="shared" si="91"/>
        <v>0.8449476886563686</v>
      </c>
      <c r="AB93" s="23">
        <f t="shared" si="91"/>
        <v>0.8520336780986647</v>
      </c>
      <c r="AC93" s="23">
        <f t="shared" si="91"/>
        <v>0.84418284136720068</v>
      </c>
      <c r="AD93" s="23">
        <f>AVERAGE(AD3:AD62)</f>
        <v>0.85273972863139458</v>
      </c>
      <c r="AE93" s="23">
        <f t="shared" ref="AE93" si="92">AVERAGE(AE3:AE62)</f>
        <v>0.86005775069449231</v>
      </c>
      <c r="AF93" s="23">
        <f>AVERAGE(AF3:AF62)</f>
        <v>0.84845517084191258</v>
      </c>
      <c r="AG93" s="23">
        <f t="shared" ref="AG93:AH93" si="93">AVERAGE(AG3:AG62)</f>
        <v>0.84381880720554914</v>
      </c>
      <c r="AH93" s="23">
        <f t="shared" si="93"/>
        <v>0.85479133760567783</v>
      </c>
      <c r="AI93" s="4"/>
      <c r="AJ93" s="4"/>
      <c r="AK93" s="32" t="s">
        <v>69</v>
      </c>
      <c r="AL93" s="4">
        <f t="shared" ref="AL93:BI93" si="94">AVERAGE(AL3:AL62)</f>
        <v>0.47646153846153855</v>
      </c>
      <c r="AM93" s="4">
        <f t="shared" si="94"/>
        <v>0.36838461538461537</v>
      </c>
      <c r="AN93" s="4">
        <f t="shared" si="94"/>
        <v>0.31914285714285712</v>
      </c>
      <c r="AO93" s="4">
        <f t="shared" si="94"/>
        <v>0.35613333333333325</v>
      </c>
      <c r="AP93" s="4">
        <f t="shared" si="94"/>
        <v>0.25316666666666671</v>
      </c>
      <c r="AQ93" s="4">
        <f t="shared" si="94"/>
        <v>0.34416666666666662</v>
      </c>
      <c r="AR93" s="4">
        <f t="shared" si="94"/>
        <v>0.41736842105263161</v>
      </c>
      <c r="AS93" s="4">
        <f t="shared" si="94"/>
        <v>0.45505263157894732</v>
      </c>
      <c r="AT93" s="4">
        <f t="shared" si="94"/>
        <v>0.41052631578947363</v>
      </c>
      <c r="AU93" s="4">
        <f t="shared" si="94"/>
        <v>0.47668421052631582</v>
      </c>
      <c r="AV93" s="4">
        <f t="shared" si="94"/>
        <v>0.45181481481481484</v>
      </c>
      <c r="AW93" s="4">
        <f t="shared" si="94"/>
        <v>0.49777777777777782</v>
      </c>
      <c r="AX93" s="4">
        <f t="shared" si="94"/>
        <v>0.51396774193548378</v>
      </c>
      <c r="AY93" s="4">
        <f t="shared" si="94"/>
        <v>0.46957575757575748</v>
      </c>
      <c r="AZ93" s="4">
        <f t="shared" si="94"/>
        <v>0.42475000000000007</v>
      </c>
      <c r="BA93" s="4">
        <f t="shared" si="94"/>
        <v>0.43414705882352933</v>
      </c>
      <c r="BB93" s="4">
        <f t="shared" si="94"/>
        <v>0.53599999999999992</v>
      </c>
      <c r="BC93" s="4">
        <f t="shared" si="94"/>
        <v>0.46876666666666672</v>
      </c>
      <c r="BD93" s="4">
        <f t="shared" si="94"/>
        <v>0.48541379310344829</v>
      </c>
      <c r="BE93" s="4">
        <f t="shared" si="94"/>
        <v>0.49434396728016355</v>
      </c>
      <c r="BF93" s="99">
        <f t="shared" si="94"/>
        <v>0.39678387799200382</v>
      </c>
      <c r="BG93" s="99">
        <f t="shared" si="94"/>
        <v>0.47447222222222218</v>
      </c>
      <c r="BH93" s="99">
        <f t="shared" si="94"/>
        <v>0.47509674940132596</v>
      </c>
      <c r="BI93" s="99">
        <f t="shared" si="94"/>
        <v>0.4236642935858716</v>
      </c>
      <c r="BJ93" s="99">
        <f t="shared" ref="BJ93:BK93" si="95">AVERAGE(BJ3:BJ62)</f>
        <v>0.43688571428571427</v>
      </c>
      <c r="BK93" s="99">
        <f t="shared" si="95"/>
        <v>0.50229032258064532</v>
      </c>
      <c r="BL93" s="99">
        <f t="shared" ref="BL93:BN93" si="96">AVERAGE(BL3:BL62)</f>
        <v>0.44624137931034485</v>
      </c>
      <c r="BM93" s="99">
        <f t="shared" si="96"/>
        <v>0.36603333333333332</v>
      </c>
      <c r="BN93" s="99">
        <f t="shared" si="96"/>
        <v>0.43021212121212127</v>
      </c>
      <c r="BO93" s="4"/>
      <c r="BP93" s="4"/>
      <c r="BQ93" s="38" t="s">
        <v>69</v>
      </c>
      <c r="BR93" s="4">
        <f t="shared" ref="BR93:CJ93" si="97">AVERAGE(BR3:BR62)</f>
        <v>0.96716666666666662</v>
      </c>
      <c r="BS93" s="4">
        <f t="shared" si="97"/>
        <v>0.19216666666666668</v>
      </c>
      <c r="BT93" s="4">
        <f t="shared" si="97"/>
        <v>0.9375</v>
      </c>
      <c r="BU93" s="4">
        <f t="shared" si="97"/>
        <v>0.76849999999999996</v>
      </c>
      <c r="BV93" s="4">
        <f t="shared" si="97"/>
        <v>0.86783333333333346</v>
      </c>
      <c r="BW93" s="4">
        <f t="shared" si="97"/>
        <v>0.93266666666666653</v>
      </c>
      <c r="BX93" s="4">
        <f t="shared" si="97"/>
        <v>0.96933333333333327</v>
      </c>
      <c r="BY93" s="4">
        <f t="shared" si="97"/>
        <v>5.9656666666666665</v>
      </c>
      <c r="BZ93" s="4">
        <f t="shared" si="97"/>
        <v>10.111600000000001</v>
      </c>
      <c r="CA93" s="4">
        <f t="shared" si="97"/>
        <v>3.7462499999999999</v>
      </c>
      <c r="CB93" s="4">
        <f t="shared" si="97"/>
        <v>10.820076923076924</v>
      </c>
      <c r="CC93" s="4">
        <f t="shared" si="97"/>
        <v>3.083076923076923</v>
      </c>
      <c r="CD93" s="4">
        <f t="shared" si="97"/>
        <v>4.8915384615384623</v>
      </c>
      <c r="CE93" s="4">
        <f t="shared" si="97"/>
        <v>1.0592692307692306</v>
      </c>
      <c r="CF93" s="4">
        <f t="shared" si="97"/>
        <v>1.2346818181818184</v>
      </c>
      <c r="CG93" s="4">
        <f t="shared" si="97"/>
        <v>1.6465121951219512</v>
      </c>
      <c r="CH93" s="4">
        <f t="shared" si="97"/>
        <v>1.1385652173913043</v>
      </c>
      <c r="CI93" s="4">
        <f t="shared" si="97"/>
        <v>3.2131951219512191</v>
      </c>
      <c r="CJ93" s="4">
        <f t="shared" si="97"/>
        <v>1.0560249999999998</v>
      </c>
      <c r="CN93" s="38" t="s">
        <v>69</v>
      </c>
      <c r="CO93" s="4">
        <f t="shared" ref="CO93:DG93" si="98">AVERAGE(CO3:CO62)</f>
        <v>0.91949999999999987</v>
      </c>
      <c r="CP93" s="4">
        <f t="shared" si="98"/>
        <v>0.91583333333333339</v>
      </c>
      <c r="CQ93" s="4">
        <f t="shared" si="98"/>
        <v>0.90700000000000003</v>
      </c>
      <c r="CR93" s="4">
        <f t="shared" si="98"/>
        <v>0.8969999999999998</v>
      </c>
      <c r="CS93" s="4">
        <f t="shared" si="98"/>
        <v>0.89533333333333331</v>
      </c>
      <c r="CT93" s="4">
        <f t="shared" si="98"/>
        <v>0.89283333333333337</v>
      </c>
      <c r="CU93" s="4">
        <f t="shared" si="98"/>
        <v>0.88933333333333342</v>
      </c>
      <c r="CV93" s="4">
        <f t="shared" si="98"/>
        <v>0.88966666666666672</v>
      </c>
      <c r="CW93" s="4">
        <f t="shared" si="98"/>
        <v>0.87283333333333324</v>
      </c>
      <c r="CX93" s="4">
        <f t="shared" si="98"/>
        <v>0.90233333333333343</v>
      </c>
      <c r="CY93" s="4">
        <f t="shared" si="98"/>
        <v>0.90216666666666667</v>
      </c>
      <c r="CZ93" s="4">
        <f t="shared" si="98"/>
        <v>0.92</v>
      </c>
      <c r="DA93" s="4">
        <f t="shared" si="98"/>
        <v>0.98716666666666664</v>
      </c>
      <c r="DB93" s="4">
        <f t="shared" si="98"/>
        <v>0.98512500000000003</v>
      </c>
      <c r="DC93" s="4">
        <f t="shared" si="98"/>
        <v>1.0129545454545454</v>
      </c>
      <c r="DD93" s="4">
        <f t="shared" si="98"/>
        <v>1.042731707317073</v>
      </c>
      <c r="DE93" s="4">
        <f t="shared" si="98"/>
        <v>1.0533829787234044</v>
      </c>
      <c r="DF93" s="4">
        <f t="shared" si="98"/>
        <v>1.1168780487804879</v>
      </c>
      <c r="DG93" s="4">
        <f t="shared" si="98"/>
        <v>1.1230249999999997</v>
      </c>
    </row>
    <row r="94" spans="1:111" x14ac:dyDescent="0.25">
      <c r="D94" s="4" t="s">
        <v>360</v>
      </c>
      <c r="E94" t="s">
        <v>73</v>
      </c>
      <c r="F94" s="4">
        <v>0.95</v>
      </c>
      <c r="G94" s="4">
        <v>0.95</v>
      </c>
      <c r="H94" s="4">
        <v>0.95</v>
      </c>
      <c r="I94" s="4">
        <v>0.95</v>
      </c>
      <c r="J94" s="4">
        <v>0.95</v>
      </c>
      <c r="K94" s="4">
        <v>0.95</v>
      </c>
      <c r="L94" s="4">
        <v>0.95</v>
      </c>
      <c r="M94" s="4">
        <v>0.95</v>
      </c>
      <c r="N94" s="4">
        <v>0.95</v>
      </c>
      <c r="O94" s="4">
        <v>0.95</v>
      </c>
      <c r="P94" s="4">
        <v>0.95</v>
      </c>
      <c r="Q94" s="4">
        <v>0.95</v>
      </c>
      <c r="R94" s="4">
        <v>0.95</v>
      </c>
      <c r="S94" s="4">
        <v>0.95</v>
      </c>
      <c r="T94" s="4">
        <v>0.95</v>
      </c>
      <c r="U94" s="4">
        <v>0.95</v>
      </c>
      <c r="V94" s="4">
        <v>0.95</v>
      </c>
      <c r="W94" s="4">
        <v>0.95</v>
      </c>
      <c r="X94" s="4">
        <v>0.95</v>
      </c>
      <c r="Y94" s="4">
        <f t="shared" ref="Y94" si="99">V94</f>
        <v>0.95</v>
      </c>
      <c r="Z94" s="4">
        <f>W94</f>
        <v>0.95</v>
      </c>
      <c r="AA94" s="4">
        <f>X94</f>
        <v>0.95</v>
      </c>
      <c r="AB94" s="4">
        <f>Y94</f>
        <v>0.95</v>
      </c>
      <c r="AC94" s="4">
        <f t="shared" ref="AC94" si="100">Z94</f>
        <v>0.95</v>
      </c>
      <c r="AD94" s="4">
        <f>Z94</f>
        <v>0.95</v>
      </c>
      <c r="AE94" s="4">
        <f t="shared" ref="AE94" si="101">AA94</f>
        <v>0.95</v>
      </c>
      <c r="AF94" s="4">
        <f>AA94</f>
        <v>0.95</v>
      </c>
      <c r="AG94" s="4">
        <f t="shared" ref="AG94:AH94" si="102">AB94</f>
        <v>0.95</v>
      </c>
      <c r="AH94" s="4">
        <f t="shared" si="102"/>
        <v>0.95</v>
      </c>
      <c r="AI94" s="2"/>
      <c r="AJ94" s="2"/>
      <c r="AK94" s="32" t="s">
        <v>73</v>
      </c>
      <c r="AL94" s="4">
        <v>0.8</v>
      </c>
      <c r="AM94" s="4">
        <v>0.8</v>
      </c>
      <c r="AN94" s="4">
        <v>0.8</v>
      </c>
      <c r="AO94" s="4">
        <v>0.8</v>
      </c>
      <c r="AP94" s="4">
        <v>0.8</v>
      </c>
      <c r="AQ94" s="4">
        <v>0.8</v>
      </c>
      <c r="AR94" s="4">
        <v>0.8</v>
      </c>
      <c r="AS94" s="4">
        <v>0.8</v>
      </c>
      <c r="AT94" s="4">
        <v>0.8</v>
      </c>
      <c r="AU94" s="4">
        <v>0.8</v>
      </c>
      <c r="AV94" s="4">
        <v>0.8</v>
      </c>
      <c r="AW94" s="4">
        <v>0.8</v>
      </c>
      <c r="AX94" s="4">
        <v>0.8</v>
      </c>
      <c r="AY94" s="4">
        <v>0.8</v>
      </c>
      <c r="AZ94" s="4">
        <v>0.8</v>
      </c>
      <c r="BA94" s="4">
        <v>0.8</v>
      </c>
      <c r="BB94" s="4">
        <v>0.8</v>
      </c>
      <c r="BC94" s="4">
        <v>0.8</v>
      </c>
      <c r="BD94" s="4">
        <v>0.8</v>
      </c>
      <c r="BE94" s="4">
        <v>0.8</v>
      </c>
      <c r="BF94" s="99">
        <v>0.8</v>
      </c>
      <c r="BG94" s="99">
        <f>BF94</f>
        <v>0.8</v>
      </c>
      <c r="BH94" s="99">
        <f>BG94</f>
        <v>0.8</v>
      </c>
      <c r="BI94" s="99">
        <f t="shared" ref="BI94" si="103">BH94</f>
        <v>0.8</v>
      </c>
      <c r="BJ94" s="99">
        <f>BH94</f>
        <v>0.8</v>
      </c>
      <c r="BK94" s="99">
        <f>BI94</f>
        <v>0.8</v>
      </c>
      <c r="BL94" s="99">
        <f>BJ94</f>
        <v>0.8</v>
      </c>
      <c r="BM94" s="99">
        <f t="shared" ref="BM94:BN94" si="104">BK94</f>
        <v>0.8</v>
      </c>
      <c r="BN94" s="99">
        <f t="shared" si="104"/>
        <v>0.8</v>
      </c>
      <c r="BO94" s="2"/>
      <c r="BP94" s="2"/>
      <c r="BQ94" s="38" t="s">
        <v>73</v>
      </c>
      <c r="BR94" s="4">
        <v>0.8</v>
      </c>
      <c r="BS94" s="4">
        <v>0.8</v>
      </c>
      <c r="BT94" s="4">
        <v>0.8</v>
      </c>
      <c r="BU94" s="4">
        <v>0.8</v>
      </c>
      <c r="BV94" s="4">
        <v>0.8</v>
      </c>
      <c r="BW94" s="4">
        <v>0.8</v>
      </c>
      <c r="BX94" s="4">
        <v>0.8</v>
      </c>
      <c r="BY94" s="4">
        <v>0.8</v>
      </c>
      <c r="BZ94" s="4">
        <v>0.8</v>
      </c>
      <c r="CA94" s="4">
        <v>0.8</v>
      </c>
      <c r="CB94" s="4">
        <v>0.8</v>
      </c>
      <c r="CC94" s="4">
        <v>0.8</v>
      </c>
      <c r="CD94" s="4">
        <v>0.8</v>
      </c>
      <c r="CE94" s="4">
        <v>0.8</v>
      </c>
      <c r="CF94" s="4">
        <v>0.8</v>
      </c>
      <c r="CG94" s="4">
        <f>CF94</f>
        <v>0.8</v>
      </c>
      <c r="CH94" s="4">
        <f>CG94</f>
        <v>0.8</v>
      </c>
      <c r="CI94" s="4">
        <f>CH94</f>
        <v>0.8</v>
      </c>
      <c r="CJ94" s="4">
        <f>CI94</f>
        <v>0.8</v>
      </c>
      <c r="CN94" s="38" t="s">
        <v>73</v>
      </c>
      <c r="CO94" s="4">
        <v>0.8</v>
      </c>
      <c r="CP94" s="4">
        <v>0.8</v>
      </c>
      <c r="CQ94" s="4">
        <v>0.8</v>
      </c>
      <c r="CR94" s="4">
        <v>0.8</v>
      </c>
      <c r="CS94" s="4">
        <v>0.8</v>
      </c>
      <c r="CT94" s="4">
        <v>0.8</v>
      </c>
      <c r="CU94" s="4">
        <v>0.8</v>
      </c>
      <c r="CV94" s="4">
        <v>0.8</v>
      </c>
      <c r="CW94" s="4">
        <v>0.8</v>
      </c>
      <c r="CX94" s="4">
        <v>0.8</v>
      </c>
      <c r="CY94" s="4">
        <v>0.8</v>
      </c>
      <c r="CZ94" s="4">
        <v>0.8</v>
      </c>
      <c r="DA94" s="4">
        <v>0.8</v>
      </c>
      <c r="DB94" s="4">
        <v>0.8</v>
      </c>
      <c r="DC94" s="4">
        <v>0.8</v>
      </c>
      <c r="DD94" s="4">
        <f>DC94</f>
        <v>0.8</v>
      </c>
      <c r="DE94" s="4">
        <f>DC94</f>
        <v>0.8</v>
      </c>
      <c r="DF94" s="4">
        <f>DD94</f>
        <v>0.8</v>
      </c>
      <c r="DG94" s="4">
        <f>DE94</f>
        <v>0.8</v>
      </c>
    </row>
    <row r="95" spans="1:111" x14ac:dyDescent="0.25">
      <c r="D95" s="4" t="s">
        <v>361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111" x14ac:dyDescent="0.25">
      <c r="C96" s="77" t="s">
        <v>56</v>
      </c>
      <c r="D96" s="62"/>
      <c r="Z96" s="7"/>
      <c r="AA96" s="7"/>
      <c r="AB96" s="7"/>
      <c r="AC96" s="7"/>
      <c r="AD96" s="7"/>
      <c r="AE96" s="7"/>
      <c r="AF96" s="7"/>
      <c r="AG96" s="7"/>
      <c r="AH96" s="7"/>
      <c r="AJ96" s="77" t="s">
        <v>56</v>
      </c>
      <c r="BF96" s="43"/>
      <c r="BG96" s="43"/>
      <c r="BH96" s="43"/>
      <c r="BI96" s="43"/>
      <c r="BJ96" s="43"/>
      <c r="BK96" s="43"/>
      <c r="BL96" s="43"/>
      <c r="BM96" s="43"/>
      <c r="BN96" s="43"/>
    </row>
    <row r="97" spans="1:48" x14ac:dyDescent="0.25">
      <c r="C97" s="77" t="s">
        <v>353</v>
      </c>
      <c r="D97" s="62"/>
      <c r="AJ97" s="77" t="s">
        <v>353</v>
      </c>
    </row>
    <row r="98" spans="1:48" x14ac:dyDescent="0.25">
      <c r="C98" s="77" t="s">
        <v>364</v>
      </c>
    </row>
    <row r="104" spans="1:48" x14ac:dyDescent="0.25">
      <c r="AV104" s="1">
        <v>3</v>
      </c>
    </row>
    <row r="105" spans="1:48" x14ac:dyDescent="0.25">
      <c r="A105" s="4"/>
      <c r="B105" s="4"/>
      <c r="AV105" s="1">
        <v>25</v>
      </c>
    </row>
    <row r="106" spans="1:48" x14ac:dyDescent="0.25">
      <c r="AV106" s="117">
        <f>AV104/AV105</f>
        <v>0.12</v>
      </c>
    </row>
    <row r="109" spans="1:48" x14ac:dyDescent="0.25">
      <c r="P109" s="31"/>
    </row>
    <row r="117" spans="16:25" x14ac:dyDescent="0.25">
      <c r="P117" s="1" t="s">
        <v>370</v>
      </c>
      <c r="Q117">
        <v>0</v>
      </c>
    </row>
    <row r="118" spans="16:25" x14ac:dyDescent="0.25">
      <c r="P118" s="1" t="s">
        <v>371</v>
      </c>
      <c r="Q118">
        <v>1</v>
      </c>
    </row>
    <row r="119" spans="16:25" x14ac:dyDescent="0.25">
      <c r="X119" s="16"/>
    </row>
    <row r="121" spans="16:25" x14ac:dyDescent="0.25">
      <c r="Y121" s="100">
        <f>2/52</f>
        <v>3.8461538461538464E-2</v>
      </c>
    </row>
    <row r="123" spans="16:25" x14ac:dyDescent="0.25">
      <c r="P123" s="1">
        <f>COUNTIF(Z2:Z59,"&gt;=.7")-COUNTIF(Z2:Z59,"&gt;=.75")</f>
        <v>1</v>
      </c>
    </row>
    <row r="124" spans="16:25" x14ac:dyDescent="0.25">
      <c r="Q124">
        <v>0.5</v>
      </c>
    </row>
    <row r="132" spans="1:70" x14ac:dyDescent="0.25">
      <c r="P132" s="1">
        <v>2</v>
      </c>
    </row>
    <row r="133" spans="1:70" x14ac:dyDescent="0.25">
      <c r="P133" s="1">
        <f>7+1+2+6+8+8+10+2</f>
        <v>44</v>
      </c>
    </row>
    <row r="134" spans="1:70" x14ac:dyDescent="0.25">
      <c r="P134" s="117">
        <f>P132/P133</f>
        <v>4.5454545454545456E-2</v>
      </c>
    </row>
    <row r="139" spans="1:70" x14ac:dyDescent="0.25">
      <c r="BR139" s="38">
        <v>4</v>
      </c>
    </row>
    <row r="140" spans="1:70" x14ac:dyDescent="0.25">
      <c r="BR140" s="38">
        <f>6+2+4+6+5+1+4</f>
        <v>28</v>
      </c>
    </row>
    <row r="141" spans="1:70" x14ac:dyDescent="0.25">
      <c r="BR141" s="38">
        <f>BR139/BR140</f>
        <v>0.14285714285714285</v>
      </c>
    </row>
    <row r="142" spans="1:70" x14ac:dyDescent="0.25">
      <c r="A142" s="4"/>
      <c r="B142" s="4"/>
    </row>
    <row r="143" spans="1:70" x14ac:dyDescent="0.25">
      <c r="BP143" s="38">
        <v>1</v>
      </c>
    </row>
    <row r="144" spans="1:70" x14ac:dyDescent="0.25">
      <c r="BP144" s="38">
        <f>8+5+5+3+7+4+1</f>
        <v>33</v>
      </c>
    </row>
    <row r="145" spans="2:68" x14ac:dyDescent="0.25">
      <c r="BP145" s="117">
        <f>BP143/BP144</f>
        <v>3.0303030303030304E-2</v>
      </c>
    </row>
    <row r="151" spans="2:68" x14ac:dyDescent="0.25">
      <c r="B151" s="18"/>
    </row>
    <row r="152" spans="2:68" x14ac:dyDescent="0.25">
      <c r="B152" s="18"/>
      <c r="D152" s="2" t="s">
        <v>368</v>
      </c>
      <c r="E152" s="87" t="s">
        <v>163</v>
      </c>
      <c r="F152" s="29">
        <f t="shared" ref="F152:W152" si="105">F88</f>
        <v>43709</v>
      </c>
      <c r="G152" s="29">
        <f t="shared" si="105"/>
        <v>43739</v>
      </c>
      <c r="H152" s="29">
        <f t="shared" si="105"/>
        <v>43770</v>
      </c>
      <c r="I152" s="29">
        <f t="shared" si="105"/>
        <v>43800</v>
      </c>
      <c r="J152" s="29">
        <f t="shared" si="105"/>
        <v>43831</v>
      </c>
      <c r="K152" s="29">
        <f t="shared" si="105"/>
        <v>43862</v>
      </c>
      <c r="L152" s="29">
        <f t="shared" si="105"/>
        <v>43891</v>
      </c>
      <c r="M152" s="29">
        <f t="shared" si="105"/>
        <v>43922</v>
      </c>
      <c r="N152" s="29">
        <f t="shared" si="105"/>
        <v>43952</v>
      </c>
      <c r="O152" s="29">
        <f t="shared" si="105"/>
        <v>43983</v>
      </c>
      <c r="P152" s="29">
        <f t="shared" si="105"/>
        <v>44013</v>
      </c>
      <c r="Q152" s="29">
        <f t="shared" si="105"/>
        <v>44044</v>
      </c>
      <c r="R152" s="29">
        <f t="shared" si="105"/>
        <v>44075</v>
      </c>
      <c r="S152" s="29">
        <f t="shared" si="105"/>
        <v>44105</v>
      </c>
      <c r="T152" s="29">
        <f t="shared" si="105"/>
        <v>44136</v>
      </c>
      <c r="U152" s="29">
        <f t="shared" si="105"/>
        <v>44166</v>
      </c>
      <c r="V152" s="29">
        <f t="shared" si="105"/>
        <v>44197</v>
      </c>
      <c r="W152" s="29">
        <f t="shared" si="105"/>
        <v>44228</v>
      </c>
      <c r="X152" s="29">
        <f t="shared" ref="X152:AD152" si="106">X88</f>
        <v>44256</v>
      </c>
      <c r="Y152" s="29">
        <f t="shared" si="106"/>
        <v>44287</v>
      </c>
      <c r="Z152" s="29">
        <f t="shared" si="106"/>
        <v>44317</v>
      </c>
      <c r="AA152" s="29">
        <f t="shared" si="106"/>
        <v>44348</v>
      </c>
      <c r="AB152" s="29">
        <f t="shared" si="106"/>
        <v>44378</v>
      </c>
      <c r="AC152" s="29">
        <f t="shared" ref="AC152" si="107">AC88</f>
        <v>44409</v>
      </c>
      <c r="AD152" s="29">
        <f t="shared" si="106"/>
        <v>44440</v>
      </c>
      <c r="AE152" s="29">
        <f t="shared" ref="AE152:AF152" si="108">AE88</f>
        <v>44470</v>
      </c>
      <c r="AF152" s="29">
        <f t="shared" si="108"/>
        <v>44501</v>
      </c>
      <c r="AG152" s="29">
        <f t="shared" ref="AG152:AH152" si="109">AG88</f>
        <v>44531</v>
      </c>
      <c r="AH152" s="29">
        <f t="shared" si="109"/>
        <v>44562</v>
      </c>
      <c r="AK152" s="87" t="s">
        <v>163</v>
      </c>
      <c r="AL152" s="29">
        <f t="shared" ref="AL152:BF152" si="110">AL88</f>
        <v>43709</v>
      </c>
      <c r="AM152" s="29">
        <f t="shared" si="110"/>
        <v>43739</v>
      </c>
      <c r="AN152" s="29">
        <f t="shared" si="110"/>
        <v>43770</v>
      </c>
      <c r="AO152" s="29">
        <f t="shared" si="110"/>
        <v>43800</v>
      </c>
      <c r="AP152" s="29">
        <f t="shared" si="110"/>
        <v>43831</v>
      </c>
      <c r="AQ152" s="29">
        <f t="shared" si="110"/>
        <v>43862</v>
      </c>
      <c r="AR152" s="29">
        <f t="shared" si="110"/>
        <v>43891</v>
      </c>
      <c r="AS152" s="29">
        <f t="shared" si="110"/>
        <v>43922</v>
      </c>
      <c r="AT152" s="29">
        <f t="shared" si="110"/>
        <v>43952</v>
      </c>
      <c r="AU152" s="29">
        <f t="shared" si="110"/>
        <v>43983</v>
      </c>
      <c r="AV152" s="29">
        <f t="shared" si="110"/>
        <v>44013</v>
      </c>
      <c r="AW152" s="29">
        <f t="shared" si="110"/>
        <v>44044</v>
      </c>
      <c r="AX152" s="29">
        <f t="shared" si="110"/>
        <v>44075</v>
      </c>
      <c r="AY152" s="29">
        <f t="shared" si="110"/>
        <v>44105</v>
      </c>
      <c r="AZ152" s="29">
        <f t="shared" si="110"/>
        <v>44136</v>
      </c>
      <c r="BA152" s="29">
        <f t="shared" si="110"/>
        <v>44166</v>
      </c>
      <c r="BB152" s="29">
        <f t="shared" si="110"/>
        <v>44197</v>
      </c>
      <c r="BC152" s="29">
        <f t="shared" si="110"/>
        <v>44228</v>
      </c>
      <c r="BD152" s="29">
        <f t="shared" si="110"/>
        <v>44256</v>
      </c>
      <c r="BE152" s="29">
        <f t="shared" si="110"/>
        <v>44287</v>
      </c>
      <c r="BF152" s="97">
        <f t="shared" si="110"/>
        <v>44317</v>
      </c>
      <c r="BG152" s="97">
        <f t="shared" ref="BG152:BJ152" si="111">BG88</f>
        <v>44348</v>
      </c>
      <c r="BH152" s="97">
        <f t="shared" si="111"/>
        <v>44378</v>
      </c>
      <c r="BI152" s="97">
        <f t="shared" ref="BI152" si="112">BI88</f>
        <v>44409</v>
      </c>
      <c r="BJ152" s="29">
        <f t="shared" si="111"/>
        <v>44440</v>
      </c>
      <c r="BK152" s="29">
        <f t="shared" ref="BK152:BN152" si="113">BK88</f>
        <v>44470</v>
      </c>
      <c r="BL152" s="29">
        <f t="shared" si="113"/>
        <v>44501</v>
      </c>
      <c r="BM152" s="29">
        <f t="shared" si="113"/>
        <v>44531</v>
      </c>
      <c r="BN152" s="29">
        <f t="shared" si="113"/>
        <v>44562</v>
      </c>
    </row>
    <row r="153" spans="2:68" x14ac:dyDescent="0.25">
      <c r="B153" s="18"/>
      <c r="D153" s="2" t="s">
        <v>362</v>
      </c>
      <c r="E153" s="58" t="s">
        <v>164</v>
      </c>
      <c r="F153" s="4">
        <f>AVERAGEIF($B$3:$B$80,"=*Sensors &amp; Systems ",F3:F80)</f>
        <v>0.89975000000000005</v>
      </c>
      <c r="G153" s="4">
        <f t="shared" ref="G153:AC153" si="114">AVERAGEIF($B$3:$B$80,"=*Sensors &amp; Systems ",G3:G80)</f>
        <v>0.90060000000000007</v>
      </c>
      <c r="H153" s="4">
        <f t="shared" si="114"/>
        <v>0.89839999999999998</v>
      </c>
      <c r="I153" s="4">
        <f t="shared" si="114"/>
        <v>0.89739999999999998</v>
      </c>
      <c r="J153" s="4">
        <f t="shared" si="114"/>
        <v>0.89779999999999993</v>
      </c>
      <c r="K153" s="4">
        <f t="shared" si="114"/>
        <v>0.89879999999999993</v>
      </c>
      <c r="L153" s="4">
        <f t="shared" si="114"/>
        <v>0.86649999999999994</v>
      </c>
      <c r="M153" s="4">
        <f t="shared" si="114"/>
        <v>0.82400000000000007</v>
      </c>
      <c r="N153" s="4">
        <f t="shared" si="114"/>
        <v>0.81659999999999999</v>
      </c>
      <c r="O153" s="4">
        <f t="shared" si="114"/>
        <v>0.81540000000000001</v>
      </c>
      <c r="P153" s="4">
        <f t="shared" si="114"/>
        <v>0.8126923076923076</v>
      </c>
      <c r="Q153" s="4">
        <f t="shared" si="114"/>
        <v>0.79846153846153856</v>
      </c>
      <c r="R153" s="4">
        <f t="shared" si="114"/>
        <v>0.83545454545454556</v>
      </c>
      <c r="S153" s="4">
        <f t="shared" si="114"/>
        <v>0.80384615384615365</v>
      </c>
      <c r="T153" s="4">
        <f t="shared" si="114"/>
        <v>0.80284615384615399</v>
      </c>
      <c r="U153" s="4">
        <f t="shared" si="114"/>
        <v>0.7987142857142856</v>
      </c>
      <c r="V153" s="4">
        <f t="shared" si="114"/>
        <v>0.80571428571428572</v>
      </c>
      <c r="W153" s="4">
        <f t="shared" si="114"/>
        <v>0.81984615384615389</v>
      </c>
      <c r="X153" s="4">
        <f t="shared" si="114"/>
        <v>0.81157142857142872</v>
      </c>
      <c r="Y153" s="4">
        <f t="shared" si="114"/>
        <v>0.83724921825040621</v>
      </c>
      <c r="Z153" s="4">
        <f t="shared" si="114"/>
        <v>0.83563375803280882</v>
      </c>
      <c r="AA153" s="4">
        <f t="shared" si="114"/>
        <v>0.84039207539326355</v>
      </c>
      <c r="AB153" s="4">
        <f t="shared" si="114"/>
        <v>0.85920207263648329</v>
      </c>
      <c r="AC153" s="4">
        <f t="shared" si="114"/>
        <v>0.81767221372406274</v>
      </c>
      <c r="AD153" s="23">
        <f t="shared" ref="AD153:AE153" si="115">AVERAGEIF($B$3:$B$80,"=*Sensors &amp; Systems ",AD3:AD80)</f>
        <v>0.8268591083602963</v>
      </c>
      <c r="AE153" s="23">
        <f t="shared" si="115"/>
        <v>0.82457339407458208</v>
      </c>
      <c r="AF153" s="23">
        <f t="shared" ref="AF153" si="116">AVERAGEIF($B$3:$B$80,"=*Sensors &amp; Systems ",AF3:AF80)</f>
        <v>0.81607339407458213</v>
      </c>
      <c r="AG153" s="23">
        <f t="shared" ref="AG153:AH153" si="117">AVERAGEIF($B$3:$B$80,"=*Sensors &amp; Systems ",AG3:AG80)</f>
        <v>0.7955856264203458</v>
      </c>
      <c r="AH153" s="23">
        <f t="shared" si="117"/>
        <v>0.852802751704415</v>
      </c>
      <c r="AK153" s="58" t="s">
        <v>164</v>
      </c>
      <c r="AL153" s="4">
        <f>AVERAGEIF($B$3:$B$80,"=*Sensors &amp; Systems ",AL3:AL80)</f>
        <v>0.40800000000000003</v>
      </c>
      <c r="AM153" s="4">
        <f t="shared" ref="AM153:BI153" si="118">AVERAGEIF($B$3:$B$80,"=*Sensors &amp; Systems ",AM3:AM80)</f>
        <v>0.37566666666666665</v>
      </c>
      <c r="AN153" s="4">
        <f t="shared" si="118"/>
        <v>0.35025000000000001</v>
      </c>
      <c r="AO153" s="4">
        <f t="shared" si="118"/>
        <v>0.27575</v>
      </c>
      <c r="AP153" s="4">
        <f t="shared" si="118"/>
        <v>0.37225000000000003</v>
      </c>
      <c r="AQ153" s="4">
        <f t="shared" si="118"/>
        <v>0.35720000000000002</v>
      </c>
      <c r="AR153" s="4">
        <f t="shared" si="118"/>
        <v>0.35725000000000001</v>
      </c>
      <c r="AS153" s="4">
        <f t="shared" si="118"/>
        <v>0.37116666666666664</v>
      </c>
      <c r="AT153" s="4">
        <f t="shared" si="118"/>
        <v>0.27299999999999996</v>
      </c>
      <c r="AU153" s="4">
        <f t="shared" si="118"/>
        <v>0.39666666666666667</v>
      </c>
      <c r="AV153" s="4">
        <f t="shared" si="118"/>
        <v>0.33955555555555555</v>
      </c>
      <c r="AW153" s="4">
        <f t="shared" si="118"/>
        <v>0.44137499999999996</v>
      </c>
      <c r="AX153" s="4">
        <f t="shared" si="118"/>
        <v>0.45312499999999994</v>
      </c>
      <c r="AY153" s="4">
        <f t="shared" si="118"/>
        <v>0.41437500000000005</v>
      </c>
      <c r="AZ153" s="4">
        <f t="shared" si="118"/>
        <v>0.48187499999999994</v>
      </c>
      <c r="BA153" s="4">
        <f t="shared" si="118"/>
        <v>0.3425999999999999</v>
      </c>
      <c r="BB153" s="4">
        <f t="shared" si="118"/>
        <v>0.57400000000000007</v>
      </c>
      <c r="BC153" s="4">
        <f t="shared" si="118"/>
        <v>0.38999999999999996</v>
      </c>
      <c r="BD153" s="4">
        <f t="shared" si="118"/>
        <v>0.40433333333333332</v>
      </c>
      <c r="BE153" s="4">
        <f t="shared" si="118"/>
        <v>0.34422222222222232</v>
      </c>
      <c r="BF153" s="4">
        <f t="shared" si="118"/>
        <v>0.30509050324675324</v>
      </c>
      <c r="BG153" s="23">
        <f t="shared" si="118"/>
        <v>0.51360000000000006</v>
      </c>
      <c r="BH153" s="23">
        <f t="shared" si="118"/>
        <v>0.53824153297682709</v>
      </c>
      <c r="BI153" s="23">
        <f t="shared" si="118"/>
        <v>0.55072215425476301</v>
      </c>
      <c r="BJ153" s="23">
        <f t="shared" ref="BJ153:BK153" si="119">AVERAGEIF($B$3:$B$80,"=*Sensors &amp; Systems ",BJ3:BJ80)</f>
        <v>0.34899999999999998</v>
      </c>
      <c r="BK153" s="23">
        <f t="shared" si="119"/>
        <v>0.57700000000000007</v>
      </c>
      <c r="BL153" s="23">
        <f t="shared" ref="BL153:BN153" si="120">AVERAGEIF($B$3:$B$80,"=*Sensors &amp; Systems ",BL3:BL80)</f>
        <v>0.5</v>
      </c>
      <c r="BM153" s="23">
        <f t="shared" ref="BM153" si="121">AVERAGEIF($B$3:$B$80,"=*Sensors &amp; Systems ",BM3:BM80)</f>
        <v>0.4486</v>
      </c>
      <c r="BN153" s="23">
        <f t="shared" si="120"/>
        <v>0.47866666666666663</v>
      </c>
    </row>
    <row r="154" spans="2:68" x14ac:dyDescent="0.25">
      <c r="B154" s="18"/>
      <c r="D154" s="2" t="s">
        <v>362</v>
      </c>
      <c r="E154" s="58" t="s">
        <v>166</v>
      </c>
      <c r="F154" s="4">
        <f t="shared" ref="F154:AC154" si="122">AVERAGEIF($B$3:$B$80,"=*Air Dominance",F3:F80)</f>
        <v>0.75</v>
      </c>
      <c r="G154" s="4">
        <f t="shared" si="122"/>
        <v>0.69500000000000006</v>
      </c>
      <c r="H154" s="4">
        <f t="shared" si="122"/>
        <v>0.65300000000000002</v>
      </c>
      <c r="I154" s="4">
        <f t="shared" si="122"/>
        <v>0.61250000000000004</v>
      </c>
      <c r="J154" s="4">
        <f t="shared" si="122"/>
        <v>0.64700000000000002</v>
      </c>
      <c r="K154" s="4">
        <f t="shared" si="122"/>
        <v>0.63100000000000001</v>
      </c>
      <c r="L154" s="4">
        <f t="shared" si="122"/>
        <v>0.67600000000000005</v>
      </c>
      <c r="M154" s="4">
        <f t="shared" si="122"/>
        <v>0.73599999999999999</v>
      </c>
      <c r="N154" s="4">
        <f t="shared" si="122"/>
        <v>0.78325</v>
      </c>
      <c r="O154" s="4">
        <f t="shared" si="122"/>
        <v>0.83339999999999992</v>
      </c>
      <c r="P154" s="4">
        <f t="shared" si="122"/>
        <v>0.8246</v>
      </c>
      <c r="Q154" s="4">
        <f t="shared" si="122"/>
        <v>0.82340000000000002</v>
      </c>
      <c r="R154" s="4">
        <f t="shared" si="122"/>
        <v>0.92300000000000004</v>
      </c>
      <c r="S154" s="4">
        <f t="shared" si="122"/>
        <v>0.90149999999999997</v>
      </c>
      <c r="T154" s="4">
        <f t="shared" si="122"/>
        <v>0.89933333333333343</v>
      </c>
      <c r="U154" s="4">
        <f t="shared" si="122"/>
        <v>0.91366666666666652</v>
      </c>
      <c r="V154" s="4">
        <f t="shared" si="122"/>
        <v>0.89228571428571435</v>
      </c>
      <c r="W154" s="4">
        <f t="shared" si="122"/>
        <v>0.87142857142857133</v>
      </c>
      <c r="X154" s="4">
        <f t="shared" si="122"/>
        <v>0.81400000000000006</v>
      </c>
      <c r="Y154" s="4">
        <f t="shared" si="122"/>
        <v>0.79428571428571437</v>
      </c>
      <c r="Z154" s="4">
        <f t="shared" si="122"/>
        <v>0.82441280806094897</v>
      </c>
      <c r="AA154" s="4">
        <f t="shared" si="122"/>
        <v>0.81292209450830155</v>
      </c>
      <c r="AB154" s="4">
        <f t="shared" si="122"/>
        <v>0.81679414034576403</v>
      </c>
      <c r="AC154" s="4">
        <f t="shared" si="122"/>
        <v>0.82392203628522787</v>
      </c>
      <c r="AD154" s="23">
        <f t="shared" ref="AD154:AE154" si="123">AVERAGEIF($B$3:$B$80,"=*Air Dominance",AD3:AD80)</f>
        <v>0.84033333333333327</v>
      </c>
      <c r="AE154" s="23">
        <f t="shared" si="123"/>
        <v>0.8276</v>
      </c>
      <c r="AF154" s="23">
        <f t="shared" ref="AF154" si="124">AVERAGEIF($B$3:$B$80,"=*Air Dominance",AF3:AF80)</f>
        <v>0.8869999999999999</v>
      </c>
      <c r="AG154" s="23">
        <f t="shared" ref="AG154:AH154" si="125">AVERAGEIF($B$3:$B$80,"=*Air Dominance",AG3:AG80)</f>
        <v>0.81025000000000003</v>
      </c>
      <c r="AH154" s="23">
        <f t="shared" si="125"/>
        <v>0.8165</v>
      </c>
      <c r="AK154" s="58" t="s">
        <v>165</v>
      </c>
      <c r="AL154" s="4">
        <f t="shared" ref="AL154:BH154" si="126">AVERAGEIF($B$3:$B$80,"=*Tactical Strike",AL3:AL80)</f>
        <v>0.78899999999999992</v>
      </c>
      <c r="AM154" s="4">
        <f t="shared" si="126"/>
        <v>0.73649999999999993</v>
      </c>
      <c r="AN154" s="4">
        <f t="shared" si="126"/>
        <v>0.35299999999999998</v>
      </c>
      <c r="AO154" s="4">
        <f t="shared" si="126"/>
        <v>0.629</v>
      </c>
      <c r="AP154" s="4">
        <f t="shared" si="126"/>
        <v>0.44450000000000001</v>
      </c>
      <c r="AQ154" s="4">
        <f t="shared" si="126"/>
        <v>0.60399999999999998</v>
      </c>
      <c r="AR154" s="4">
        <f t="shared" si="126"/>
        <v>0.54966666666666664</v>
      </c>
      <c r="AS154" s="4">
        <f t="shared" si="126"/>
        <v>0.56166666666666665</v>
      </c>
      <c r="AT154" s="4">
        <f t="shared" si="126"/>
        <v>0.65933333333333333</v>
      </c>
      <c r="AU154" s="4">
        <f t="shared" si="126"/>
        <v>0.63266666666666671</v>
      </c>
      <c r="AV154" s="4">
        <f t="shared" si="126"/>
        <v>0.60666666666666658</v>
      </c>
      <c r="AW154" s="4">
        <f t="shared" si="126"/>
        <v>0.43033333333333329</v>
      </c>
      <c r="AX154" s="4">
        <f t="shared" si="126"/>
        <v>0.62233333333333329</v>
      </c>
      <c r="AY154" s="4">
        <f t="shared" si="126"/>
        <v>0.38533333333333336</v>
      </c>
      <c r="AZ154" s="4">
        <f t="shared" si="126"/>
        <v>0.43233333333333329</v>
      </c>
      <c r="BA154" s="4">
        <f t="shared" si="126"/>
        <v>0.36233333333333334</v>
      </c>
      <c r="BB154" s="4">
        <f t="shared" si="126"/>
        <v>0.42899999999999999</v>
      </c>
      <c r="BC154" s="4">
        <f t="shared" si="126"/>
        <v>0.67966666666666653</v>
      </c>
      <c r="BD154" s="4">
        <f t="shared" si="126"/>
        <v>0.49266666666666664</v>
      </c>
      <c r="BE154" s="4">
        <f t="shared" si="126"/>
        <v>0.56633333333333324</v>
      </c>
      <c r="BF154" s="99">
        <f t="shared" si="126"/>
        <v>0.42857142857142855</v>
      </c>
      <c r="BG154" s="99">
        <f t="shared" si="126"/>
        <v>0.56800000000000006</v>
      </c>
      <c r="BH154" s="99">
        <f t="shared" si="126"/>
        <v>0.47379518072289162</v>
      </c>
      <c r="BI154" s="99">
        <f t="shared" ref="BI154:BJ154" si="127">AVERAGEIF($B$3:$B$80,"=*Tactical Strike",BI3:BI80)</f>
        <v>0.53189792663476876</v>
      </c>
      <c r="BJ154" s="23">
        <f t="shared" si="127"/>
        <v>0.40666666666666668</v>
      </c>
      <c r="BK154" s="23">
        <f t="shared" ref="BK154:BN154" si="128">AVERAGEIF($B$3:$B$80,"=*Tactical Strike",BK3:BK80)</f>
        <v>0.47100000000000003</v>
      </c>
      <c r="BL154" s="23">
        <f t="shared" si="128"/>
        <v>0.45</v>
      </c>
      <c r="BM154" s="23">
        <f t="shared" ref="BM154" si="129">AVERAGEIF($B$3:$B$80,"=*Tactical Strike",BM3:BM80)</f>
        <v>0.432</v>
      </c>
      <c r="BN154" s="23">
        <f t="shared" si="128"/>
        <v>0.5635</v>
      </c>
    </row>
    <row r="155" spans="2:68" x14ac:dyDescent="0.25">
      <c r="B155" s="18"/>
      <c r="D155" s="2" t="s">
        <v>362</v>
      </c>
      <c r="E155" s="58" t="s">
        <v>348</v>
      </c>
      <c r="F155" s="4">
        <f t="shared" ref="F155:AC155" si="130">AVERAGEIF($B$3:$B$80,"=*Tactical Strike",F3:F80)</f>
        <v>0.91600000000000004</v>
      </c>
      <c r="G155" s="4">
        <f t="shared" si="130"/>
        <v>0.92600000000000005</v>
      </c>
      <c r="H155" s="4">
        <f t="shared" si="130"/>
        <v>0.91700000000000004</v>
      </c>
      <c r="I155" s="4">
        <f t="shared" si="130"/>
        <v>0.9</v>
      </c>
      <c r="J155" s="4">
        <f t="shared" si="130"/>
        <v>0.90400000000000003</v>
      </c>
      <c r="K155" s="4">
        <f t="shared" si="130"/>
        <v>0.90400000000000003</v>
      </c>
      <c r="L155" s="4">
        <f t="shared" si="130"/>
        <v>0.90366666666666673</v>
      </c>
      <c r="M155" s="4">
        <f t="shared" si="130"/>
        <v>0.95633333333333326</v>
      </c>
      <c r="N155" s="4">
        <f t="shared" si="130"/>
        <v>0.95566666666666666</v>
      </c>
      <c r="O155" s="4">
        <f t="shared" si="130"/>
        <v>0.95400000000000007</v>
      </c>
      <c r="P155" s="4">
        <f t="shared" si="130"/>
        <v>0.96699999999999997</v>
      </c>
      <c r="Q155" s="4">
        <f t="shared" si="130"/>
        <v>0.96399999999999997</v>
      </c>
      <c r="R155" s="4">
        <f t="shared" si="130"/>
        <v>0.95599999999999996</v>
      </c>
      <c r="S155" s="4">
        <f t="shared" si="130"/>
        <v>0.94399999999999995</v>
      </c>
      <c r="T155" s="4">
        <f t="shared" si="130"/>
        <v>0.94733333333333336</v>
      </c>
      <c r="U155" s="4">
        <f t="shared" si="130"/>
        <v>0.91266666666666663</v>
      </c>
      <c r="V155" s="4">
        <f t="shared" si="130"/>
        <v>0.90833333333333333</v>
      </c>
      <c r="W155" s="4">
        <f t="shared" si="130"/>
        <v>0.93433333333333335</v>
      </c>
      <c r="X155" s="4">
        <f t="shared" si="130"/>
        <v>0.93966666666666665</v>
      </c>
      <c r="Y155" s="4">
        <f t="shared" si="130"/>
        <v>0.93400000000000005</v>
      </c>
      <c r="Z155" s="4">
        <f t="shared" si="130"/>
        <v>0.91694508985890388</v>
      </c>
      <c r="AA155" s="4">
        <f t="shared" si="130"/>
        <v>0.91728039557882501</v>
      </c>
      <c r="AB155" s="4">
        <f t="shared" si="130"/>
        <v>0.91193865123336915</v>
      </c>
      <c r="AC155" s="4">
        <f t="shared" si="130"/>
        <v>0.91281073226160248</v>
      </c>
      <c r="AD155" s="23">
        <f t="shared" ref="AD155:AE155" si="131">AVERAGEIF($B$3:$B$80,"=*Tactical Strike",AD3:AD80)</f>
        <v>0.89833333333333332</v>
      </c>
      <c r="AE155" s="23">
        <f t="shared" si="131"/>
        <v>0.90133333333333343</v>
      </c>
      <c r="AF155" s="23">
        <f t="shared" ref="AF155" si="132">AVERAGEIF($B$3:$B$80,"=*Tactical Strike",AF3:AF80)</f>
        <v>0.90533333333333343</v>
      </c>
      <c r="AG155" s="23">
        <f t="shared" ref="AG155:AH155" si="133">AVERAGEIF($B$3:$B$80,"=*Tactical Strike",AG3:AG80)</f>
        <v>0.90233333333333332</v>
      </c>
      <c r="AH155" s="23">
        <f t="shared" si="133"/>
        <v>0.89600000000000002</v>
      </c>
      <c r="AK155" s="58" t="s">
        <v>166</v>
      </c>
      <c r="AL155" s="4">
        <f t="shared" ref="AL155:BH155" si="134">AVERAGEIF($B$3:$B$80,"=*Air Dominance",AL3:AL80)</f>
        <v>1</v>
      </c>
      <c r="AM155" s="4">
        <f t="shared" si="134"/>
        <v>0.151</v>
      </c>
      <c r="AN155" s="4" t="e">
        <f t="shared" si="134"/>
        <v>#DIV/0!</v>
      </c>
      <c r="AO155" s="4" t="e">
        <f t="shared" si="134"/>
        <v>#DIV/0!</v>
      </c>
      <c r="AP155" s="4">
        <f t="shared" si="134"/>
        <v>4.0999999999999995E-2</v>
      </c>
      <c r="AQ155" s="4">
        <f t="shared" si="134"/>
        <v>0.23250000000000001</v>
      </c>
      <c r="AR155" s="4">
        <f t="shared" si="134"/>
        <v>0.317</v>
      </c>
      <c r="AS155" s="4">
        <f t="shared" si="134"/>
        <v>0.436</v>
      </c>
      <c r="AT155" s="4">
        <f t="shared" si="134"/>
        <v>0.36149999999999999</v>
      </c>
      <c r="AU155" s="4">
        <f t="shared" si="134"/>
        <v>0.56899999999999995</v>
      </c>
      <c r="AV155" s="4">
        <f t="shared" si="134"/>
        <v>0.53675000000000006</v>
      </c>
      <c r="AW155" s="4">
        <f t="shared" si="134"/>
        <v>0.43580000000000008</v>
      </c>
      <c r="AX155" s="4">
        <f t="shared" si="134"/>
        <v>0.71619999999999995</v>
      </c>
      <c r="AY155" s="4">
        <f t="shared" si="134"/>
        <v>0.52975000000000005</v>
      </c>
      <c r="AZ155" s="4">
        <f t="shared" si="134"/>
        <v>0.49360000000000009</v>
      </c>
      <c r="BA155" s="4">
        <f t="shared" si="134"/>
        <v>0.6</v>
      </c>
      <c r="BB155" s="4">
        <f t="shared" si="134"/>
        <v>0.59139999999999993</v>
      </c>
      <c r="BC155" s="4">
        <f t="shared" si="134"/>
        <v>0.71114285714285708</v>
      </c>
      <c r="BD155" s="4">
        <f t="shared" si="134"/>
        <v>0.63785714285714279</v>
      </c>
      <c r="BE155" s="4">
        <f t="shared" si="134"/>
        <v>0.61266666666666658</v>
      </c>
      <c r="BF155" s="99">
        <f t="shared" si="134"/>
        <v>0.56813143497040464</v>
      </c>
      <c r="BG155" s="99">
        <f t="shared" si="134"/>
        <v>0.72324999999999995</v>
      </c>
      <c r="BH155" s="99">
        <f t="shared" si="134"/>
        <v>0.45535441061670573</v>
      </c>
      <c r="BI155" s="99">
        <f t="shared" ref="BI155:BJ155" si="135">AVERAGEIF($B$3:$B$80,"=*Air Dominance",BI3:BI80)</f>
        <v>0.53310591293047438</v>
      </c>
      <c r="BJ155" s="23">
        <f t="shared" si="135"/>
        <v>0.40459999999999996</v>
      </c>
      <c r="BK155" s="23">
        <f t="shared" ref="BK155:BN155" si="136">AVERAGEIF($B$3:$B$80,"=*Air Dominance",BK3:BK80)</f>
        <v>0.39500000000000002</v>
      </c>
      <c r="BL155" s="23">
        <f t="shared" si="136"/>
        <v>0.52700000000000002</v>
      </c>
      <c r="BM155" s="23">
        <f t="shared" ref="BM155" si="137">AVERAGEIF($B$3:$B$80,"=*Air Dominance",BM3:BM80)</f>
        <v>0.37174999999999997</v>
      </c>
      <c r="BN155" s="23">
        <f t="shared" si="136"/>
        <v>0.59266666666666667</v>
      </c>
    </row>
    <row r="156" spans="2:68" x14ac:dyDescent="0.25">
      <c r="B156" s="18"/>
      <c r="D156" s="2" t="s">
        <v>362</v>
      </c>
      <c r="E156" s="88" t="s">
        <v>178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23"/>
      <c r="AE156" s="23"/>
      <c r="AF156" s="23"/>
      <c r="AG156" s="23"/>
      <c r="AH156" s="23"/>
      <c r="AK156" s="88" t="s">
        <v>178</v>
      </c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99"/>
      <c r="BG156" s="99"/>
      <c r="BH156" s="99"/>
      <c r="BI156" s="99"/>
      <c r="BJ156" s="23"/>
      <c r="BK156" s="23"/>
      <c r="BL156" s="23"/>
      <c r="BM156" s="23"/>
      <c r="BN156" s="23"/>
    </row>
    <row r="157" spans="2:68" x14ac:dyDescent="0.25">
      <c r="B157" s="18"/>
      <c r="D157" s="2" t="s">
        <v>362</v>
      </c>
      <c r="E157" s="89" t="s">
        <v>60</v>
      </c>
      <c r="F157" s="4">
        <f t="shared" ref="F157:AC157" si="138">AVERAGEIF($A$3:$A$80,"=*Air Power",F3:F80)</f>
        <v>0.85928571428571432</v>
      </c>
      <c r="G157" s="4">
        <f t="shared" si="138"/>
        <v>0.8523750000000001</v>
      </c>
      <c r="H157" s="4">
        <f t="shared" si="138"/>
        <v>0.83937499999999998</v>
      </c>
      <c r="I157" s="4">
        <f t="shared" si="138"/>
        <v>0.82650000000000001</v>
      </c>
      <c r="J157" s="4">
        <f t="shared" si="138"/>
        <v>0.83587500000000003</v>
      </c>
      <c r="K157" s="4">
        <f t="shared" si="138"/>
        <v>0.83249999999999991</v>
      </c>
      <c r="L157" s="4">
        <f t="shared" si="138"/>
        <v>0.83774999999999988</v>
      </c>
      <c r="M157" s="4">
        <f t="shared" si="138"/>
        <v>0.82664705882352951</v>
      </c>
      <c r="N157" s="4">
        <f t="shared" si="138"/>
        <v>0.83329411764705885</v>
      </c>
      <c r="O157" s="4">
        <f t="shared" si="138"/>
        <v>0.84350000000000003</v>
      </c>
      <c r="P157" s="4">
        <f t="shared" si="138"/>
        <v>0.83757142857142863</v>
      </c>
      <c r="Q157" s="4">
        <f t="shared" si="138"/>
        <v>0.82804761904761903</v>
      </c>
      <c r="R157" s="4">
        <f t="shared" si="138"/>
        <v>0.87752631578947382</v>
      </c>
      <c r="S157" s="4">
        <f t="shared" si="138"/>
        <v>0.84959090909090906</v>
      </c>
      <c r="T157" s="4">
        <f t="shared" si="138"/>
        <v>0.84886363636363638</v>
      </c>
      <c r="U157" s="4">
        <f t="shared" si="138"/>
        <v>0.84356521739130419</v>
      </c>
      <c r="V157" s="4">
        <f t="shared" si="138"/>
        <v>0.84379166666666672</v>
      </c>
      <c r="W157" s="4">
        <f t="shared" si="138"/>
        <v>0.85047826086956524</v>
      </c>
      <c r="X157" s="4">
        <f t="shared" si="138"/>
        <v>0.82829166666666654</v>
      </c>
      <c r="Y157" s="4">
        <f t="shared" si="138"/>
        <v>0.83681204397940367</v>
      </c>
      <c r="Z157" s="4">
        <f t="shared" si="138"/>
        <v>0.84113165979171434</v>
      </c>
      <c r="AA157" s="4">
        <f t="shared" si="138"/>
        <v>0.83975496510834113</v>
      </c>
      <c r="AB157" s="4">
        <f t="shared" si="138"/>
        <v>0.85195992373507945</v>
      </c>
      <c r="AC157" s="4">
        <f t="shared" si="138"/>
        <v>0.83057275742029124</v>
      </c>
      <c r="AD157" s="23">
        <f t="shared" ref="AD157:AE157" si="139">AVERAGEIF($A$3:$A$80,"=*Air Power",AD3:AD80)</f>
        <v>0.83969684856713667</v>
      </c>
      <c r="AE157" s="23">
        <f t="shared" si="139"/>
        <v>0.83572852350200677</v>
      </c>
      <c r="AF157" s="23">
        <f t="shared" ref="AF157" si="140">AVERAGEIF($A$3:$A$80,"=*Air Power",AF3:AF80)</f>
        <v>0.84436488713837043</v>
      </c>
      <c r="AG157" s="23">
        <f t="shared" ref="AG157:AH157" si="141">AVERAGEIF($A$3:$A$80,"=*Air Power",AG3:AG80)</f>
        <v>0.81552776405495508</v>
      </c>
      <c r="AH157" s="23">
        <f t="shared" si="141"/>
        <v>0.84912671981525933</v>
      </c>
      <c r="AK157" s="89" t="s">
        <v>60</v>
      </c>
      <c r="AL157" s="4">
        <f t="shared" ref="AL157:BH157" si="142">AVERAGEIF($A$3:$A$80,"=*Air Power",AL3:AL80)</f>
        <v>0.73233333333333339</v>
      </c>
      <c r="AM157" s="4">
        <f t="shared" si="142"/>
        <v>0.45849999999999996</v>
      </c>
      <c r="AN157" s="4">
        <f t="shared" si="142"/>
        <v>0.35116666666666668</v>
      </c>
      <c r="AO157" s="4">
        <f t="shared" si="142"/>
        <v>0.42714285714285716</v>
      </c>
      <c r="AP157" s="4">
        <f t="shared" si="142"/>
        <v>0.30750000000000005</v>
      </c>
      <c r="AQ157" s="4">
        <f t="shared" si="142"/>
        <v>0.40629999999999999</v>
      </c>
      <c r="AR157" s="4">
        <f t="shared" si="142"/>
        <v>0.41244444444444439</v>
      </c>
      <c r="AS157" s="4">
        <f t="shared" si="142"/>
        <v>0.43490909090909097</v>
      </c>
      <c r="AT157" s="4">
        <f t="shared" si="142"/>
        <v>0.38107142857142856</v>
      </c>
      <c r="AU157" s="4">
        <f t="shared" si="142"/>
        <v>0.50415384615384606</v>
      </c>
      <c r="AV157" s="4">
        <f t="shared" si="142"/>
        <v>0.43893750000000004</v>
      </c>
      <c r="AW157" s="4">
        <f t="shared" si="142"/>
        <v>0.43756250000000002</v>
      </c>
      <c r="AX157" s="4">
        <f t="shared" si="142"/>
        <v>0.56706250000000014</v>
      </c>
      <c r="AY157" s="4">
        <f t="shared" si="142"/>
        <v>0.4393333333333333</v>
      </c>
      <c r="AZ157" s="4">
        <f t="shared" si="142"/>
        <v>0.47625000000000001</v>
      </c>
      <c r="BA157" s="4">
        <f t="shared" si="142"/>
        <v>0.42699999999999999</v>
      </c>
      <c r="BB157" s="4">
        <f t="shared" si="142"/>
        <v>0.55352941176470583</v>
      </c>
      <c r="BC157" s="4">
        <f t="shared" si="142"/>
        <v>0.55405263157894735</v>
      </c>
      <c r="BD157" s="4">
        <f t="shared" si="142"/>
        <v>0.50431578947368427</v>
      </c>
      <c r="BE157" s="4">
        <f t="shared" si="142"/>
        <v>0.44233333333333325</v>
      </c>
      <c r="BF157" s="99">
        <f t="shared" si="142"/>
        <v>0.41044346790877095</v>
      </c>
      <c r="BG157" s="99">
        <f t="shared" si="142"/>
        <v>0.57281249999999995</v>
      </c>
      <c r="BH157" s="99">
        <f t="shared" si="142"/>
        <v>0.50946395835505465</v>
      </c>
      <c r="BI157" s="99">
        <f t="shared" ref="BI157:BJ157" si="143">AVERAGEIF($A$3:$A$80,"=*Air Power",BI3:BI80)</f>
        <v>0.54229004230266165</v>
      </c>
      <c r="BJ157" s="23">
        <f t="shared" si="143"/>
        <v>0.37552941176470589</v>
      </c>
      <c r="BK157" s="23">
        <f t="shared" ref="BK157:BN157" si="144">AVERAGEIF($A$3:$A$80,"=*Air Power",BK3:BK80)</f>
        <v>0.511625</v>
      </c>
      <c r="BL157" s="23">
        <f t="shared" si="144"/>
        <v>0.49737500000000001</v>
      </c>
      <c r="BM157" s="23">
        <f t="shared" ref="BM157" si="145">AVERAGEIF($A$3:$A$80,"=*Air Power",BM3:BM80)</f>
        <v>0.41763636363636364</v>
      </c>
      <c r="BN157" s="23">
        <f t="shared" si="144"/>
        <v>0.52518181818181819</v>
      </c>
    </row>
    <row r="158" spans="2:68" x14ac:dyDescent="0.25">
      <c r="D158" s="2" t="s">
        <v>362</v>
      </c>
      <c r="E158" s="38" t="s">
        <v>73</v>
      </c>
      <c r="F158" s="4">
        <f>F94</f>
        <v>0.95</v>
      </c>
      <c r="G158" s="4">
        <f t="shared" ref="G158:AE158" si="146">G94</f>
        <v>0.95</v>
      </c>
      <c r="H158" s="4">
        <f t="shared" si="146"/>
        <v>0.95</v>
      </c>
      <c r="I158" s="4">
        <f t="shared" si="146"/>
        <v>0.95</v>
      </c>
      <c r="J158" s="4">
        <f t="shared" si="146"/>
        <v>0.95</v>
      </c>
      <c r="K158" s="4">
        <f t="shared" si="146"/>
        <v>0.95</v>
      </c>
      <c r="L158" s="4">
        <f t="shared" si="146"/>
        <v>0.95</v>
      </c>
      <c r="M158" s="4">
        <f t="shared" si="146"/>
        <v>0.95</v>
      </c>
      <c r="N158" s="4">
        <f t="shared" si="146"/>
        <v>0.95</v>
      </c>
      <c r="O158" s="4">
        <f t="shared" si="146"/>
        <v>0.95</v>
      </c>
      <c r="P158" s="4">
        <f t="shared" si="146"/>
        <v>0.95</v>
      </c>
      <c r="Q158" s="4">
        <f t="shared" si="146"/>
        <v>0.95</v>
      </c>
      <c r="R158" s="4">
        <f t="shared" si="146"/>
        <v>0.95</v>
      </c>
      <c r="S158" s="4">
        <f t="shared" si="146"/>
        <v>0.95</v>
      </c>
      <c r="T158" s="4">
        <f t="shared" si="146"/>
        <v>0.95</v>
      </c>
      <c r="U158" s="4">
        <f t="shared" si="146"/>
        <v>0.95</v>
      </c>
      <c r="V158" s="4">
        <f t="shared" si="146"/>
        <v>0.95</v>
      </c>
      <c r="W158" s="4">
        <f t="shared" si="146"/>
        <v>0.95</v>
      </c>
      <c r="X158" s="4">
        <f t="shared" si="146"/>
        <v>0.95</v>
      </c>
      <c r="Y158" s="4">
        <f t="shared" si="146"/>
        <v>0.95</v>
      </c>
      <c r="Z158" s="4">
        <f t="shared" si="146"/>
        <v>0.95</v>
      </c>
      <c r="AA158" s="4">
        <f t="shared" si="146"/>
        <v>0.95</v>
      </c>
      <c r="AB158" s="4">
        <f t="shared" si="146"/>
        <v>0.95</v>
      </c>
      <c r="AC158" s="4">
        <f t="shared" si="146"/>
        <v>0.95</v>
      </c>
      <c r="AD158" s="23">
        <f t="shared" si="146"/>
        <v>0.95</v>
      </c>
      <c r="AE158" s="23">
        <f t="shared" si="146"/>
        <v>0.95</v>
      </c>
      <c r="AF158" s="23">
        <f t="shared" ref="AF158" si="147">AF94</f>
        <v>0.95</v>
      </c>
      <c r="AG158" s="23">
        <f t="shared" ref="AG158:AH158" si="148">AG94</f>
        <v>0.95</v>
      </c>
      <c r="AH158" s="23">
        <f t="shared" si="148"/>
        <v>0.95</v>
      </c>
      <c r="AK158" s="38" t="s">
        <v>73</v>
      </c>
      <c r="AL158" s="4">
        <v>0.8</v>
      </c>
      <c r="AM158" s="4">
        <v>0.8</v>
      </c>
      <c r="AN158" s="4">
        <v>0.8</v>
      </c>
      <c r="AO158" s="4">
        <v>0.8</v>
      </c>
      <c r="AP158" s="4">
        <v>0.8</v>
      </c>
      <c r="AQ158" s="4">
        <v>0.8</v>
      </c>
      <c r="AR158" s="4">
        <v>0.8</v>
      </c>
      <c r="AS158" s="4">
        <v>0.8</v>
      </c>
      <c r="AT158" s="4">
        <v>0.8</v>
      </c>
      <c r="AU158" s="4">
        <v>0.8</v>
      </c>
      <c r="AV158" s="4">
        <v>0.8</v>
      </c>
      <c r="AW158" s="4">
        <v>0.8</v>
      </c>
      <c r="AX158" s="4">
        <v>0.8</v>
      </c>
      <c r="AY158" s="4">
        <v>0.8</v>
      </c>
      <c r="AZ158" s="4">
        <v>0.8</v>
      </c>
      <c r="BA158" s="4">
        <v>0.8</v>
      </c>
      <c r="BB158" s="4">
        <f>AZ158</f>
        <v>0.8</v>
      </c>
      <c r="BC158" s="4">
        <f>AZ158</f>
        <v>0.8</v>
      </c>
      <c r="BD158" s="4">
        <f t="shared" ref="BD158:BE158" si="149">BA158</f>
        <v>0.8</v>
      </c>
      <c r="BE158" s="4">
        <f t="shared" si="149"/>
        <v>0.8</v>
      </c>
      <c r="BF158" s="99">
        <f t="shared" ref="BF158:BK158" si="150">BB158</f>
        <v>0.8</v>
      </c>
      <c r="BG158" s="99">
        <f t="shared" si="150"/>
        <v>0.8</v>
      </c>
      <c r="BH158" s="99">
        <f t="shared" si="150"/>
        <v>0.8</v>
      </c>
      <c r="BI158" s="99">
        <f t="shared" si="150"/>
        <v>0.8</v>
      </c>
      <c r="BJ158" s="23">
        <f t="shared" si="150"/>
        <v>0.8</v>
      </c>
      <c r="BK158" s="23">
        <f t="shared" si="150"/>
        <v>0.8</v>
      </c>
      <c r="BL158" s="23">
        <f t="shared" ref="BL158:BM158" si="151">BH158</f>
        <v>0.8</v>
      </c>
      <c r="BM158" s="23">
        <f t="shared" si="151"/>
        <v>0.8</v>
      </c>
      <c r="BN158" s="23">
        <f t="shared" ref="BN158" si="152">BI158</f>
        <v>0.8</v>
      </c>
    </row>
    <row r="159" spans="2:68" x14ac:dyDescent="0.25">
      <c r="B159" s="18"/>
      <c r="D159" s="2" t="s">
        <v>363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68" x14ac:dyDescent="0.25">
      <c r="B160" s="18"/>
    </row>
    <row r="161" spans="2:36" x14ac:dyDescent="0.25">
      <c r="B161" s="18"/>
      <c r="C161" s="77" t="s">
        <v>354</v>
      </c>
      <c r="AJ161" s="77" t="s">
        <v>354</v>
      </c>
    </row>
    <row r="162" spans="2:36" x14ac:dyDescent="0.25">
      <c r="B162" s="18"/>
      <c r="C162" s="77" t="s">
        <v>353</v>
      </c>
      <c r="AJ162" s="77" t="s">
        <v>353</v>
      </c>
    </row>
    <row r="163" spans="2:36" x14ac:dyDescent="0.25">
      <c r="B163" s="18"/>
      <c r="C163" s="77" t="s">
        <v>365</v>
      </c>
    </row>
    <row r="164" spans="2:36" x14ac:dyDescent="0.25">
      <c r="B164" s="18"/>
    </row>
    <row r="203" spans="16:16" x14ac:dyDescent="0.25">
      <c r="P203" s="1">
        <v>9</v>
      </c>
    </row>
    <row r="204" spans="16:16" x14ac:dyDescent="0.25">
      <c r="P204" s="1">
        <v>24</v>
      </c>
    </row>
    <row r="205" spans="16:16" x14ac:dyDescent="0.25">
      <c r="P205" s="56">
        <f>P203/P204</f>
        <v>0.375</v>
      </c>
    </row>
    <row r="231" spans="47:47" x14ac:dyDescent="0.25">
      <c r="AU231" s="1">
        <v>6</v>
      </c>
    </row>
    <row r="232" spans="47:47" x14ac:dyDescent="0.25">
      <c r="AU232" s="1">
        <v>15</v>
      </c>
    </row>
    <row r="233" spans="47:47" x14ac:dyDescent="0.25">
      <c r="AU233" s="1">
        <f>AU231/AU232</f>
        <v>0.4</v>
      </c>
    </row>
  </sheetData>
  <autoFilter ref="A2:DG86" xr:uid="{00000000-0001-0000-0100-000000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32" hiddenButton="1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</autoFilter>
  <mergeCells count="4">
    <mergeCell ref="BR2:CG2"/>
    <mergeCell ref="CO2:DD2"/>
    <mergeCell ref="AL2:BF2"/>
    <mergeCell ref="F2:AH2"/>
  </mergeCells>
  <phoneticPr fontId="13" type="noConversion"/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R25"/>
  <sheetViews>
    <sheetView topLeftCell="F1" zoomScale="70" zoomScaleNormal="70" workbookViewId="0">
      <selection activeCell="G6" sqref="G6"/>
    </sheetView>
  </sheetViews>
  <sheetFormatPr defaultRowHeight="15" x14ac:dyDescent="0.25"/>
  <cols>
    <col min="3" max="3" width="9.28515625" style="2" customWidth="1"/>
    <col min="4" max="4" width="48.28515625" bestFit="1" customWidth="1"/>
  </cols>
  <sheetData>
    <row r="1" spans="3:18" x14ac:dyDescent="0.25">
      <c r="D1" s="30" t="s">
        <v>74</v>
      </c>
      <c r="E1" s="10">
        <v>43709</v>
      </c>
      <c r="F1" s="10">
        <v>43739</v>
      </c>
      <c r="G1" s="10">
        <v>43770</v>
      </c>
      <c r="H1" s="10">
        <v>43800</v>
      </c>
      <c r="I1" s="10">
        <v>43831</v>
      </c>
      <c r="J1" s="10">
        <v>43862</v>
      </c>
      <c r="K1" s="10">
        <v>43891</v>
      </c>
      <c r="L1" s="10">
        <v>43922</v>
      </c>
      <c r="M1" s="10">
        <v>43952</v>
      </c>
      <c r="N1" s="10">
        <v>43983</v>
      </c>
      <c r="O1" s="10">
        <v>44013</v>
      </c>
      <c r="P1" s="10">
        <v>44044</v>
      </c>
      <c r="Q1" s="10">
        <v>44075</v>
      </c>
      <c r="R1" s="10">
        <v>44105</v>
      </c>
    </row>
    <row r="2" spans="3:18" x14ac:dyDescent="0.25">
      <c r="D2" s="28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3:18" x14ac:dyDescent="0.25">
      <c r="C3" s="2" t="s">
        <v>33</v>
      </c>
      <c r="D3" s="6" t="s">
        <v>76</v>
      </c>
      <c r="E3" s="17">
        <v>0.87</v>
      </c>
      <c r="F3" s="17">
        <v>0.86099999999999999</v>
      </c>
      <c r="G3" s="17">
        <v>0.85599999999999998</v>
      </c>
      <c r="H3" s="17">
        <v>0.84799999999999998</v>
      </c>
      <c r="I3" s="17">
        <v>0.84499999999999997</v>
      </c>
      <c r="J3" s="17">
        <v>0.84199999999999997</v>
      </c>
      <c r="K3" s="17">
        <v>0.83899999999999997</v>
      </c>
      <c r="L3" s="17">
        <v>0.83699999999999997</v>
      </c>
      <c r="M3" s="17">
        <v>0.83399999999999996</v>
      </c>
      <c r="N3" s="17">
        <v>0.83299999999999996</v>
      </c>
      <c r="O3" s="17">
        <v>0.83099999999999996</v>
      </c>
      <c r="P3" s="17">
        <v>0.82899999999999996</v>
      </c>
      <c r="Q3" s="17">
        <v>0.82799999999999996</v>
      </c>
      <c r="R3" s="17">
        <v>0.82699999999999996</v>
      </c>
    </row>
    <row r="4" spans="3:18" x14ac:dyDescent="0.25">
      <c r="C4" s="2" t="s">
        <v>33</v>
      </c>
      <c r="D4" s="6" t="s">
        <v>85</v>
      </c>
      <c r="E4" s="17">
        <v>0.85699999999999998</v>
      </c>
      <c r="F4" s="17">
        <v>0.85699999999999998</v>
      </c>
      <c r="G4" s="17">
        <v>0.85699999999999998</v>
      </c>
      <c r="H4" s="17">
        <v>0.85699999999999998</v>
      </c>
      <c r="I4" s="17">
        <v>0.85699999999999998</v>
      </c>
      <c r="J4" s="17">
        <v>0.85699999999999998</v>
      </c>
      <c r="K4" s="17">
        <v>0.85699999999999998</v>
      </c>
      <c r="L4" s="17">
        <v>0.85699999999999998</v>
      </c>
      <c r="M4" s="17">
        <v>0.85699999999999998</v>
      </c>
      <c r="N4" s="17">
        <v>0.85699999999999998</v>
      </c>
      <c r="O4" s="17">
        <v>0.85699999999999998</v>
      </c>
      <c r="P4" s="17">
        <v>0.85699999999999998</v>
      </c>
      <c r="Q4" s="17">
        <v>0.85699999999999998</v>
      </c>
      <c r="R4" s="17">
        <v>0.85699999999999998</v>
      </c>
    </row>
    <row r="5" spans="3:18" x14ac:dyDescent="0.25">
      <c r="C5" s="2" t="s">
        <v>33</v>
      </c>
      <c r="D5" s="6" t="s">
        <v>86</v>
      </c>
      <c r="E5" s="17">
        <v>0.94699999999999995</v>
      </c>
      <c r="F5" s="17">
        <v>0.94699999999999995</v>
      </c>
      <c r="G5" s="17">
        <v>0.94699999999999995</v>
      </c>
      <c r="H5" s="17">
        <v>0.94699999999999995</v>
      </c>
      <c r="I5" s="17">
        <v>0.94699999999999995</v>
      </c>
      <c r="J5" s="17">
        <v>0.94699999999999995</v>
      </c>
      <c r="K5" s="17">
        <v>0.81799999999999995</v>
      </c>
      <c r="L5" s="17">
        <v>0.47399999999999998</v>
      </c>
      <c r="M5" s="17">
        <v>0.47399999999999998</v>
      </c>
      <c r="N5" s="17">
        <v>0.46200000000000002</v>
      </c>
      <c r="O5" s="17">
        <v>0.46200000000000002</v>
      </c>
      <c r="P5" s="17">
        <v>0.46200000000000002</v>
      </c>
      <c r="Q5" s="17">
        <v>0.46200000000000002</v>
      </c>
      <c r="R5" s="17">
        <v>0.46200000000000002</v>
      </c>
    </row>
    <row r="6" spans="3:18" x14ac:dyDescent="0.25">
      <c r="C6" s="2" t="s">
        <v>33</v>
      </c>
      <c r="D6" s="6" t="s">
        <v>77</v>
      </c>
      <c r="E6" s="18">
        <v>0.91600000000000004</v>
      </c>
      <c r="F6" s="18">
        <v>0.92600000000000005</v>
      </c>
      <c r="G6" s="18">
        <v>0.91700000000000004</v>
      </c>
      <c r="H6" s="18">
        <v>0.9</v>
      </c>
      <c r="I6" s="18">
        <v>0.90400000000000003</v>
      </c>
      <c r="J6" s="18">
        <v>0.90400000000000003</v>
      </c>
      <c r="K6" s="18">
        <v>0.89300000000000002</v>
      </c>
      <c r="L6" s="18">
        <v>0.88900000000000001</v>
      </c>
      <c r="M6" s="18">
        <v>0.89300000000000002</v>
      </c>
      <c r="N6" s="18">
        <v>0.89600000000000002</v>
      </c>
      <c r="O6" s="18">
        <v>0.89900000000000002</v>
      </c>
      <c r="P6" s="18">
        <v>0.90900000000000003</v>
      </c>
      <c r="Q6" s="18">
        <v>0.91300000000000003</v>
      </c>
      <c r="R6" s="18">
        <v>0.89900000000000002</v>
      </c>
    </row>
    <row r="7" spans="3:18" x14ac:dyDescent="0.25">
      <c r="C7" s="2" t="s">
        <v>33</v>
      </c>
      <c r="D7" s="34" t="s">
        <v>81</v>
      </c>
      <c r="E7" s="18">
        <v>0.76600000000000001</v>
      </c>
      <c r="F7" s="18">
        <v>0.75900000000000001</v>
      </c>
      <c r="G7" s="18">
        <v>0.753</v>
      </c>
      <c r="H7" s="18">
        <v>0.74399999999999999</v>
      </c>
      <c r="I7" s="18">
        <v>0.83799999999999997</v>
      </c>
      <c r="J7" s="18">
        <v>0.83399999999999996</v>
      </c>
      <c r="K7" s="18">
        <v>0.83699999999999997</v>
      </c>
      <c r="L7" s="18">
        <v>0.84099999999999997</v>
      </c>
      <c r="M7" s="18">
        <v>0.84899999999999998</v>
      </c>
      <c r="N7" s="18">
        <v>0.86299999999999999</v>
      </c>
      <c r="O7" s="18">
        <v>0.871</v>
      </c>
      <c r="P7" s="18">
        <v>0.88200000000000001</v>
      </c>
      <c r="Q7" s="18">
        <v>1.004</v>
      </c>
      <c r="R7" s="18">
        <v>0.99399999999999999</v>
      </c>
    </row>
    <row r="8" spans="3:18" x14ac:dyDescent="0.25">
      <c r="C8" s="2" t="s">
        <v>33</v>
      </c>
      <c r="D8" s="34" t="s">
        <v>82</v>
      </c>
      <c r="E8" s="18">
        <v>0.73399999999999999</v>
      </c>
      <c r="F8" s="18">
        <v>0.63100000000000001</v>
      </c>
      <c r="G8" s="18">
        <v>0.55300000000000005</v>
      </c>
      <c r="H8" s="18">
        <v>0.48099999999999998</v>
      </c>
      <c r="I8" s="18">
        <v>0.45600000000000002</v>
      </c>
      <c r="J8" s="18">
        <v>0.42799999999999999</v>
      </c>
      <c r="K8" s="18">
        <v>0.45100000000000001</v>
      </c>
      <c r="L8" s="18">
        <v>0.46200000000000002</v>
      </c>
      <c r="M8" s="18">
        <v>0.47499999999999998</v>
      </c>
      <c r="N8" s="18">
        <v>0.50600000000000001</v>
      </c>
      <c r="O8" s="18">
        <v>0.53100000000000003</v>
      </c>
      <c r="P8" s="18">
        <v>0.53200000000000003</v>
      </c>
      <c r="Q8" s="17">
        <v>1</v>
      </c>
      <c r="R8" s="17">
        <v>1</v>
      </c>
    </row>
    <row r="9" spans="3:18" x14ac:dyDescent="0.25">
      <c r="C9" s="2" t="s">
        <v>33</v>
      </c>
      <c r="D9" s="34" t="s">
        <v>83</v>
      </c>
      <c r="E9" s="18"/>
      <c r="F9" s="18"/>
      <c r="G9" s="18"/>
      <c r="H9" s="18"/>
      <c r="I9" s="18">
        <v>0.255</v>
      </c>
      <c r="J9" s="18"/>
      <c r="K9" s="18">
        <v>1.165</v>
      </c>
      <c r="L9" s="18">
        <v>0.91900000000000004</v>
      </c>
      <c r="M9" s="18">
        <v>0.89900000000000002</v>
      </c>
      <c r="N9" s="18">
        <v>0.88700000000000001</v>
      </c>
      <c r="O9" s="18">
        <v>0.86</v>
      </c>
      <c r="P9" s="18">
        <v>0.82799999999999996</v>
      </c>
      <c r="Q9" s="18">
        <v>0.77800000000000002</v>
      </c>
      <c r="R9" s="17">
        <v>0.79</v>
      </c>
    </row>
    <row r="10" spans="3:18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3:18" x14ac:dyDescent="0.25">
      <c r="C11" s="2" t="s">
        <v>1</v>
      </c>
      <c r="D11" s="6" t="s">
        <v>9</v>
      </c>
      <c r="E11" s="2">
        <v>1.173</v>
      </c>
      <c r="F11" s="2">
        <v>0.871</v>
      </c>
      <c r="G11" s="2">
        <v>1.7070000000000001</v>
      </c>
      <c r="H11" s="2">
        <v>1.0780000000000001</v>
      </c>
      <c r="I11" s="2">
        <v>1.2250000000000001</v>
      </c>
      <c r="J11" s="2">
        <v>1.663</v>
      </c>
      <c r="K11" s="2">
        <v>1.383</v>
      </c>
      <c r="L11" s="2">
        <v>0.69799999999999995</v>
      </c>
      <c r="M11" s="2">
        <v>1.4665999999999999</v>
      </c>
      <c r="N11" s="2">
        <v>1.6160000000000001</v>
      </c>
      <c r="O11" s="2">
        <v>2.39</v>
      </c>
      <c r="P11" s="2">
        <v>0.92800000000000005</v>
      </c>
      <c r="Q11" s="2">
        <v>1.3680000000000001</v>
      </c>
      <c r="R11" s="2">
        <v>0.76800000000000002</v>
      </c>
    </row>
    <row r="12" spans="3:18" x14ac:dyDescent="0.25">
      <c r="C12" s="2" t="s">
        <v>1</v>
      </c>
      <c r="D12" s="6" t="s">
        <v>21</v>
      </c>
      <c r="E12" s="2">
        <v>0.61699999999999999</v>
      </c>
      <c r="F12" s="2">
        <v>0.76500000000000001</v>
      </c>
      <c r="G12" s="2">
        <v>0.67600000000000005</v>
      </c>
      <c r="H12" s="2">
        <v>0.57599999999999996</v>
      </c>
      <c r="I12" s="2">
        <v>1.071</v>
      </c>
      <c r="J12" s="2">
        <v>0.64500000000000002</v>
      </c>
      <c r="K12" s="2">
        <v>0.60899999999999999</v>
      </c>
      <c r="L12" s="2">
        <v>0.60099999999999998</v>
      </c>
      <c r="M12" s="2">
        <v>13.781000000000001</v>
      </c>
      <c r="N12" s="2">
        <v>0.99099999999999999</v>
      </c>
      <c r="O12" s="2">
        <v>0.52500000000000002</v>
      </c>
      <c r="P12" s="2">
        <v>0.70099999999999996</v>
      </c>
      <c r="Q12" s="2">
        <v>1.4319999999999999</v>
      </c>
      <c r="R12" s="2">
        <v>0.93700000000000006</v>
      </c>
    </row>
    <row r="13" spans="3:18" x14ac:dyDescent="0.25">
      <c r="C13" s="2" t="s">
        <v>1</v>
      </c>
      <c r="D13" s="6" t="s">
        <v>22</v>
      </c>
      <c r="E13" s="2">
        <v>0.96099999999999997</v>
      </c>
      <c r="F13" s="2">
        <v>0.79400000000000004</v>
      </c>
      <c r="G13" s="2">
        <v>0.67200000000000004</v>
      </c>
      <c r="H13" s="2">
        <v>1.173</v>
      </c>
      <c r="I13" s="2">
        <v>1.071</v>
      </c>
      <c r="J13" s="2">
        <v>0.64500000000000002</v>
      </c>
      <c r="K13" s="2">
        <v>0.60899999999999999</v>
      </c>
      <c r="L13" s="2">
        <v>0.60099999999999998</v>
      </c>
      <c r="M13" s="2">
        <v>13.781000000000001</v>
      </c>
      <c r="N13" s="2">
        <v>13.439</v>
      </c>
      <c r="O13" s="7">
        <v>1</v>
      </c>
      <c r="P13" s="2">
        <v>58.177</v>
      </c>
      <c r="Q13" s="7">
        <v>0.95</v>
      </c>
      <c r="R13" s="2">
        <v>2.508</v>
      </c>
    </row>
    <row r="14" spans="3:18" x14ac:dyDescent="0.25">
      <c r="C14" s="2" t="s">
        <v>1</v>
      </c>
      <c r="D14" s="6" t="s">
        <v>42</v>
      </c>
      <c r="E14" s="2">
        <v>1.1910000000000001</v>
      </c>
      <c r="F14" s="2">
        <v>1.1859999999999999</v>
      </c>
      <c r="G14" s="2">
        <v>0.83199999999999996</v>
      </c>
      <c r="H14" s="2">
        <v>0.84399999999999997</v>
      </c>
      <c r="I14" s="2">
        <v>0.86299999999999999</v>
      </c>
      <c r="J14" s="2">
        <v>1.052</v>
      </c>
      <c r="K14" s="2">
        <v>0.89600000000000002</v>
      </c>
      <c r="L14" s="2">
        <v>0.93799999999999994</v>
      </c>
      <c r="M14" s="2">
        <v>1.075</v>
      </c>
      <c r="N14" s="2">
        <v>0.79600000000000004</v>
      </c>
      <c r="O14" s="2">
        <v>1.0580000000000001</v>
      </c>
      <c r="P14" s="2">
        <v>1.1120000000000001</v>
      </c>
      <c r="Q14" s="7">
        <v>0.92</v>
      </c>
      <c r="R14" s="2">
        <v>0.97499999999999998</v>
      </c>
    </row>
    <row r="15" spans="3:18" x14ac:dyDescent="0.25">
      <c r="C15" s="2" t="s">
        <v>1</v>
      </c>
      <c r="D15" s="34" t="s">
        <v>46</v>
      </c>
      <c r="E15" s="2">
        <v>1.194</v>
      </c>
      <c r="F15" s="2">
        <v>-3.0430000000000001</v>
      </c>
      <c r="G15" s="2">
        <v>1.157</v>
      </c>
      <c r="H15" s="2">
        <v>0.38600000000000001</v>
      </c>
      <c r="I15" s="2">
        <v>0.43099999999999999</v>
      </c>
      <c r="J15" s="2">
        <v>0.95099999999999996</v>
      </c>
      <c r="K15" s="2">
        <v>1.6870000000000001</v>
      </c>
      <c r="L15" s="2">
        <v>32.265999999999998</v>
      </c>
      <c r="M15" s="2">
        <v>29.925999999999998</v>
      </c>
      <c r="N15" s="2">
        <v>9.4149999999999991</v>
      </c>
      <c r="O15" s="2">
        <v>259.85700000000003</v>
      </c>
      <c r="P15" s="2">
        <v>-4.609</v>
      </c>
      <c r="Q15" s="2">
        <v>-0.246</v>
      </c>
      <c r="R15" s="2">
        <v>0.70599999999999996</v>
      </c>
    </row>
    <row r="16" spans="3:18" x14ac:dyDescent="0.25">
      <c r="C16" s="2" t="s">
        <v>1</v>
      </c>
      <c r="D16" s="34" t="s">
        <v>45</v>
      </c>
      <c r="E16" s="2">
        <v>0.66700000000000004</v>
      </c>
      <c r="F16" s="2">
        <v>0.57999999999999996</v>
      </c>
      <c r="G16" s="2">
        <v>0.58099999999999996</v>
      </c>
      <c r="H16" s="2">
        <v>0.55400000000000005</v>
      </c>
      <c r="I16" s="2">
        <v>0.54600000000000004</v>
      </c>
      <c r="J16" s="2">
        <v>0.64</v>
      </c>
      <c r="K16" s="2">
        <v>0.63200000000000001</v>
      </c>
      <c r="L16" s="2">
        <v>0.69</v>
      </c>
      <c r="M16" s="2">
        <v>0.64</v>
      </c>
      <c r="N16" s="2">
        <v>0.73099999999999998</v>
      </c>
      <c r="O16" s="2">
        <v>0.65400000000000003</v>
      </c>
      <c r="P16" s="2">
        <v>0.69499999999999995</v>
      </c>
      <c r="Q16" s="7">
        <v>-0.108</v>
      </c>
      <c r="R16" s="7">
        <v>0.89600000000000002</v>
      </c>
    </row>
    <row r="17" spans="3:18" x14ac:dyDescent="0.25">
      <c r="C17" s="2" t="s">
        <v>1</v>
      </c>
      <c r="D17" s="34" t="s">
        <v>75</v>
      </c>
      <c r="E17" s="2"/>
      <c r="F17" s="2"/>
      <c r="G17" s="2"/>
      <c r="H17" s="2">
        <v>1.2589999999999999</v>
      </c>
      <c r="I17" s="2">
        <v>0.54600000000000004</v>
      </c>
      <c r="J17" s="2">
        <v>0.64</v>
      </c>
      <c r="K17" s="2">
        <v>0.63200000000000001</v>
      </c>
      <c r="L17" s="2">
        <v>0.69</v>
      </c>
      <c r="M17" s="2">
        <v>0.64</v>
      </c>
      <c r="N17" s="2">
        <v>1.077</v>
      </c>
      <c r="O17" s="2">
        <v>0.95599999999999996</v>
      </c>
      <c r="P17" s="2">
        <v>0.998</v>
      </c>
      <c r="Q17" s="2">
        <v>0.77300000000000002</v>
      </c>
      <c r="R17" s="2">
        <v>0.81200000000000006</v>
      </c>
    </row>
    <row r="19" spans="3:18" x14ac:dyDescent="0.25">
      <c r="C19" s="2" t="s">
        <v>2</v>
      </c>
      <c r="D19" s="6" t="s">
        <v>87</v>
      </c>
      <c r="E19" s="2">
        <v>0.95399999999999996</v>
      </c>
      <c r="F19" s="2">
        <v>0.95399999999999996</v>
      </c>
      <c r="G19" s="2">
        <v>0.95899999999999996</v>
      </c>
      <c r="H19" s="2">
        <v>0.96</v>
      </c>
      <c r="I19" s="2">
        <v>0.96199999999999997</v>
      </c>
      <c r="J19" s="2">
        <v>0.96599999999999997</v>
      </c>
      <c r="K19" s="2">
        <v>0.96899999999999997</v>
      </c>
      <c r="L19" s="2">
        <v>0.96699999999999997</v>
      </c>
      <c r="M19" s="2">
        <v>0.97</v>
      </c>
      <c r="N19" s="2">
        <v>0.97399999999999998</v>
      </c>
      <c r="O19" s="2">
        <v>0.98599999999999999</v>
      </c>
      <c r="P19" s="2">
        <v>0.98599999999999999</v>
      </c>
      <c r="Q19" s="2">
        <v>0.98799999999999999</v>
      </c>
      <c r="R19" s="2">
        <v>0.98699999999999999</v>
      </c>
    </row>
    <row r="20" spans="3:18" x14ac:dyDescent="0.25">
      <c r="C20" s="2" t="s">
        <v>2</v>
      </c>
      <c r="D20" s="6" t="s">
        <v>88</v>
      </c>
      <c r="E20" s="2">
        <v>0.89300000000000002</v>
      </c>
      <c r="F20" s="2">
        <v>0.88400000000000001</v>
      </c>
      <c r="G20" s="2">
        <v>0.87</v>
      </c>
      <c r="H20" s="2">
        <v>0.85199999999999998</v>
      </c>
      <c r="I20" s="2">
        <v>0.86399999999999999</v>
      </c>
      <c r="J20" s="2">
        <v>0.85199999999999998</v>
      </c>
      <c r="K20" s="2">
        <v>0.83899999999999997</v>
      </c>
      <c r="L20" s="2">
        <v>0.83399999999999996</v>
      </c>
      <c r="M20" s="2">
        <v>0.85899999999999999</v>
      </c>
      <c r="N20" s="2">
        <v>0.88700000000000001</v>
      </c>
      <c r="O20" s="2">
        <v>0.88800000000000001</v>
      </c>
      <c r="P20" s="2">
        <v>0.96799999999999997</v>
      </c>
      <c r="Q20" s="2">
        <v>0.97799999999999998</v>
      </c>
      <c r="R20" s="2">
        <v>0.97699999999999998</v>
      </c>
    </row>
    <row r="21" spans="3:18" x14ac:dyDescent="0.25">
      <c r="C21" s="2" t="s">
        <v>2</v>
      </c>
      <c r="D21" s="6" t="s">
        <v>89</v>
      </c>
      <c r="E21" s="2">
        <v>0.996</v>
      </c>
      <c r="F21" s="2">
        <v>0.99399999999999999</v>
      </c>
      <c r="G21" s="2">
        <v>0.98199999999999998</v>
      </c>
      <c r="H21" s="2">
        <v>0.99</v>
      </c>
      <c r="I21" s="2">
        <v>0.997</v>
      </c>
      <c r="J21" s="2">
        <v>0.99399999999999999</v>
      </c>
      <c r="K21" s="2">
        <v>0.98899999999999999</v>
      </c>
      <c r="L21" s="2">
        <v>0.995</v>
      </c>
      <c r="M21" s="2">
        <v>0.85899999999999999</v>
      </c>
      <c r="N21" s="2">
        <v>0.995</v>
      </c>
      <c r="O21" s="7">
        <v>0.97499999999999998</v>
      </c>
      <c r="P21" s="2">
        <v>0.996</v>
      </c>
      <c r="Q21" s="7">
        <v>0.995</v>
      </c>
      <c r="R21" s="2">
        <v>0.998</v>
      </c>
    </row>
    <row r="22" spans="3:18" x14ac:dyDescent="0.25">
      <c r="C22" s="2" t="s">
        <v>2</v>
      </c>
      <c r="D22" s="6" t="s">
        <v>78</v>
      </c>
      <c r="E22" s="2">
        <v>0.97499999999999998</v>
      </c>
      <c r="F22" s="2">
        <v>0.98299999999999998</v>
      </c>
      <c r="G22" s="2">
        <v>0.98199999999999998</v>
      </c>
      <c r="H22" s="2">
        <v>0.97</v>
      </c>
      <c r="I22" s="2">
        <v>0.96599999999999997</v>
      </c>
      <c r="J22" s="2">
        <v>0.96799999999999997</v>
      </c>
      <c r="K22" s="2">
        <v>0.96599999999999997</v>
      </c>
      <c r="L22" s="2">
        <v>0.96499999999999997</v>
      </c>
      <c r="M22" s="2">
        <v>0.96799999999999997</v>
      </c>
      <c r="N22" s="2">
        <v>0.96299999999999997</v>
      </c>
      <c r="O22" s="2">
        <v>0.96499999999999997</v>
      </c>
      <c r="P22" s="2">
        <v>0.96799999999999997</v>
      </c>
      <c r="Q22" s="7">
        <v>0.96699999999999997</v>
      </c>
      <c r="R22" s="2">
        <v>0.96699999999999997</v>
      </c>
    </row>
    <row r="23" spans="3:18" x14ac:dyDescent="0.25">
      <c r="C23" s="2" t="s">
        <v>2</v>
      </c>
      <c r="D23" s="34" t="s">
        <v>79</v>
      </c>
      <c r="E23" s="2">
        <v>0.87</v>
      </c>
      <c r="F23" s="2">
        <v>0.89900000000000002</v>
      </c>
      <c r="G23" s="2">
        <v>0.9</v>
      </c>
      <c r="H23" s="2">
        <v>0.89300000000000002</v>
      </c>
      <c r="I23" s="2">
        <v>0.88800000000000001</v>
      </c>
      <c r="J23" s="2">
        <v>0.88900000000000001</v>
      </c>
      <c r="K23" s="2">
        <v>0.89200000000000002</v>
      </c>
      <c r="L23" s="2">
        <v>0.89600000000000002</v>
      </c>
      <c r="M23" s="2">
        <v>0.90300000000000002</v>
      </c>
      <c r="N23" s="2">
        <v>0.91300000000000003</v>
      </c>
      <c r="O23" s="2">
        <v>0.91800000000000004</v>
      </c>
      <c r="P23" s="2">
        <v>0.92100000000000004</v>
      </c>
      <c r="Q23" s="7">
        <v>1</v>
      </c>
      <c r="R23" s="2">
        <v>0.998</v>
      </c>
    </row>
    <row r="24" spans="3:18" x14ac:dyDescent="0.25">
      <c r="C24" s="2" t="s">
        <v>2</v>
      </c>
      <c r="D24" s="34" t="s">
        <v>80</v>
      </c>
      <c r="E24" s="2">
        <v>0.82899999999999996</v>
      </c>
      <c r="F24" s="2">
        <v>0.78100000000000003</v>
      </c>
      <c r="G24" s="2">
        <v>0.749</v>
      </c>
      <c r="H24" s="2">
        <v>0.71699999999999997</v>
      </c>
      <c r="I24" s="2">
        <v>0.69499999999999995</v>
      </c>
      <c r="J24" s="2">
        <v>0.68799999999999994</v>
      </c>
      <c r="K24" s="2">
        <v>0.68100000000000005</v>
      </c>
      <c r="L24" s="2">
        <v>0.68100000000000005</v>
      </c>
      <c r="M24" s="2">
        <v>0.67800000000000005</v>
      </c>
      <c r="N24" s="2">
        <v>0.68200000000000005</v>
      </c>
      <c r="O24" s="2">
        <v>0.68100000000000005</v>
      </c>
      <c r="P24" s="2">
        <v>0.68100000000000005</v>
      </c>
      <c r="Q24" s="7">
        <v>0.995</v>
      </c>
      <c r="R24" s="7">
        <v>0.99</v>
      </c>
    </row>
    <row r="25" spans="3:18" x14ac:dyDescent="0.25">
      <c r="C25" s="2" t="s">
        <v>2</v>
      </c>
      <c r="D25" s="34" t="s">
        <v>84</v>
      </c>
      <c r="E25" s="2"/>
      <c r="F25" s="2"/>
      <c r="G25" s="2"/>
      <c r="H25" s="2">
        <v>0.66100000000000003</v>
      </c>
      <c r="I25" s="2">
        <v>0.66700000000000004</v>
      </c>
      <c r="J25" s="2"/>
      <c r="K25" s="2">
        <v>0.97699999999999998</v>
      </c>
      <c r="L25" s="2">
        <v>0.97299999999999998</v>
      </c>
      <c r="M25" s="2">
        <v>0.88300000000000001</v>
      </c>
      <c r="N25" s="2">
        <v>0.90900000000000003</v>
      </c>
      <c r="O25" s="2">
        <v>0.91400000000000003</v>
      </c>
      <c r="P25" s="2">
        <v>0.92200000000000004</v>
      </c>
      <c r="Q25" s="7">
        <v>0.90900000000000003</v>
      </c>
      <c r="R25" s="2">
        <v>0.90100000000000002</v>
      </c>
    </row>
  </sheetData>
  <mergeCells count="1">
    <mergeCell ref="E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"/>
  <sheetViews>
    <sheetView workbookViewId="0">
      <selection activeCell="K57" sqref="K57"/>
    </sheetView>
  </sheetViews>
  <sheetFormatPr defaultRowHeight="15" x14ac:dyDescent="0.25"/>
  <sheetData>
    <row r="2" spans="3:3" x14ac:dyDescent="0.25">
      <c r="C2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76"/>
  <sheetViews>
    <sheetView topLeftCell="A40" zoomScaleNormal="100" workbookViewId="0">
      <selection activeCell="W63" sqref="W63"/>
    </sheetView>
  </sheetViews>
  <sheetFormatPr defaultColWidth="9.140625" defaultRowHeight="15" x14ac:dyDescent="0.25"/>
  <cols>
    <col min="1" max="1" width="13.140625" style="38" bestFit="1" customWidth="1"/>
    <col min="2" max="2" width="10.28515625" style="2" bestFit="1" customWidth="1"/>
    <col min="3" max="3" width="39.42578125" style="2" bestFit="1" customWidth="1"/>
    <col min="4" max="4" width="20.140625" style="2" bestFit="1" customWidth="1"/>
    <col min="5" max="5" width="45.28515625" style="38" customWidth="1"/>
    <col min="6" max="21" width="9.140625" style="38" customWidth="1"/>
    <col min="22" max="22" width="13.42578125" style="38" bestFit="1" customWidth="1"/>
    <col min="23" max="23" width="15.140625" style="38" bestFit="1" customWidth="1"/>
    <col min="24" max="24" width="50.140625" style="38" customWidth="1"/>
    <col min="25" max="37" width="9.140625" style="38"/>
    <col min="38" max="40" width="9.140625" style="22"/>
    <col min="41" max="41" width="13.42578125" style="38" bestFit="1" customWidth="1"/>
    <col min="42" max="42" width="15.140625" style="38" bestFit="1" customWidth="1"/>
    <col min="43" max="43" width="50.140625" style="38" bestFit="1" customWidth="1"/>
    <col min="44" max="62" width="9.140625" style="38"/>
    <col min="63" max="63" width="50.140625" style="38" bestFit="1" customWidth="1"/>
    <col min="64" max="16384" width="9.140625" style="38"/>
  </cols>
  <sheetData>
    <row r="1" spans="1:79" x14ac:dyDescent="0.25">
      <c r="B1" s="11"/>
      <c r="C1" s="5" t="s">
        <v>112</v>
      </c>
      <c r="D1" s="11"/>
      <c r="E1" s="30" t="s">
        <v>74</v>
      </c>
      <c r="F1" s="10">
        <v>43709</v>
      </c>
      <c r="G1" s="10">
        <v>43739</v>
      </c>
      <c r="H1" s="10">
        <v>43770</v>
      </c>
      <c r="I1" s="10">
        <v>43800</v>
      </c>
      <c r="J1" s="10">
        <v>43831</v>
      </c>
      <c r="K1" s="10">
        <v>43862</v>
      </c>
      <c r="L1" s="10">
        <v>43891</v>
      </c>
      <c r="M1" s="10">
        <v>43922</v>
      </c>
      <c r="N1" s="10">
        <v>43952</v>
      </c>
      <c r="O1" s="10">
        <v>43983</v>
      </c>
      <c r="P1" s="10">
        <v>44013</v>
      </c>
      <c r="Q1" s="10">
        <v>44044</v>
      </c>
      <c r="R1" s="10">
        <v>44075</v>
      </c>
      <c r="S1" s="10">
        <v>44105</v>
      </c>
      <c r="T1" s="10">
        <v>44136</v>
      </c>
      <c r="U1" s="10">
        <v>44166</v>
      </c>
      <c r="V1" s="10" t="s">
        <v>66</v>
      </c>
      <c r="W1" s="10" t="s">
        <v>67</v>
      </c>
      <c r="X1" s="16"/>
      <c r="Y1" s="10">
        <v>43709</v>
      </c>
      <c r="Z1" s="10">
        <v>43739</v>
      </c>
      <c r="AA1" s="10">
        <v>43770</v>
      </c>
      <c r="AB1" s="10">
        <v>43800</v>
      </c>
      <c r="AC1" s="10">
        <v>43831</v>
      </c>
      <c r="AD1" s="10">
        <v>43862</v>
      </c>
      <c r="AE1" s="10">
        <v>43891</v>
      </c>
      <c r="AF1" s="10">
        <v>43922</v>
      </c>
      <c r="AG1" s="10">
        <v>43952</v>
      </c>
      <c r="AH1" s="10">
        <v>43983</v>
      </c>
      <c r="AI1" s="10">
        <v>44013</v>
      </c>
      <c r="AJ1" s="10">
        <v>44044</v>
      </c>
      <c r="AK1" s="10">
        <v>44075</v>
      </c>
      <c r="AL1" s="10">
        <v>44105</v>
      </c>
      <c r="AM1" s="10">
        <v>44136</v>
      </c>
      <c r="AN1" s="10">
        <v>44166</v>
      </c>
      <c r="AO1" s="10" t="s">
        <v>66</v>
      </c>
      <c r="AP1" s="10" t="s">
        <v>67</v>
      </c>
      <c r="AR1" s="10">
        <v>43709</v>
      </c>
      <c r="AS1" s="10">
        <v>43739</v>
      </c>
      <c r="AT1" s="10">
        <v>43770</v>
      </c>
      <c r="AU1" s="10">
        <v>43800</v>
      </c>
      <c r="AV1" s="10">
        <v>43831</v>
      </c>
      <c r="AW1" s="10">
        <v>43862</v>
      </c>
      <c r="AX1" s="10">
        <v>43891</v>
      </c>
      <c r="AY1" s="10">
        <v>43922</v>
      </c>
      <c r="AZ1" s="10">
        <v>43952</v>
      </c>
      <c r="BA1" s="10">
        <v>43983</v>
      </c>
      <c r="BB1" s="10">
        <v>44013</v>
      </c>
      <c r="BC1" s="10">
        <v>44044</v>
      </c>
      <c r="BD1" s="10">
        <v>44075</v>
      </c>
      <c r="BE1" s="10">
        <v>44105</v>
      </c>
      <c r="BF1" s="10">
        <v>44136</v>
      </c>
      <c r="BG1" s="10">
        <v>44166</v>
      </c>
      <c r="BL1" s="10">
        <v>43709</v>
      </c>
      <c r="BM1" s="10">
        <v>43739</v>
      </c>
      <c r="BN1" s="10">
        <v>43770</v>
      </c>
      <c r="BO1" s="10">
        <v>43800</v>
      </c>
      <c r="BP1" s="10">
        <v>43831</v>
      </c>
      <c r="BQ1" s="10">
        <v>43862</v>
      </c>
      <c r="BR1" s="10">
        <v>43891</v>
      </c>
      <c r="BS1" s="10">
        <v>43922</v>
      </c>
      <c r="BT1" s="10">
        <v>43952</v>
      </c>
      <c r="BU1" s="10">
        <v>43983</v>
      </c>
      <c r="BV1" s="10">
        <v>44013</v>
      </c>
      <c r="BW1" s="10">
        <v>44044</v>
      </c>
      <c r="BX1" s="10">
        <v>44075</v>
      </c>
      <c r="BY1" s="10">
        <v>44105</v>
      </c>
      <c r="BZ1" s="10">
        <v>44136</v>
      </c>
      <c r="CA1" s="10">
        <v>44166</v>
      </c>
    </row>
    <row r="2" spans="1:79" s="5" customFormat="1" x14ac:dyDescent="0.25">
      <c r="A2" s="24" t="s">
        <v>113</v>
      </c>
      <c r="B2" s="47" t="s">
        <v>37</v>
      </c>
      <c r="C2" s="47" t="s">
        <v>56</v>
      </c>
      <c r="D2" s="47" t="s">
        <v>90</v>
      </c>
      <c r="E2" s="28"/>
      <c r="F2" s="136" t="s">
        <v>33</v>
      </c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47"/>
      <c r="W2" s="47"/>
      <c r="X2" s="28"/>
      <c r="Y2" s="136" t="s">
        <v>34</v>
      </c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47"/>
      <c r="AP2" s="47"/>
      <c r="AR2" s="136" t="s">
        <v>1</v>
      </c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L2" s="136" t="s">
        <v>2</v>
      </c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</row>
    <row r="3" spans="1:79" x14ac:dyDescent="0.25">
      <c r="A3" s="2" t="s">
        <v>68</v>
      </c>
      <c r="B3" s="11" t="s">
        <v>36</v>
      </c>
      <c r="C3" s="18" t="s">
        <v>58</v>
      </c>
      <c r="D3" s="39" t="s">
        <v>35</v>
      </c>
      <c r="E3" s="46" t="s">
        <v>3</v>
      </c>
      <c r="F3" s="17">
        <v>0.35199999999999998</v>
      </c>
      <c r="G3" s="17">
        <v>0.432</v>
      </c>
      <c r="H3" s="17">
        <v>0.41199999999999998</v>
      </c>
      <c r="I3" s="17">
        <v>0.432</v>
      </c>
      <c r="J3" s="17">
        <v>0.41199999999999998</v>
      </c>
      <c r="K3" s="17">
        <v>0.379</v>
      </c>
      <c r="L3" s="17">
        <v>0.38300000000000001</v>
      </c>
      <c r="M3" s="17">
        <v>0.38400000000000001</v>
      </c>
      <c r="N3" s="17">
        <v>0.40200000000000002</v>
      </c>
      <c r="O3" s="17">
        <v>0.52200000000000002</v>
      </c>
      <c r="P3" s="17">
        <v>0.54800000000000004</v>
      </c>
      <c r="Q3" s="17">
        <v>0.58799999999999997</v>
      </c>
      <c r="R3" s="17">
        <v>0.61899999999999999</v>
      </c>
      <c r="S3" s="17">
        <v>0.63400000000000001</v>
      </c>
      <c r="T3" s="17">
        <v>0.68600000000000005</v>
      </c>
      <c r="U3" s="44">
        <v>0.64400000000000002</v>
      </c>
      <c r="V3" s="20">
        <f>AVERAGE(S3:U3)</f>
        <v>0.65466666666666662</v>
      </c>
      <c r="W3" s="20">
        <f>U3-S3</f>
        <v>1.0000000000000009E-2</v>
      </c>
      <c r="X3" s="6" t="s">
        <v>3</v>
      </c>
      <c r="Y3" s="12">
        <v>0.28299999999999997</v>
      </c>
      <c r="Z3" s="12">
        <v>0.21299999999999999</v>
      </c>
      <c r="AA3" s="12">
        <v>0.16500000000000001</v>
      </c>
      <c r="AB3" s="12">
        <v>0.34899999999999998</v>
      </c>
      <c r="AC3" s="12">
        <v>0.10299999999999999</v>
      </c>
      <c r="AD3" s="12">
        <v>0.16300000000000001</v>
      </c>
      <c r="AE3" s="12">
        <v>0.157</v>
      </c>
      <c r="AF3" s="12">
        <v>0.21299999999999999</v>
      </c>
      <c r="AG3" s="17">
        <v>0.215</v>
      </c>
      <c r="AH3" s="17">
        <v>0.35</v>
      </c>
      <c r="AI3" s="12">
        <v>0.35899999999999999</v>
      </c>
      <c r="AJ3" s="12">
        <v>0.246</v>
      </c>
      <c r="AK3" s="12">
        <v>0.189</v>
      </c>
      <c r="AL3" s="17">
        <v>0.31</v>
      </c>
      <c r="AM3" s="17">
        <v>0.34499999999999997</v>
      </c>
      <c r="AN3" s="44">
        <v>0.22700000000000001</v>
      </c>
      <c r="AO3" s="20">
        <f>AVERAGE(AL3:AN3)</f>
        <v>0.29399999999999998</v>
      </c>
      <c r="AP3" s="20">
        <f>AN3-AL3</f>
        <v>-8.299999999999999E-2</v>
      </c>
      <c r="AQ3" s="38" t="str">
        <f t="shared" ref="AQ3:AQ47" si="0">X3</f>
        <v>AMDR LRIP</v>
      </c>
      <c r="AR3" s="2"/>
      <c r="AS3" s="2"/>
      <c r="AT3" s="2"/>
      <c r="AU3" s="2"/>
      <c r="AV3" s="2"/>
      <c r="AW3" s="2"/>
      <c r="AX3" s="2"/>
      <c r="AY3" s="2"/>
      <c r="AZ3" s="2"/>
      <c r="BA3" s="2"/>
      <c r="BB3" s="2">
        <v>0.434</v>
      </c>
      <c r="BC3" s="2">
        <v>1.4870000000000001</v>
      </c>
      <c r="BD3" s="2">
        <v>2.589</v>
      </c>
      <c r="BE3" s="2">
        <v>0.88100000000000001</v>
      </c>
      <c r="BF3" s="2">
        <v>1.262</v>
      </c>
      <c r="BG3" s="2">
        <v>-1.7729999999999999</v>
      </c>
      <c r="BK3" s="38" t="str">
        <f t="shared" ref="BK3:BK47" si="1">AQ3</f>
        <v>AMDR LRIP</v>
      </c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>
        <v>0.98899999999999999</v>
      </c>
      <c r="CA3" s="2">
        <v>0.86099999999999999</v>
      </c>
    </row>
    <row r="4" spans="1:79" x14ac:dyDescent="0.25">
      <c r="A4" s="2" t="s">
        <v>68</v>
      </c>
      <c r="B4" s="11" t="s">
        <v>36</v>
      </c>
      <c r="C4" s="18" t="s">
        <v>60</v>
      </c>
      <c r="D4" s="39" t="s">
        <v>35</v>
      </c>
      <c r="E4" s="6" t="s">
        <v>9</v>
      </c>
      <c r="F4" s="17">
        <v>0.87</v>
      </c>
      <c r="G4" s="17">
        <v>0.86099999999999999</v>
      </c>
      <c r="H4" s="17">
        <v>0.85599999999999998</v>
      </c>
      <c r="I4" s="17">
        <v>0.84799999999999998</v>
      </c>
      <c r="J4" s="17">
        <v>0.84499999999999997</v>
      </c>
      <c r="K4" s="17">
        <v>0.84199999999999997</v>
      </c>
      <c r="L4" s="17">
        <v>0.83899999999999997</v>
      </c>
      <c r="M4" s="17">
        <v>0.83699999999999997</v>
      </c>
      <c r="N4" s="17">
        <v>0.83399999999999996</v>
      </c>
      <c r="O4" s="17">
        <v>0.83299999999999996</v>
      </c>
      <c r="P4" s="17">
        <v>0.83099999999999996</v>
      </c>
      <c r="Q4" s="17">
        <v>0.82899999999999996</v>
      </c>
      <c r="R4" s="17">
        <v>0.82799999999999996</v>
      </c>
      <c r="S4" s="17">
        <v>0.82699999999999996</v>
      </c>
      <c r="T4" s="17">
        <v>0.82599999999999996</v>
      </c>
      <c r="U4" s="17">
        <v>0.82699999999999996</v>
      </c>
      <c r="V4" s="17"/>
      <c r="W4" s="17"/>
      <c r="X4" s="6" t="s">
        <v>9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38" t="str">
        <f t="shared" si="0"/>
        <v>FSSMI FPIF</v>
      </c>
      <c r="AR4" s="2">
        <v>1.173</v>
      </c>
      <c r="AS4" s="2">
        <v>0.871</v>
      </c>
      <c r="AT4" s="2">
        <v>1.7070000000000001</v>
      </c>
      <c r="AU4" s="2">
        <v>1.0780000000000001</v>
      </c>
      <c r="AV4" s="2">
        <v>1.2250000000000001</v>
      </c>
      <c r="AW4" s="2">
        <v>1.663</v>
      </c>
      <c r="AX4" s="2">
        <v>1.383</v>
      </c>
      <c r="AY4" s="2">
        <v>0.69799999999999995</v>
      </c>
      <c r="AZ4" s="2">
        <v>1.4665999999999999</v>
      </c>
      <c r="BA4" s="2">
        <v>1.6160000000000001</v>
      </c>
      <c r="BB4" s="2">
        <v>2.39</v>
      </c>
      <c r="BC4" s="2">
        <v>0.92800000000000005</v>
      </c>
      <c r="BD4" s="2">
        <v>1.3680000000000001</v>
      </c>
      <c r="BE4" s="2">
        <v>0.76800000000000002</v>
      </c>
      <c r="BF4" s="2">
        <v>1.143</v>
      </c>
      <c r="BG4" s="2"/>
      <c r="BK4" s="38" t="str">
        <f t="shared" si="1"/>
        <v>FSSMI FPIF</v>
      </c>
      <c r="BL4" s="2">
        <v>0.95399999999999996</v>
      </c>
      <c r="BM4" s="2">
        <v>0.95399999999999996</v>
      </c>
      <c r="BN4" s="2">
        <v>0.95899999999999996</v>
      </c>
      <c r="BO4" s="2">
        <v>0.96</v>
      </c>
      <c r="BP4" s="2">
        <v>0.96199999999999997</v>
      </c>
      <c r="BQ4" s="2">
        <v>0.96599999999999997</v>
      </c>
      <c r="BR4" s="2">
        <v>0.96899999999999997</v>
      </c>
      <c r="BS4" s="2">
        <v>0.96699999999999997</v>
      </c>
      <c r="BT4" s="2">
        <v>0.97</v>
      </c>
      <c r="BU4" s="2">
        <v>0.97399999999999998</v>
      </c>
      <c r="BV4" s="2">
        <v>0.98599999999999999</v>
      </c>
      <c r="BW4" s="2">
        <v>0.98599999999999999</v>
      </c>
      <c r="BX4" s="2">
        <v>0.98799999999999999</v>
      </c>
      <c r="BY4" s="2">
        <v>0.98699999999999999</v>
      </c>
      <c r="BZ4" s="2">
        <v>0.98699999999999999</v>
      </c>
      <c r="CA4" s="2"/>
    </row>
    <row r="5" spans="1:79" x14ac:dyDescent="0.25">
      <c r="A5" s="2" t="s">
        <v>68</v>
      </c>
      <c r="B5" s="11" t="s">
        <v>36</v>
      </c>
      <c r="C5" s="18" t="s">
        <v>60</v>
      </c>
      <c r="D5" s="39" t="s">
        <v>35</v>
      </c>
      <c r="E5" s="6" t="s">
        <v>21</v>
      </c>
      <c r="F5" s="17">
        <v>0.85699999999999998</v>
      </c>
      <c r="G5" s="17">
        <v>0.85699999999999998</v>
      </c>
      <c r="H5" s="17">
        <v>0.85699999999999998</v>
      </c>
      <c r="I5" s="17">
        <v>0.85699999999999998</v>
      </c>
      <c r="J5" s="17">
        <v>0.85699999999999998</v>
      </c>
      <c r="K5" s="17">
        <v>0.85699999999999998</v>
      </c>
      <c r="L5" s="17">
        <v>0.85699999999999998</v>
      </c>
      <c r="M5" s="17">
        <v>0.85699999999999998</v>
      </c>
      <c r="N5" s="17">
        <v>0.85699999999999998</v>
      </c>
      <c r="O5" s="17">
        <v>0.85699999999999998</v>
      </c>
      <c r="P5" s="17">
        <v>0.85699999999999998</v>
      </c>
      <c r="Q5" s="17">
        <v>0.85699999999999998</v>
      </c>
      <c r="R5" s="17">
        <v>0.85699999999999998</v>
      </c>
      <c r="S5" s="17">
        <v>0.85699999999999998</v>
      </c>
      <c r="T5" s="17">
        <v>0.85699999999999998</v>
      </c>
      <c r="U5" s="17">
        <v>0.85699999999999998</v>
      </c>
      <c r="V5" s="17"/>
      <c r="W5" s="17"/>
      <c r="X5" s="6" t="s">
        <v>21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21"/>
      <c r="AK5" s="21"/>
      <c r="AL5" s="21"/>
      <c r="AM5" s="21"/>
      <c r="AN5" s="21"/>
      <c r="AO5" s="17"/>
      <c r="AP5" s="17"/>
      <c r="AQ5" s="38" t="str">
        <f t="shared" si="0"/>
        <v>FSSMI FFP</v>
      </c>
      <c r="AR5" s="2">
        <v>0.61699999999999999</v>
      </c>
      <c r="AS5" s="2">
        <v>0.76500000000000001</v>
      </c>
      <c r="AT5" s="2">
        <v>0.67600000000000005</v>
      </c>
      <c r="AU5" s="2">
        <v>0.57599999999999996</v>
      </c>
      <c r="AV5" s="2">
        <v>1.071</v>
      </c>
      <c r="AW5" s="2">
        <v>0.64500000000000002</v>
      </c>
      <c r="AX5" s="2">
        <v>0.60899999999999999</v>
      </c>
      <c r="AY5" s="2">
        <v>0.60099999999999998</v>
      </c>
      <c r="AZ5" s="2">
        <v>13.781000000000001</v>
      </c>
      <c r="BA5" s="2">
        <v>0.99099999999999999</v>
      </c>
      <c r="BB5" s="2">
        <v>0.52500000000000002</v>
      </c>
      <c r="BC5" s="2">
        <v>0.70099999999999996</v>
      </c>
      <c r="BD5" s="2">
        <v>1.4319999999999999</v>
      </c>
      <c r="BE5" s="2">
        <v>0.93700000000000006</v>
      </c>
      <c r="BF5" s="2">
        <v>0.97799999999999998</v>
      </c>
      <c r="BG5" s="2"/>
      <c r="BK5" s="38" t="str">
        <f t="shared" si="1"/>
        <v>FSSMI FFP</v>
      </c>
      <c r="BL5" s="2">
        <v>0.89300000000000002</v>
      </c>
      <c r="BM5" s="2">
        <v>0.88400000000000001</v>
      </c>
      <c r="BN5" s="2">
        <v>0.87</v>
      </c>
      <c r="BO5" s="2">
        <v>0.85199999999999998</v>
      </c>
      <c r="BP5" s="2">
        <v>0.86399999999999999</v>
      </c>
      <c r="BQ5" s="2">
        <v>0.85199999999999998</v>
      </c>
      <c r="BR5" s="2">
        <v>0.83899999999999997</v>
      </c>
      <c r="BS5" s="2">
        <v>0.83399999999999996</v>
      </c>
      <c r="BT5" s="2">
        <v>0.85899999999999999</v>
      </c>
      <c r="BU5" s="2">
        <v>0.88700000000000001</v>
      </c>
      <c r="BV5" s="2">
        <v>0.88800000000000001</v>
      </c>
      <c r="BW5" s="2">
        <v>0.96799999999999997</v>
      </c>
      <c r="BX5" s="2">
        <v>0.97799999999999998</v>
      </c>
      <c r="BY5" s="2">
        <v>0.97699999999999998</v>
      </c>
      <c r="BZ5" s="2">
        <v>0.97699999999999998</v>
      </c>
      <c r="CA5" s="2"/>
    </row>
    <row r="6" spans="1:79" x14ac:dyDescent="0.25">
      <c r="A6" s="2" t="s">
        <v>68</v>
      </c>
      <c r="B6" s="11" t="s">
        <v>36</v>
      </c>
      <c r="C6" s="18" t="s">
        <v>60</v>
      </c>
      <c r="D6" s="39" t="s">
        <v>35</v>
      </c>
      <c r="E6" s="6" t="s">
        <v>22</v>
      </c>
      <c r="F6" s="17">
        <v>0.94699999999999995</v>
      </c>
      <c r="G6" s="17">
        <v>0.94699999999999995</v>
      </c>
      <c r="H6" s="17">
        <v>0.94699999999999995</v>
      </c>
      <c r="I6" s="17">
        <v>0.94699999999999995</v>
      </c>
      <c r="J6" s="17">
        <v>0.94699999999999995</v>
      </c>
      <c r="K6" s="17">
        <v>0.94699999999999995</v>
      </c>
      <c r="L6" s="17">
        <v>0.81799999999999995</v>
      </c>
      <c r="M6" s="17">
        <v>0.47399999999999998</v>
      </c>
      <c r="N6" s="17">
        <v>0.47399999999999998</v>
      </c>
      <c r="O6" s="17">
        <v>0.46200000000000002</v>
      </c>
      <c r="P6" s="17">
        <v>0.46200000000000002</v>
      </c>
      <c r="Q6" s="17">
        <v>0.46200000000000002</v>
      </c>
      <c r="R6" s="17">
        <v>0.46200000000000002</v>
      </c>
      <c r="S6" s="17">
        <v>0.46200000000000002</v>
      </c>
      <c r="T6" s="17">
        <v>0.46200000000000002</v>
      </c>
      <c r="U6" s="17">
        <v>0.46200000000000002</v>
      </c>
      <c r="V6" s="17"/>
      <c r="W6" s="17"/>
      <c r="X6" s="6" t="s">
        <v>22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21"/>
      <c r="AK6" s="21"/>
      <c r="AL6" s="21"/>
      <c r="AM6" s="21"/>
      <c r="AN6" s="21"/>
      <c r="AO6" s="17"/>
      <c r="AP6" s="17"/>
      <c r="AQ6" s="38" t="str">
        <f t="shared" si="0"/>
        <v>FSSMI CP</v>
      </c>
      <c r="AR6" s="2">
        <v>0.96099999999999997</v>
      </c>
      <c r="AS6" s="2">
        <v>0.79400000000000004</v>
      </c>
      <c r="AT6" s="2">
        <v>0.67200000000000004</v>
      </c>
      <c r="AU6" s="2">
        <v>1.173</v>
      </c>
      <c r="AV6" s="2">
        <v>1.071</v>
      </c>
      <c r="AW6" s="2">
        <v>0.64500000000000002</v>
      </c>
      <c r="AX6" s="2">
        <v>0.60899999999999999</v>
      </c>
      <c r="AY6" s="2">
        <v>0.60099999999999998</v>
      </c>
      <c r="AZ6" s="2">
        <v>13.781000000000001</v>
      </c>
      <c r="BA6" s="2">
        <v>13.439</v>
      </c>
      <c r="BB6" s="7">
        <v>1</v>
      </c>
      <c r="BC6" s="2">
        <v>58.177</v>
      </c>
      <c r="BD6" s="7">
        <v>0.95</v>
      </c>
      <c r="BE6" s="2">
        <v>2.508</v>
      </c>
      <c r="BF6" s="7">
        <v>0</v>
      </c>
      <c r="BG6" s="2"/>
      <c r="BK6" s="38" t="str">
        <f t="shared" si="1"/>
        <v>FSSMI CP</v>
      </c>
      <c r="BL6" s="2">
        <v>0.996</v>
      </c>
      <c r="BM6" s="2">
        <v>0.99399999999999999</v>
      </c>
      <c r="BN6" s="2">
        <v>0.98199999999999998</v>
      </c>
      <c r="BO6" s="2">
        <v>0.99</v>
      </c>
      <c r="BP6" s="2">
        <v>0.997</v>
      </c>
      <c r="BQ6" s="2">
        <v>0.99399999999999999</v>
      </c>
      <c r="BR6" s="2">
        <v>0.98899999999999999</v>
      </c>
      <c r="BS6" s="2">
        <v>0.995</v>
      </c>
      <c r="BT6" s="2">
        <v>0.85899999999999999</v>
      </c>
      <c r="BU6" s="2">
        <v>0.995</v>
      </c>
      <c r="BV6" s="7">
        <v>0.97499999999999998</v>
      </c>
      <c r="BW6" s="2">
        <v>0.996</v>
      </c>
      <c r="BX6" s="7">
        <v>0.995</v>
      </c>
      <c r="BY6" s="2">
        <v>0.998</v>
      </c>
      <c r="BZ6" s="2">
        <v>0.111</v>
      </c>
      <c r="CA6" s="2"/>
    </row>
    <row r="7" spans="1:79" x14ac:dyDescent="0.25">
      <c r="A7" s="2" t="s">
        <v>68</v>
      </c>
      <c r="B7" s="11" t="s">
        <v>36</v>
      </c>
      <c r="C7" s="18" t="s">
        <v>57</v>
      </c>
      <c r="D7" s="39" t="s">
        <v>35</v>
      </c>
      <c r="E7" s="6" t="s">
        <v>38</v>
      </c>
      <c r="F7" s="15"/>
      <c r="G7" s="15"/>
      <c r="H7" s="15"/>
      <c r="I7" s="15"/>
      <c r="J7" s="15">
        <v>0.75700000000000001</v>
      </c>
      <c r="K7" s="15">
        <v>0.73599999999999999</v>
      </c>
      <c r="L7" s="15">
        <v>0.68300000000000005</v>
      </c>
      <c r="M7" s="15">
        <v>0.73899999999999999</v>
      </c>
      <c r="N7" s="15">
        <v>0.77500000000000002</v>
      </c>
      <c r="O7" s="15">
        <v>0.77500000000000002</v>
      </c>
      <c r="P7" s="15">
        <v>0.81200000000000006</v>
      </c>
      <c r="Q7" s="15">
        <v>0.82099999999999995</v>
      </c>
      <c r="R7" s="15">
        <v>0.84199999999999997</v>
      </c>
      <c r="S7" s="15">
        <v>0.85599999999999998</v>
      </c>
      <c r="T7" s="17">
        <v>0.86399999999999999</v>
      </c>
      <c r="U7" s="17">
        <v>0.872</v>
      </c>
      <c r="V7" s="20"/>
      <c r="W7" s="20"/>
      <c r="X7" s="6" t="s">
        <v>38</v>
      </c>
      <c r="Y7" s="15"/>
      <c r="Z7" s="15"/>
      <c r="AA7" s="15"/>
      <c r="AB7" s="15"/>
      <c r="AC7" s="15"/>
      <c r="AD7" s="15">
        <v>0.46100000000000002</v>
      </c>
      <c r="AE7" s="15">
        <v>0.504</v>
      </c>
      <c r="AF7" s="15">
        <v>0.49299999999999999</v>
      </c>
      <c r="AG7" s="15">
        <v>0.502</v>
      </c>
      <c r="AH7" s="15">
        <v>0.46300000000000002</v>
      </c>
      <c r="AI7" s="15">
        <v>1</v>
      </c>
      <c r="AJ7" s="15">
        <v>1</v>
      </c>
      <c r="AK7" s="15">
        <v>1</v>
      </c>
      <c r="AL7" s="15">
        <v>1</v>
      </c>
      <c r="AM7" s="15">
        <v>0.47199999999999998</v>
      </c>
      <c r="AN7" s="15">
        <v>0.51700000000000002</v>
      </c>
      <c r="AO7" s="20"/>
      <c r="AP7" s="20"/>
      <c r="AQ7" s="38" t="str">
        <f t="shared" si="0"/>
        <v>LTAMDS UMR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>
        <v>0.89300000000000002</v>
      </c>
      <c r="BC7" s="2">
        <v>0.76300000000000001</v>
      </c>
      <c r="BD7" s="2">
        <v>1.673</v>
      </c>
      <c r="BE7" s="2">
        <v>0.73499999999999999</v>
      </c>
      <c r="BF7" s="7">
        <v>0.6</v>
      </c>
      <c r="BG7" s="7">
        <v>0.93700000000000006</v>
      </c>
      <c r="BK7" s="38" t="str">
        <f t="shared" si="1"/>
        <v>LTAMDS UMR</v>
      </c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>
        <v>1.0189999999999999</v>
      </c>
      <c r="CA7" s="2">
        <v>1.0069999999999999</v>
      </c>
    </row>
    <row r="8" spans="1:79" x14ac:dyDescent="0.25">
      <c r="A8" s="2" t="s">
        <v>114</v>
      </c>
      <c r="B8" s="11" t="s">
        <v>36</v>
      </c>
      <c r="C8" s="18" t="s">
        <v>58</v>
      </c>
      <c r="D8" s="39" t="s">
        <v>35</v>
      </c>
      <c r="E8" s="6" t="s">
        <v>70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7"/>
      <c r="U8" s="17"/>
      <c r="V8" s="20"/>
      <c r="W8" s="20"/>
      <c r="X8" s="6" t="str">
        <f>E8</f>
        <v>EASR Production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0"/>
      <c r="AP8" s="20"/>
      <c r="AQ8" s="38" t="str">
        <f t="shared" si="0"/>
        <v>EASR Production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7">
        <v>0.61</v>
      </c>
      <c r="BC8" s="7">
        <v>0.24</v>
      </c>
      <c r="BD8" s="2">
        <v>0.27900000000000003</v>
      </c>
      <c r="BE8" s="2">
        <v>-7.8E-2</v>
      </c>
      <c r="BF8" s="2">
        <v>2.5339999999999998</v>
      </c>
      <c r="BG8" s="2">
        <v>3.226</v>
      </c>
      <c r="BK8" s="38" t="str">
        <f t="shared" si="1"/>
        <v>EASR Production</v>
      </c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>
        <v>0.79900000000000004</v>
      </c>
      <c r="CA8" s="2">
        <v>1.069</v>
      </c>
    </row>
    <row r="9" spans="1:79" x14ac:dyDescent="0.25">
      <c r="A9" s="2" t="s">
        <v>114</v>
      </c>
      <c r="B9" s="11" t="s">
        <v>36</v>
      </c>
      <c r="C9" s="18" t="s">
        <v>58</v>
      </c>
      <c r="D9" s="39" t="s">
        <v>35</v>
      </c>
      <c r="E9" s="6" t="s">
        <v>65</v>
      </c>
      <c r="F9" s="17">
        <v>0.92400000000000004</v>
      </c>
      <c r="G9" s="17">
        <v>0.93600000000000005</v>
      </c>
      <c r="H9" s="17"/>
      <c r="I9" s="17">
        <v>0.94199999999999995</v>
      </c>
      <c r="J9" s="17">
        <v>0.94499999999999995</v>
      </c>
      <c r="K9" s="17">
        <v>0.94599999999999995</v>
      </c>
      <c r="L9" s="17">
        <v>0.95699999999999996</v>
      </c>
      <c r="M9" s="17">
        <v>0.97199999999999998</v>
      </c>
      <c r="N9" s="17">
        <v>0.97199999999999998</v>
      </c>
      <c r="O9" s="17">
        <v>0.97699999999999998</v>
      </c>
      <c r="P9" s="17">
        <v>0.97799999999999998</v>
      </c>
      <c r="Q9" s="17">
        <v>0.97699999999999998</v>
      </c>
      <c r="R9" s="17">
        <v>0.98</v>
      </c>
      <c r="S9" s="17">
        <v>0.97899999999999998</v>
      </c>
      <c r="T9" s="17">
        <v>0.96699999999999997</v>
      </c>
      <c r="U9" s="17">
        <v>0.96899999999999997</v>
      </c>
      <c r="V9" s="17"/>
      <c r="W9" s="17"/>
      <c r="X9" s="6" t="s">
        <v>10</v>
      </c>
      <c r="Y9" s="12">
        <v>0.313</v>
      </c>
      <c r="Z9" s="12">
        <v>0.32400000000000001</v>
      </c>
      <c r="AA9" s="13"/>
      <c r="AB9" s="13"/>
      <c r="AC9" s="12">
        <v>0.27300000000000002</v>
      </c>
      <c r="AD9" s="12">
        <v>0.13600000000000001</v>
      </c>
      <c r="AE9" s="12">
        <v>0.32700000000000001</v>
      </c>
      <c r="AF9" s="17">
        <v>0.53300000000000003</v>
      </c>
      <c r="AG9" s="12">
        <v>0.2</v>
      </c>
      <c r="AH9" s="12">
        <v>1</v>
      </c>
      <c r="AI9" s="12">
        <v>0.16700000000000001</v>
      </c>
      <c r="AJ9" s="13"/>
      <c r="AK9" s="12">
        <v>0.14299999999999999</v>
      </c>
      <c r="AL9" s="17">
        <v>0.36799999999999999</v>
      </c>
      <c r="AM9" s="17">
        <v>0.41699999999999998</v>
      </c>
      <c r="AN9" s="17">
        <v>1</v>
      </c>
      <c r="AO9" s="17"/>
      <c r="AP9" s="17"/>
      <c r="AQ9" s="38" t="str">
        <f t="shared" si="0"/>
        <v>Enterprise Air Surveillance Radar EMD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7">
        <v>0</v>
      </c>
      <c r="BC9" s="7">
        <v>0</v>
      </c>
      <c r="BD9" s="2">
        <v>1.4039999999999999</v>
      </c>
      <c r="BE9" s="2">
        <v>0.98599999999999999</v>
      </c>
      <c r="BF9" s="2">
        <v>0.34200000000000003</v>
      </c>
      <c r="BG9" s="40">
        <v>0</v>
      </c>
      <c r="BK9" s="38" t="str">
        <f t="shared" si="1"/>
        <v>Enterprise Air Surveillance Radar EMD</v>
      </c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>
        <v>0.98699999999999999</v>
      </c>
      <c r="CA9" s="2">
        <v>0.98799999999999999</v>
      </c>
    </row>
    <row r="10" spans="1:79" x14ac:dyDescent="0.25">
      <c r="A10" s="2" t="s">
        <v>68</v>
      </c>
      <c r="B10" s="11" t="s">
        <v>36</v>
      </c>
      <c r="C10" s="18" t="s">
        <v>58</v>
      </c>
      <c r="D10" s="39" t="s">
        <v>107</v>
      </c>
      <c r="E10" s="46" t="s">
        <v>8</v>
      </c>
      <c r="F10" s="17">
        <v>0.626</v>
      </c>
      <c r="G10" s="17">
        <v>0.61699999999999999</v>
      </c>
      <c r="H10" s="17">
        <v>0.60899999999999999</v>
      </c>
      <c r="I10" s="17">
        <v>0.59299999999999997</v>
      </c>
      <c r="J10" s="17">
        <v>0.57699999999999996</v>
      </c>
      <c r="K10" s="17">
        <v>0.56499999999999995</v>
      </c>
      <c r="L10" s="17">
        <v>0.54600000000000004</v>
      </c>
      <c r="M10" s="17">
        <v>1</v>
      </c>
      <c r="N10" s="17">
        <v>0.5</v>
      </c>
      <c r="O10" s="17">
        <v>0.75</v>
      </c>
      <c r="P10" s="17">
        <v>0.753</v>
      </c>
      <c r="Q10" s="17">
        <v>0.72499999999999998</v>
      </c>
      <c r="R10" s="17">
        <v>0.84899999999999998</v>
      </c>
      <c r="S10" s="17">
        <v>0.89900000000000002</v>
      </c>
      <c r="T10" s="17">
        <v>0.80500000000000005</v>
      </c>
      <c r="U10" s="44">
        <v>0.78400000000000003</v>
      </c>
      <c r="V10" s="20">
        <f>AVERAGE(S10:U10)</f>
        <v>0.82933333333333348</v>
      </c>
      <c r="W10" s="20">
        <f>U10-S10</f>
        <v>-0.11499999999999999</v>
      </c>
      <c r="X10" s="6" t="s">
        <v>8</v>
      </c>
      <c r="Y10" s="12">
        <v>0.26900000000000002</v>
      </c>
      <c r="Z10" s="12">
        <v>0.214</v>
      </c>
      <c r="AA10" s="12">
        <v>3.5999999999999997E-2</v>
      </c>
      <c r="AB10" s="12">
        <v>8.3000000000000004E-2</v>
      </c>
      <c r="AC10" s="12">
        <v>2.5999999999999999E-2</v>
      </c>
      <c r="AD10" s="13"/>
      <c r="AE10" s="13"/>
      <c r="AF10" s="12">
        <v>1</v>
      </c>
      <c r="AG10" s="13"/>
      <c r="AH10" s="12">
        <v>0.78800000000000003</v>
      </c>
      <c r="AI10" s="12">
        <v>0.81299999999999994</v>
      </c>
      <c r="AJ10" s="12">
        <v>0.53300000000000003</v>
      </c>
      <c r="AK10" s="12">
        <v>0.71099999999999997</v>
      </c>
      <c r="AL10" s="17">
        <v>0.60399999999999998</v>
      </c>
      <c r="AM10" s="17">
        <v>0.375</v>
      </c>
      <c r="AN10" s="17">
        <v>0.47</v>
      </c>
      <c r="AO10" s="20"/>
      <c r="AP10" s="20"/>
      <c r="AQ10" s="38" t="str">
        <f t="shared" si="0"/>
        <v>Barracuda</v>
      </c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>
        <v>0.86699999999999999</v>
      </c>
      <c r="BC10" s="2">
        <v>0.88200000000000001</v>
      </c>
      <c r="BD10" s="2">
        <v>0.872</v>
      </c>
      <c r="BE10" s="2">
        <v>0.96</v>
      </c>
      <c r="BF10" s="2">
        <v>1.151</v>
      </c>
      <c r="BG10" s="2">
        <v>0.89100000000000001</v>
      </c>
      <c r="BK10" s="38" t="str">
        <f t="shared" si="1"/>
        <v>Barracuda</v>
      </c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>
        <v>0.98499999999999999</v>
      </c>
      <c r="CA10" s="2">
        <v>0.98099999999999998</v>
      </c>
    </row>
    <row r="11" spans="1:79" x14ac:dyDescent="0.25">
      <c r="A11" s="2" t="s">
        <v>68</v>
      </c>
      <c r="B11" s="11" t="s">
        <v>36</v>
      </c>
      <c r="C11" s="18" t="s">
        <v>58</v>
      </c>
      <c r="D11" s="39" t="s">
        <v>107</v>
      </c>
      <c r="E11" s="45" t="s">
        <v>110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>
        <v>0.70899999999999996</v>
      </c>
      <c r="Q11" s="17">
        <v>0.65800000000000003</v>
      </c>
      <c r="R11" s="17">
        <v>0.75</v>
      </c>
      <c r="S11" s="17">
        <v>0.73899999999999999</v>
      </c>
      <c r="T11" s="17">
        <v>0.71</v>
      </c>
      <c r="U11" s="44">
        <v>0.65100000000000002</v>
      </c>
      <c r="V11" s="20">
        <f>AVERAGE(S11:U11)</f>
        <v>0.69999999999999984</v>
      </c>
      <c r="W11" s="20">
        <f>U11-S11</f>
        <v>-8.7999999999999967E-2</v>
      </c>
      <c r="X11" s="6" t="str">
        <f>E11</f>
        <v>LCS VDS</v>
      </c>
      <c r="Y11" s="12"/>
      <c r="Z11" s="12"/>
      <c r="AA11" s="12"/>
      <c r="AB11" s="12"/>
      <c r="AC11" s="12"/>
      <c r="AD11" s="17"/>
      <c r="AE11" s="17"/>
      <c r="AF11" s="17"/>
      <c r="AG11" s="17"/>
      <c r="AH11" s="12"/>
      <c r="AI11" s="12"/>
      <c r="AJ11" s="12"/>
      <c r="AK11" s="12">
        <v>0.188</v>
      </c>
      <c r="AL11" s="17">
        <v>5.6000000000000001E-2</v>
      </c>
      <c r="AM11" s="17">
        <v>0.48</v>
      </c>
      <c r="AN11" s="44">
        <v>0.2</v>
      </c>
      <c r="AO11" s="20">
        <f>AVERAGE(AL11:AN11)</f>
        <v>0.24533333333333332</v>
      </c>
      <c r="AP11" s="20">
        <f>AN11-AL11</f>
        <v>0.14400000000000002</v>
      </c>
      <c r="AQ11" s="38" t="str">
        <f t="shared" si="0"/>
        <v>LCS VDS</v>
      </c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>
        <v>-12.396000000000001</v>
      </c>
      <c r="BG11" s="2">
        <v>1.772</v>
      </c>
      <c r="BK11" s="38" t="str">
        <f t="shared" si="1"/>
        <v>LCS VDS</v>
      </c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7">
        <v>0.94</v>
      </c>
      <c r="CA11" s="2">
        <v>1.1240000000000001</v>
      </c>
    </row>
    <row r="12" spans="1:79" x14ac:dyDescent="0.25">
      <c r="A12" s="2" t="s">
        <v>68</v>
      </c>
      <c r="B12" s="11" t="s">
        <v>36</v>
      </c>
      <c r="C12" s="18" t="s">
        <v>59</v>
      </c>
      <c r="D12" s="39" t="s">
        <v>0</v>
      </c>
      <c r="E12" s="34" t="s">
        <v>104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>
        <v>0.65800000000000003</v>
      </c>
      <c r="V12" s="20"/>
      <c r="W12" s="20"/>
      <c r="X12" s="34" t="str">
        <f>E12</f>
        <v>KSA THAAD Production Non Reportable</v>
      </c>
      <c r="Y12" s="12"/>
      <c r="Z12" s="12"/>
      <c r="AA12" s="12"/>
      <c r="AB12" s="12"/>
      <c r="AC12" s="12"/>
      <c r="AD12" s="17"/>
      <c r="AE12" s="17"/>
      <c r="AF12" s="17"/>
      <c r="AG12" s="17"/>
      <c r="AH12" s="12"/>
      <c r="AI12" s="12"/>
      <c r="AJ12" s="12"/>
      <c r="AK12" s="12"/>
      <c r="AL12" s="17"/>
      <c r="AM12" s="17"/>
      <c r="AN12" s="17"/>
      <c r="AO12" s="20"/>
      <c r="AP12" s="20"/>
      <c r="AQ12" s="38" t="str">
        <f t="shared" si="0"/>
        <v>KSA THAAD Production Non Reportable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14.775</v>
      </c>
      <c r="BG12" s="2">
        <v>7.2320000000000002</v>
      </c>
      <c r="BK12" s="38" t="str">
        <f t="shared" si="1"/>
        <v>KSA THAAD Production Non Reportable</v>
      </c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>
        <v>1.095</v>
      </c>
      <c r="CA12" s="2">
        <v>1.4019999999999999</v>
      </c>
    </row>
    <row r="13" spans="1:79" x14ac:dyDescent="0.25">
      <c r="A13" s="2" t="s">
        <v>68</v>
      </c>
      <c r="B13" s="11" t="s">
        <v>36</v>
      </c>
      <c r="C13" s="18" t="s">
        <v>59</v>
      </c>
      <c r="D13" s="39" t="s">
        <v>0</v>
      </c>
      <c r="E13" s="34" t="s">
        <v>105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>
        <v>0.65800000000000003</v>
      </c>
      <c r="V13" s="20"/>
      <c r="W13" s="20"/>
      <c r="X13" s="34" t="str">
        <f>E13</f>
        <v>KSA THAAD Production Reportable</v>
      </c>
      <c r="Y13" s="12"/>
      <c r="Z13" s="12"/>
      <c r="AA13" s="12"/>
      <c r="AB13" s="12"/>
      <c r="AC13" s="12"/>
      <c r="AD13" s="17"/>
      <c r="AE13" s="17"/>
      <c r="AF13" s="17"/>
      <c r="AG13" s="17"/>
      <c r="AH13" s="12"/>
      <c r="AI13" s="12"/>
      <c r="AJ13" s="12"/>
      <c r="AK13" s="12"/>
      <c r="AL13" s="17"/>
      <c r="AM13" s="17"/>
      <c r="AN13" s="17"/>
      <c r="AO13" s="20"/>
      <c r="AP13" s="20"/>
      <c r="AQ13" s="38" t="str">
        <f t="shared" si="0"/>
        <v>KSA THAAD Production Reportable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>
        <v>2.3620000000000001</v>
      </c>
      <c r="BG13" s="2">
        <v>0.99299999999999999</v>
      </c>
      <c r="BK13" s="38" t="str">
        <f t="shared" si="1"/>
        <v>KSA THAAD Production Reportable</v>
      </c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>
        <v>1.3340000000000001</v>
      </c>
      <c r="CA13" s="2">
        <v>1.258</v>
      </c>
    </row>
    <row r="14" spans="1:79" x14ac:dyDescent="0.25">
      <c r="A14" s="2" t="s">
        <v>68</v>
      </c>
      <c r="B14" s="11" t="s">
        <v>36</v>
      </c>
      <c r="C14" s="18" t="s">
        <v>59</v>
      </c>
      <c r="D14" s="39" t="s">
        <v>0</v>
      </c>
      <c r="E14" s="6" t="s">
        <v>6</v>
      </c>
      <c r="F14" s="15">
        <v>0.36399999999999999</v>
      </c>
      <c r="G14" s="15">
        <v>0.78700000000000003</v>
      </c>
      <c r="H14" s="15">
        <v>0.75700000000000001</v>
      </c>
      <c r="I14" s="15">
        <v>0.71199999999999997</v>
      </c>
      <c r="J14" s="15">
        <v>0.72499999999999998</v>
      </c>
      <c r="K14" s="15">
        <v>0.71799999999999997</v>
      </c>
      <c r="L14" s="15">
        <v>0.71899999999999997</v>
      </c>
      <c r="M14" s="15">
        <v>0.622</v>
      </c>
      <c r="N14" s="15">
        <v>0.64600000000000002</v>
      </c>
      <c r="O14" s="15">
        <v>0.72599999999999998</v>
      </c>
      <c r="P14" s="15">
        <v>0.80300000000000005</v>
      </c>
      <c r="Q14" s="15">
        <v>0.84399999999999997</v>
      </c>
      <c r="R14" s="15">
        <v>0.88800000000000001</v>
      </c>
      <c r="S14" s="17">
        <v>0.90900000000000003</v>
      </c>
      <c r="T14" s="17">
        <v>0.92100000000000004</v>
      </c>
      <c r="U14" s="17">
        <v>0.93899999999999995</v>
      </c>
      <c r="V14" s="15"/>
      <c r="W14" s="15"/>
      <c r="X14" s="6" t="s">
        <v>6</v>
      </c>
      <c r="Y14" s="15"/>
      <c r="Z14" s="15"/>
      <c r="AA14" s="15">
        <v>0.29699999999999999</v>
      </c>
      <c r="AB14" s="15">
        <v>0.33100000000000002</v>
      </c>
      <c r="AC14" s="15">
        <v>0.27</v>
      </c>
      <c r="AD14" s="15">
        <v>0.36299999999999999</v>
      </c>
      <c r="AE14" s="15">
        <v>0.373</v>
      </c>
      <c r="AF14" s="15">
        <v>0.30199999999999999</v>
      </c>
      <c r="AG14" s="15">
        <v>0.315</v>
      </c>
      <c r="AH14" s="15">
        <v>0.48099999999999998</v>
      </c>
      <c r="AI14" s="15">
        <v>0.39800000000000002</v>
      </c>
      <c r="AJ14" s="17">
        <v>0.40500000000000003</v>
      </c>
      <c r="AK14" s="17">
        <v>0.52700000000000002</v>
      </c>
      <c r="AL14" s="17">
        <v>0.29599999999999999</v>
      </c>
      <c r="AM14" s="17">
        <v>0.438</v>
      </c>
      <c r="AN14" s="17">
        <v>0.42899999999999999</v>
      </c>
      <c r="AO14" s="15"/>
      <c r="AP14" s="15"/>
      <c r="AQ14" s="38" t="str">
        <f t="shared" si="0"/>
        <v>KSA THAAD Long Lead Cost Type</v>
      </c>
      <c r="AR14" s="2"/>
      <c r="AS14" s="2"/>
      <c r="AT14" s="2"/>
      <c r="AU14" s="2"/>
      <c r="AV14" s="2"/>
      <c r="AW14" s="2"/>
      <c r="AX14" s="2"/>
      <c r="AY14" s="2"/>
      <c r="AZ14" s="2"/>
      <c r="BA14" s="7">
        <v>1.4910000000000001</v>
      </c>
      <c r="BB14" s="7">
        <v>1.353</v>
      </c>
      <c r="BC14" s="2">
        <v>0.96699999999999997</v>
      </c>
      <c r="BD14" s="2">
        <v>0.85599999999999998</v>
      </c>
      <c r="BE14" s="2">
        <v>1.103</v>
      </c>
      <c r="BF14" s="2">
        <v>0.46700000000000003</v>
      </c>
      <c r="BG14" s="2">
        <v>1.18</v>
      </c>
      <c r="BK14" s="38" t="str">
        <f t="shared" si="1"/>
        <v>KSA THAAD Long Lead Cost Type</v>
      </c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>
        <v>0.98199999999999998</v>
      </c>
      <c r="BZ14" s="2">
        <v>0.95699999999999996</v>
      </c>
      <c r="CA14" s="2">
        <v>0.96399999999999997</v>
      </c>
    </row>
    <row r="15" spans="1:79" x14ac:dyDescent="0.25">
      <c r="A15" s="2" t="s">
        <v>68</v>
      </c>
      <c r="B15" s="11" t="s">
        <v>36</v>
      </c>
      <c r="C15" s="18" t="s">
        <v>59</v>
      </c>
      <c r="D15" s="39" t="s">
        <v>0</v>
      </c>
      <c r="E15" s="6" t="s">
        <v>5</v>
      </c>
      <c r="F15" s="15">
        <v>0.36399999999999999</v>
      </c>
      <c r="G15" s="15">
        <v>0.78700000000000003</v>
      </c>
      <c r="H15" s="15">
        <v>0.755</v>
      </c>
      <c r="I15" s="15">
        <v>0.71099999999999997</v>
      </c>
      <c r="J15" s="15">
        <v>0.72499999999999998</v>
      </c>
      <c r="K15" s="15">
        <v>0.71799999999999997</v>
      </c>
      <c r="L15" s="15">
        <v>0.71899999999999997</v>
      </c>
      <c r="M15" s="15">
        <v>0.622</v>
      </c>
      <c r="N15" s="15">
        <v>0.64600000000000002</v>
      </c>
      <c r="O15" s="15">
        <v>0.72599999999999998</v>
      </c>
      <c r="P15" s="15">
        <v>0.80300000000000005</v>
      </c>
      <c r="Q15" s="15">
        <v>0.84399999999999997</v>
      </c>
      <c r="R15" s="15">
        <v>0.88800000000000001</v>
      </c>
      <c r="S15" s="17">
        <v>0.90900000000000003</v>
      </c>
      <c r="T15" s="17">
        <v>0.92100000000000004</v>
      </c>
      <c r="U15" s="17">
        <v>0.94</v>
      </c>
      <c r="V15" s="15"/>
      <c r="W15" s="15"/>
      <c r="X15" s="6" t="s">
        <v>5</v>
      </c>
      <c r="Y15" s="15"/>
      <c r="Z15" s="15"/>
      <c r="AA15" s="15">
        <v>0.29699999999999999</v>
      </c>
      <c r="AB15" s="15">
        <v>0.33100000000000002</v>
      </c>
      <c r="AC15" s="15">
        <v>0.27</v>
      </c>
      <c r="AD15" s="15">
        <v>0.36299999999999999</v>
      </c>
      <c r="AE15" s="15">
        <v>0.373</v>
      </c>
      <c r="AF15" s="15">
        <v>0.30199999999999999</v>
      </c>
      <c r="AG15" s="15">
        <v>0.315</v>
      </c>
      <c r="AH15" s="15">
        <v>0.48099999999999998</v>
      </c>
      <c r="AI15" s="15">
        <v>0.39800000000000002</v>
      </c>
      <c r="AJ15" s="17">
        <v>0.40500000000000003</v>
      </c>
      <c r="AK15" s="17">
        <v>0.52700000000000002</v>
      </c>
      <c r="AL15" s="17">
        <v>0.29599999999999999</v>
      </c>
      <c r="AM15" s="17">
        <v>0.438</v>
      </c>
      <c r="AN15" s="17">
        <v>0.42899999999999999</v>
      </c>
      <c r="AO15" s="15"/>
      <c r="AP15" s="15"/>
      <c r="AQ15" s="38" t="str">
        <f t="shared" si="0"/>
        <v>KSA THAAD Long Lead Fixed Price</v>
      </c>
      <c r="AR15" s="2"/>
      <c r="AS15" s="2"/>
      <c r="AT15" s="2"/>
      <c r="AU15" s="2"/>
      <c r="AV15" s="2"/>
      <c r="AW15" s="2"/>
      <c r="AX15" s="2"/>
      <c r="AY15" s="2"/>
      <c r="AZ15" s="2"/>
      <c r="BA15" s="7">
        <v>1.4910000000000001</v>
      </c>
      <c r="BB15" s="7">
        <v>1.353</v>
      </c>
      <c r="BC15" s="2">
        <v>0.96699999999999997</v>
      </c>
      <c r="BD15" s="2">
        <v>0.85599999999999998</v>
      </c>
      <c r="BE15" s="2">
        <v>1.103</v>
      </c>
      <c r="BF15" s="2">
        <v>0.46700000000000003</v>
      </c>
      <c r="BG15" s="2">
        <v>0.56799999999999995</v>
      </c>
      <c r="BK15" s="38" t="str">
        <f t="shared" si="1"/>
        <v>KSA THAAD Long Lead Fixed Price</v>
      </c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>
        <v>0.98199999999999998</v>
      </c>
      <c r="BZ15" s="2">
        <v>0.95699999999999996</v>
      </c>
      <c r="CA15" s="2">
        <v>0.92200000000000004</v>
      </c>
    </row>
    <row r="16" spans="1:79" x14ac:dyDescent="0.25">
      <c r="A16" s="2" t="s">
        <v>68</v>
      </c>
      <c r="B16" s="11" t="s">
        <v>36</v>
      </c>
      <c r="C16" s="18" t="s">
        <v>60</v>
      </c>
      <c r="D16" s="39" t="s">
        <v>0</v>
      </c>
      <c r="E16" s="6" t="s">
        <v>4</v>
      </c>
      <c r="F16" s="15"/>
      <c r="G16" s="15">
        <v>0.89400000000000002</v>
      </c>
      <c r="H16" s="15">
        <v>0.89</v>
      </c>
      <c r="I16" s="15">
        <v>0.88800000000000001</v>
      </c>
      <c r="J16" s="15">
        <v>0.89200000000000002</v>
      </c>
      <c r="K16" s="15">
        <v>0.89500000000000002</v>
      </c>
      <c r="L16" s="15">
        <v>0.90200000000000002</v>
      </c>
      <c r="M16" s="15">
        <v>0.90100000000000002</v>
      </c>
      <c r="N16" s="15">
        <v>0.90600000000000003</v>
      </c>
      <c r="O16" s="15">
        <v>0.90900000000000003</v>
      </c>
      <c r="P16" s="15">
        <v>0.91500000000000004</v>
      </c>
      <c r="Q16" s="15">
        <v>0.92</v>
      </c>
      <c r="R16" s="15">
        <v>0.92900000000000005</v>
      </c>
      <c r="S16" s="15">
        <v>0.93</v>
      </c>
      <c r="T16" s="17">
        <v>0.93400000000000005</v>
      </c>
      <c r="U16" s="17">
        <v>0.94099999999999995</v>
      </c>
      <c r="V16" s="15"/>
      <c r="W16" s="15"/>
      <c r="X16" s="6" t="s">
        <v>4</v>
      </c>
      <c r="Y16" s="14"/>
      <c r="Z16" s="15"/>
      <c r="AA16" s="14">
        <v>0.315</v>
      </c>
      <c r="AB16" s="14">
        <v>0.33100000000000002</v>
      </c>
      <c r="AC16" s="14">
        <v>0.26800000000000002</v>
      </c>
      <c r="AD16" s="14">
        <v>0.32600000000000001</v>
      </c>
      <c r="AE16" s="14">
        <v>0.43</v>
      </c>
      <c r="AF16" s="14">
        <v>0.36599999999999999</v>
      </c>
      <c r="AG16" s="14">
        <v>0.41799999999999998</v>
      </c>
      <c r="AH16" s="14">
        <v>0.377</v>
      </c>
      <c r="AI16" s="14">
        <v>0.38</v>
      </c>
      <c r="AJ16" s="14">
        <v>0.35499999999999998</v>
      </c>
      <c r="AK16" s="14">
        <v>0.46800000000000003</v>
      </c>
      <c r="AL16" s="15">
        <v>0.44600000000000001</v>
      </c>
      <c r="AM16" s="15">
        <v>0.42299999999999999</v>
      </c>
      <c r="AN16" s="15">
        <v>0.16</v>
      </c>
      <c r="AO16" s="15"/>
      <c r="AP16" s="15"/>
      <c r="AQ16" s="38" t="str">
        <f t="shared" si="0"/>
        <v>QEWR Reportable CLINs 1001 5001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7">
        <v>1.962</v>
      </c>
      <c r="BC16" s="7">
        <v>2.15</v>
      </c>
      <c r="BD16" s="2">
        <v>1.677</v>
      </c>
      <c r="BE16" s="2">
        <v>1.944</v>
      </c>
      <c r="BF16" s="2">
        <v>0.91400000000000003</v>
      </c>
      <c r="BG16" s="2">
        <v>0.33100000000000002</v>
      </c>
      <c r="BK16" s="38" t="str">
        <f t="shared" si="1"/>
        <v>QEWR Reportable CLINs 1001 5001</v>
      </c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>
        <v>0.95799999999999996</v>
      </c>
      <c r="CA16" s="2">
        <v>0.95499999999999996</v>
      </c>
    </row>
    <row r="17" spans="1:79" x14ac:dyDescent="0.25">
      <c r="A17" s="2" t="s">
        <v>68</v>
      </c>
      <c r="B17" s="11" t="s">
        <v>36</v>
      </c>
      <c r="C17" s="18" t="s">
        <v>60</v>
      </c>
      <c r="D17" s="39" t="s">
        <v>0</v>
      </c>
      <c r="E17" s="6" t="s">
        <v>24</v>
      </c>
      <c r="F17" s="15">
        <v>0.92500000000000004</v>
      </c>
      <c r="G17" s="15">
        <v>0.94399999999999995</v>
      </c>
      <c r="H17" s="15">
        <v>0.94199999999999995</v>
      </c>
      <c r="I17" s="15">
        <v>0.94699999999999995</v>
      </c>
      <c r="J17" s="15">
        <v>0.94799999999999995</v>
      </c>
      <c r="K17" s="15">
        <v>0.95299999999999996</v>
      </c>
      <c r="L17" s="15">
        <v>0.94</v>
      </c>
      <c r="M17" s="15">
        <v>0.94599999999999995</v>
      </c>
      <c r="N17" s="15">
        <v>0.93500000000000005</v>
      </c>
      <c r="O17" s="15">
        <v>0.94799999999999995</v>
      </c>
      <c r="P17" s="15">
        <v>0.94</v>
      </c>
      <c r="Q17" s="15">
        <v>0.93</v>
      </c>
      <c r="R17" s="15">
        <v>0.94199999999999995</v>
      </c>
      <c r="S17" s="15">
        <v>0.93799999999999994</v>
      </c>
      <c r="T17" s="17">
        <v>0.95099999999999996</v>
      </c>
      <c r="U17" s="17">
        <v>0.95799999999999996</v>
      </c>
      <c r="V17" s="15"/>
      <c r="W17" s="15"/>
      <c r="X17" s="6" t="s">
        <v>24</v>
      </c>
      <c r="Y17" s="15"/>
      <c r="Z17" s="14">
        <v>0.42899999999999999</v>
      </c>
      <c r="AA17" s="14">
        <v>0.42899999999999999</v>
      </c>
      <c r="AB17" s="14">
        <v>0.14299999999999999</v>
      </c>
      <c r="AC17" s="14">
        <v>0.27300000000000002</v>
      </c>
      <c r="AD17" s="14">
        <v>0.25</v>
      </c>
      <c r="AE17" s="14">
        <v>0.375</v>
      </c>
      <c r="AF17" s="14">
        <v>0.68799999999999994</v>
      </c>
      <c r="AG17" s="14">
        <v>0.214</v>
      </c>
      <c r="AH17" s="14">
        <v>0.47099999999999997</v>
      </c>
      <c r="AI17" s="14">
        <v>0.375</v>
      </c>
      <c r="AJ17" s="14">
        <v>0.16700000000000001</v>
      </c>
      <c r="AK17" s="14">
        <v>0.34699999999999998</v>
      </c>
      <c r="AL17" s="15">
        <v>6.3E-2</v>
      </c>
      <c r="AM17" s="15">
        <v>0.3</v>
      </c>
      <c r="AN17" s="15">
        <v>0.41199999999999998</v>
      </c>
      <c r="AO17" s="15"/>
      <c r="AP17" s="15"/>
      <c r="AQ17" s="38" t="str">
        <f t="shared" si="0"/>
        <v>QEWR Non Reportable CLINs 2001  2002  3001  CFR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7">
        <v>0.95499999999999996</v>
      </c>
      <c r="BC17" s="2">
        <v>0.52900000000000003</v>
      </c>
      <c r="BD17" s="2">
        <v>4.18</v>
      </c>
      <c r="BE17" s="2">
        <v>1.262</v>
      </c>
      <c r="BF17" s="2">
        <v>0.48099999999999998</v>
      </c>
      <c r="BG17" s="2">
        <v>0.27200000000000002</v>
      </c>
      <c r="BK17" s="38" t="str">
        <f t="shared" si="1"/>
        <v>QEWR Non Reportable CLINs 2001  2002  3001  CFR</v>
      </c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>
        <v>0.998</v>
      </c>
      <c r="CA17" s="2">
        <v>0.98199999999999998</v>
      </c>
    </row>
    <row r="18" spans="1:79" x14ac:dyDescent="0.25">
      <c r="A18" s="2" t="s">
        <v>114</v>
      </c>
      <c r="B18" s="11" t="s">
        <v>36</v>
      </c>
      <c r="C18" s="18" t="s">
        <v>58</v>
      </c>
      <c r="D18" s="39" t="s">
        <v>0</v>
      </c>
      <c r="E18" s="6" t="s">
        <v>7</v>
      </c>
      <c r="F18" s="17">
        <v>0.81</v>
      </c>
      <c r="G18" s="17">
        <v>0.82299999999999995</v>
      </c>
      <c r="H18" s="17">
        <v>0.80300000000000005</v>
      </c>
      <c r="I18" s="17">
        <v>0.84</v>
      </c>
      <c r="J18" s="17">
        <v>0.83899999999999997</v>
      </c>
      <c r="K18" s="17">
        <v>0.83499999999999996</v>
      </c>
      <c r="L18" s="17">
        <v>0.84799999999999998</v>
      </c>
      <c r="M18" s="17">
        <v>0.82099999999999995</v>
      </c>
      <c r="N18" s="17">
        <v>0.82799999999999996</v>
      </c>
      <c r="O18" s="17">
        <v>0.82299999999999995</v>
      </c>
      <c r="P18" s="17">
        <v>0.82099999999999995</v>
      </c>
      <c r="Q18" s="17">
        <v>0.82699999999999996</v>
      </c>
      <c r="R18" s="17">
        <v>0.83</v>
      </c>
      <c r="S18" s="17">
        <v>0.80900000000000005</v>
      </c>
      <c r="T18" s="17">
        <v>0.82299999999999995</v>
      </c>
      <c r="U18" s="17">
        <v>0.82699999999999996</v>
      </c>
      <c r="V18" s="20"/>
      <c r="W18" s="20"/>
      <c r="X18" s="6" t="s">
        <v>7</v>
      </c>
      <c r="Y18" s="12">
        <v>0.31</v>
      </c>
      <c r="Z18" s="12">
        <v>0.27800000000000002</v>
      </c>
      <c r="AA18" s="13"/>
      <c r="AB18" s="12">
        <v>0.38500000000000001</v>
      </c>
      <c r="AC18" s="12">
        <v>0.35599999999999998</v>
      </c>
      <c r="AD18" s="12">
        <v>0.29599999999999999</v>
      </c>
      <c r="AE18" s="12">
        <v>0.253</v>
      </c>
      <c r="AF18" s="12">
        <v>0.13300000000000001</v>
      </c>
      <c r="AG18" s="12">
        <v>0.69199999999999995</v>
      </c>
      <c r="AH18" s="12">
        <v>0.64700000000000002</v>
      </c>
      <c r="AI18" s="12">
        <v>0.38500000000000001</v>
      </c>
      <c r="AJ18" s="12">
        <v>0.51200000000000001</v>
      </c>
      <c r="AK18" s="17">
        <v>0.14299999999999999</v>
      </c>
      <c r="AL18" s="17">
        <v>6.3E-2</v>
      </c>
      <c r="AM18" s="17">
        <v>0.27600000000000002</v>
      </c>
      <c r="AN18" s="44">
        <v>0.17100000000000001</v>
      </c>
      <c r="AO18" s="20">
        <f>AVERAGE(AL18:AN18)</f>
        <v>0.17</v>
      </c>
      <c r="AP18" s="20">
        <f>AN18-AL18</f>
        <v>0.10800000000000001</v>
      </c>
      <c r="AQ18" s="38" t="str">
        <f t="shared" si="0"/>
        <v>MK54 FY16 FY20 Production</v>
      </c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>
        <v>1.2490000000000001</v>
      </c>
      <c r="BC18" s="2">
        <v>0.65500000000000003</v>
      </c>
      <c r="BD18" s="2">
        <v>1.133</v>
      </c>
      <c r="BE18" s="2">
        <v>1.8560000000000001</v>
      </c>
      <c r="BF18" s="2">
        <v>1.083</v>
      </c>
      <c r="BG18" s="2">
        <v>2.79</v>
      </c>
      <c r="BK18" s="38" t="str">
        <f t="shared" si="1"/>
        <v>MK54 FY16 FY20 Production</v>
      </c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>
        <v>0.93799999999999994</v>
      </c>
      <c r="CA18" s="2">
        <v>1.0229999999999999</v>
      </c>
    </row>
    <row r="19" spans="1:79" x14ac:dyDescent="0.25">
      <c r="A19" s="2" t="s">
        <v>114</v>
      </c>
      <c r="B19" s="11" t="s">
        <v>36</v>
      </c>
      <c r="C19" s="18" t="s">
        <v>60</v>
      </c>
      <c r="D19" s="39" t="s">
        <v>0</v>
      </c>
      <c r="E19" s="34" t="s">
        <v>97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>
        <v>0.873</v>
      </c>
      <c r="Q19" s="17">
        <v>0.85899999999999999</v>
      </c>
      <c r="R19" s="17">
        <v>0.86</v>
      </c>
      <c r="S19" s="17">
        <v>0.85799999999999998</v>
      </c>
      <c r="T19" s="17">
        <v>0.877</v>
      </c>
      <c r="U19" s="17">
        <v>0.87</v>
      </c>
      <c r="V19" s="20"/>
      <c r="W19" s="20"/>
      <c r="X19" s="34" t="str">
        <f>E19</f>
        <v>SRP FOS2</v>
      </c>
      <c r="Y19" s="12"/>
      <c r="Z19" s="12"/>
      <c r="AA19" s="17"/>
      <c r="AB19" s="12"/>
      <c r="AC19" s="12"/>
      <c r="AD19" s="12"/>
      <c r="AE19" s="12"/>
      <c r="AF19" s="12"/>
      <c r="AG19" s="12"/>
      <c r="AH19" s="12"/>
      <c r="AI19" s="12">
        <v>1</v>
      </c>
      <c r="AJ19" s="12">
        <v>1</v>
      </c>
      <c r="AK19" s="17">
        <v>0.22500000000000001</v>
      </c>
      <c r="AL19" s="17">
        <v>0.27600000000000002</v>
      </c>
      <c r="AM19" s="17">
        <v>0.53300000000000003</v>
      </c>
      <c r="AN19" s="17">
        <v>0.28599999999999998</v>
      </c>
      <c r="AO19" s="20"/>
      <c r="AP19" s="20"/>
      <c r="AQ19" s="38" t="str">
        <f t="shared" si="0"/>
        <v>SRP FOS2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>
        <v>1.0940000000000001</v>
      </c>
      <c r="BG19" s="2">
        <v>0.99099999999999999</v>
      </c>
      <c r="BK19" s="38" t="str">
        <f t="shared" si="1"/>
        <v>SRP FOS2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>
        <v>0.99299999999999999</v>
      </c>
      <c r="CA19" s="2">
        <v>0.99299999999999999</v>
      </c>
    </row>
    <row r="20" spans="1:79" x14ac:dyDescent="0.25">
      <c r="A20" s="2" t="s">
        <v>68</v>
      </c>
      <c r="B20" s="11" t="s">
        <v>36</v>
      </c>
      <c r="C20" s="18" t="s">
        <v>60</v>
      </c>
      <c r="D20" s="39" t="s">
        <v>0</v>
      </c>
      <c r="E20" s="34" t="s">
        <v>106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>
        <v>0.97</v>
      </c>
      <c r="Q20" s="17">
        <v>0.97</v>
      </c>
      <c r="R20" s="17">
        <v>0.96699999999999997</v>
      </c>
      <c r="S20" s="17">
        <v>0.97</v>
      </c>
      <c r="T20" s="17">
        <v>0.97</v>
      </c>
      <c r="U20" s="17">
        <v>0.96899999999999997</v>
      </c>
      <c r="V20" s="20"/>
      <c r="W20" s="20"/>
      <c r="X20" s="34" t="str">
        <f>E20</f>
        <v>Qatar ADOC</v>
      </c>
      <c r="Y20" s="12"/>
      <c r="Z20" s="12"/>
      <c r="AA20" s="17"/>
      <c r="AB20" s="12"/>
      <c r="AC20" s="12"/>
      <c r="AD20" s="12"/>
      <c r="AE20" s="12"/>
      <c r="AF20" s="12"/>
      <c r="AG20" s="12"/>
      <c r="AH20" s="12"/>
      <c r="AI20" s="12">
        <v>0.20499999999999999</v>
      </c>
      <c r="AJ20" s="12">
        <v>0.373</v>
      </c>
      <c r="AK20" s="17">
        <v>0.92</v>
      </c>
      <c r="AL20" s="17">
        <v>0.48799999999999999</v>
      </c>
      <c r="AM20" s="17">
        <v>0.38200000000000001</v>
      </c>
      <c r="AN20" s="17">
        <v>0.53200000000000003</v>
      </c>
      <c r="AO20" s="20"/>
      <c r="AP20" s="20"/>
      <c r="AQ20" s="38" t="str">
        <f t="shared" si="0"/>
        <v>Qatar ADOC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>
        <v>1.121</v>
      </c>
      <c r="BG20" s="2">
        <v>0.97899999999999998</v>
      </c>
      <c r="BK20" s="38" t="str">
        <f t="shared" si="1"/>
        <v>Qatar ADOC</v>
      </c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>
        <v>0.99099999999999999</v>
      </c>
      <c r="CA20" s="2">
        <v>0.99099999999999999</v>
      </c>
    </row>
    <row r="21" spans="1:79" x14ac:dyDescent="0.25">
      <c r="A21" s="2" t="s">
        <v>114</v>
      </c>
      <c r="B21" s="11" t="s">
        <v>36</v>
      </c>
      <c r="C21" s="18" t="s">
        <v>57</v>
      </c>
      <c r="D21" s="39" t="s">
        <v>0</v>
      </c>
      <c r="E21" s="34" t="s">
        <v>98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>
        <v>0.93500000000000005</v>
      </c>
      <c r="Q21" s="17">
        <v>0.99099999999999999</v>
      </c>
      <c r="R21" s="17">
        <v>0.98799999999999999</v>
      </c>
      <c r="S21" s="17">
        <v>0.997</v>
      </c>
      <c r="T21" s="17">
        <v>0.97099999999999997</v>
      </c>
      <c r="U21" s="17">
        <v>0.97099999999999997</v>
      </c>
      <c r="V21" s="20"/>
      <c r="W21" s="20"/>
      <c r="X21" s="34" t="str">
        <f>E21</f>
        <v>Qatar Depot Operations Cost Type</v>
      </c>
      <c r="Y21" s="12"/>
      <c r="Z21" s="12"/>
      <c r="AA21" s="17"/>
      <c r="AB21" s="12"/>
      <c r="AC21" s="12"/>
      <c r="AD21" s="12"/>
      <c r="AE21" s="12"/>
      <c r="AF21" s="12"/>
      <c r="AG21" s="12"/>
      <c r="AH21" s="12"/>
      <c r="AI21" s="12">
        <v>0.72199999999999998</v>
      </c>
      <c r="AJ21" s="12">
        <v>0.66700000000000004</v>
      </c>
      <c r="AK21" s="17">
        <v>0.2</v>
      </c>
      <c r="AL21" s="17">
        <v>1</v>
      </c>
      <c r="AM21" s="17">
        <v>8.3000000000000004E-2</v>
      </c>
      <c r="AN21" s="17">
        <v>0.182</v>
      </c>
      <c r="AO21" s="41">
        <f>AVERAGE(AL21:AN21)</f>
        <v>0.42166666666666663</v>
      </c>
      <c r="AP21" s="41">
        <f>AN21-AL21</f>
        <v>-0.81800000000000006</v>
      </c>
      <c r="AQ21" s="38" t="str">
        <f t="shared" si="0"/>
        <v>Qatar Depot Operations Cost Type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>
        <v>1.0549999999999999</v>
      </c>
      <c r="BG21" s="2">
        <v>0.93</v>
      </c>
      <c r="BK21" s="38" t="str">
        <f t="shared" si="1"/>
        <v>Qatar Depot Operations Cost Type</v>
      </c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>
        <v>0.98299999999999998</v>
      </c>
      <c r="CA21" s="2">
        <v>0.97799999999999998</v>
      </c>
    </row>
    <row r="22" spans="1:79" x14ac:dyDescent="0.25">
      <c r="A22" s="2" t="s">
        <v>114</v>
      </c>
      <c r="B22" s="11" t="s">
        <v>36</v>
      </c>
      <c r="C22" s="18" t="s">
        <v>57</v>
      </c>
      <c r="D22" s="39" t="s">
        <v>0</v>
      </c>
      <c r="E22" s="6" t="s">
        <v>11</v>
      </c>
      <c r="F22" s="17">
        <v>0.86</v>
      </c>
      <c r="G22" s="17">
        <v>0.85899999999999999</v>
      </c>
      <c r="H22" s="17">
        <v>0.86</v>
      </c>
      <c r="I22" s="17">
        <v>0.86099999999999999</v>
      </c>
      <c r="J22" s="17">
        <v>0.85799999999999998</v>
      </c>
      <c r="K22" s="17">
        <v>0.85499999999999998</v>
      </c>
      <c r="L22" s="17">
        <v>0.85599999999999998</v>
      </c>
      <c r="M22" s="17">
        <v>0.85199999999999998</v>
      </c>
      <c r="N22" s="17">
        <v>0.84499999999999997</v>
      </c>
      <c r="O22" s="17">
        <v>0.85099999999999998</v>
      </c>
      <c r="P22" s="17">
        <v>0.85</v>
      </c>
      <c r="Q22" s="17">
        <v>0.85</v>
      </c>
      <c r="R22" s="17">
        <v>0.85099999999999998</v>
      </c>
      <c r="S22" s="17">
        <v>0.96299999999999997</v>
      </c>
      <c r="T22" s="17">
        <v>0.85299999999999998</v>
      </c>
      <c r="U22" s="17">
        <v>0.85399999999999998</v>
      </c>
      <c r="V22" s="20"/>
      <c r="W22" s="20"/>
      <c r="X22" s="6" t="s">
        <v>11</v>
      </c>
      <c r="Y22" s="12">
        <v>0.36399999999999999</v>
      </c>
      <c r="Z22" s="12">
        <v>0.36799999999999999</v>
      </c>
      <c r="AA22" s="12">
        <v>0.46200000000000002</v>
      </c>
      <c r="AB22" s="12">
        <v>0.42899999999999999</v>
      </c>
      <c r="AC22" s="12">
        <v>0.222</v>
      </c>
      <c r="AD22" s="12">
        <v>0.26700000000000002</v>
      </c>
      <c r="AE22" s="12">
        <v>0.29599999999999999</v>
      </c>
      <c r="AF22" s="12">
        <v>0.25700000000000001</v>
      </c>
      <c r="AG22" s="12">
        <v>0.58799999999999997</v>
      </c>
      <c r="AH22" s="12">
        <v>0.25</v>
      </c>
      <c r="AI22" s="12">
        <v>0.11799999999999999</v>
      </c>
      <c r="AJ22" s="12">
        <v>0.42899999999999999</v>
      </c>
      <c r="AK22" s="15">
        <v>0.13300000000000001</v>
      </c>
      <c r="AL22" s="15">
        <v>0.125</v>
      </c>
      <c r="AM22" s="15">
        <v>5.8999999999999997E-2</v>
      </c>
      <c r="AN22" s="15">
        <v>0.41699999999999998</v>
      </c>
      <c r="AO22" s="20"/>
      <c r="AP22" s="20"/>
      <c r="AQ22" s="38" t="str">
        <f t="shared" si="0"/>
        <v>Qatar Patriot Production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>
        <v>1.0999999999999999E-2</v>
      </c>
      <c r="BC22" s="2">
        <v>5.976</v>
      </c>
      <c r="BD22" s="2">
        <v>0.311</v>
      </c>
      <c r="BE22" s="2">
        <v>2.6579999999999999</v>
      </c>
      <c r="BF22" s="2">
        <v>11.702</v>
      </c>
      <c r="BG22" s="2">
        <v>16.821000000000002</v>
      </c>
      <c r="BK22" s="38" t="str">
        <f t="shared" si="1"/>
        <v>Qatar Patriot Production</v>
      </c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>
        <v>0.997</v>
      </c>
      <c r="CA22" s="2">
        <v>0.997</v>
      </c>
    </row>
    <row r="23" spans="1:79" x14ac:dyDescent="0.25">
      <c r="A23" s="2" t="s">
        <v>114</v>
      </c>
      <c r="B23" s="11" t="s">
        <v>36</v>
      </c>
      <c r="C23" s="18" t="s">
        <v>57</v>
      </c>
      <c r="D23" s="39" t="s">
        <v>0</v>
      </c>
      <c r="E23" s="34" t="s">
        <v>102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0"/>
      <c r="W23" s="20"/>
      <c r="X23" s="34" t="str">
        <f>E23</f>
        <v>Qatar Patriot 2 Lot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5"/>
      <c r="AL23" s="15"/>
      <c r="AM23" s="15"/>
      <c r="AN23" s="15"/>
      <c r="AO23" s="20"/>
      <c r="AP23" s="20"/>
      <c r="AQ23" s="38" t="str">
        <f t="shared" si="0"/>
        <v>Qatar Patriot 2 Lot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>
        <v>0.57799999999999996</v>
      </c>
      <c r="BG23" s="2">
        <v>0.94799999999999995</v>
      </c>
      <c r="BK23" s="38" t="str">
        <f t="shared" si="1"/>
        <v>Qatar Patriot 2 Lot</v>
      </c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7">
        <v>1</v>
      </c>
      <c r="CA23" s="2">
        <v>0.999</v>
      </c>
    </row>
    <row r="24" spans="1:79" x14ac:dyDescent="0.25">
      <c r="A24" s="2" t="s">
        <v>114</v>
      </c>
      <c r="B24" s="11" t="s">
        <v>36</v>
      </c>
      <c r="C24" s="18" t="s">
        <v>57</v>
      </c>
      <c r="D24" s="39" t="s">
        <v>0</v>
      </c>
      <c r="E24" s="34" t="s">
        <v>103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>
        <v>0.878</v>
      </c>
      <c r="Q24" s="17">
        <v>0.89100000000000001</v>
      </c>
      <c r="R24" s="17">
        <v>0.89300000000000002</v>
      </c>
      <c r="S24" s="17">
        <v>0.91800000000000004</v>
      </c>
      <c r="T24" s="17">
        <v>0.93700000000000006</v>
      </c>
      <c r="U24" s="17">
        <v>0.92800000000000005</v>
      </c>
      <c r="V24" s="20"/>
      <c r="W24" s="20"/>
      <c r="X24" s="34" t="str">
        <f>E24</f>
        <v>Qatar NASAMS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>
        <v>0.52200000000000002</v>
      </c>
      <c r="AJ24" s="12">
        <v>0.36199999999999999</v>
      </c>
      <c r="AK24" s="15">
        <v>0.28399999999999997</v>
      </c>
      <c r="AL24" s="15">
        <v>0.29599999999999999</v>
      </c>
      <c r="AM24" s="15">
        <v>0.41299999999999998</v>
      </c>
      <c r="AN24" s="15">
        <v>0.44</v>
      </c>
      <c r="AO24" s="20"/>
      <c r="AP24" s="20"/>
      <c r="AQ24" s="38" t="str">
        <f t="shared" si="0"/>
        <v>Qatar NASAMS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7">
        <v>0.73</v>
      </c>
      <c r="BG24" s="2">
        <v>3.427</v>
      </c>
      <c r="BK24" s="38" t="str">
        <f t="shared" si="1"/>
        <v>Qatar NASAMS</v>
      </c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7">
        <v>1.0209999999999999</v>
      </c>
      <c r="CA24" s="2">
        <v>1.1180000000000001</v>
      </c>
    </row>
    <row r="25" spans="1:79" x14ac:dyDescent="0.25">
      <c r="A25" s="2" t="s">
        <v>114</v>
      </c>
      <c r="B25" s="11" t="s">
        <v>36</v>
      </c>
      <c r="C25" s="18" t="s">
        <v>57</v>
      </c>
      <c r="D25" s="39" t="s">
        <v>0</v>
      </c>
      <c r="E25" s="6" t="s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6" t="s">
        <v>12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38" t="str">
        <f t="shared" si="0"/>
        <v>SNAP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K25" s="38" t="str">
        <f t="shared" si="1"/>
        <v>SNAP</v>
      </c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25">
      <c r="A26" s="2" t="s">
        <v>114</v>
      </c>
      <c r="B26" s="11" t="s">
        <v>36</v>
      </c>
      <c r="C26" s="18" t="s">
        <v>58</v>
      </c>
      <c r="D26" s="39" t="s">
        <v>0</v>
      </c>
      <c r="E26" s="45" t="s">
        <v>99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>
        <v>1</v>
      </c>
      <c r="Q26" s="17">
        <v>0.89700000000000002</v>
      </c>
      <c r="R26" s="17">
        <v>0.5</v>
      </c>
      <c r="S26" s="17">
        <v>1.167</v>
      </c>
      <c r="T26" s="17">
        <v>1.278</v>
      </c>
      <c r="U26" s="44">
        <v>0.44800000000000001</v>
      </c>
      <c r="V26" s="20">
        <f>AVERAGE(S26:U26)</f>
        <v>0.96433333333333338</v>
      </c>
      <c r="W26" s="20">
        <f>U26-S26</f>
        <v>-0.71900000000000008</v>
      </c>
      <c r="X26" s="34" t="str">
        <f>E26</f>
        <v>AEGIS FY18 FY20 Production</v>
      </c>
      <c r="Y26" s="12"/>
      <c r="Z26" s="1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>
        <v>0.38500000000000001</v>
      </c>
      <c r="AM26" s="17">
        <v>1</v>
      </c>
      <c r="AN26" s="17"/>
      <c r="AO26" s="20"/>
      <c r="AP26" s="20"/>
      <c r="AQ26" s="38" t="str">
        <f t="shared" si="0"/>
        <v>AEGIS FY18 FY20 Production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>
        <v>1.4530000000000001</v>
      </c>
      <c r="BG26" s="2">
        <v>0.77900000000000003</v>
      </c>
      <c r="BK26" s="38" t="str">
        <f t="shared" si="1"/>
        <v>AEGIS FY18 FY20 Production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7">
        <v>1.07</v>
      </c>
      <c r="CA26" s="2">
        <v>1.048</v>
      </c>
    </row>
    <row r="27" spans="1:79" x14ac:dyDescent="0.25">
      <c r="A27" s="2" t="s">
        <v>68</v>
      </c>
      <c r="B27" s="11" t="s">
        <v>36</v>
      </c>
      <c r="C27" s="18" t="s">
        <v>58</v>
      </c>
      <c r="D27" s="39" t="s">
        <v>0</v>
      </c>
      <c r="E27" s="6" t="s">
        <v>19</v>
      </c>
      <c r="F27" s="17">
        <v>0.96399999999999997</v>
      </c>
      <c r="G27" s="17">
        <v>0.95899999999999996</v>
      </c>
      <c r="H27" s="17">
        <v>0.95799999999999996</v>
      </c>
      <c r="I27" s="17">
        <v>0.97499999999999998</v>
      </c>
      <c r="J27" s="17">
        <v>0.97599999999999998</v>
      </c>
      <c r="K27" s="17">
        <v>0.97599999999999998</v>
      </c>
      <c r="L27" s="17">
        <v>0.97799999999999998</v>
      </c>
      <c r="M27" s="17">
        <v>0.92400000000000004</v>
      </c>
      <c r="N27" s="17">
        <v>0.97699999999999998</v>
      </c>
      <c r="O27" s="17">
        <v>0.97899999999999998</v>
      </c>
      <c r="P27" s="17">
        <v>0.97799999999999998</v>
      </c>
      <c r="Q27" s="17">
        <v>0.97799999999999998</v>
      </c>
      <c r="R27" s="17">
        <v>0.97799999999999998</v>
      </c>
      <c r="S27" s="17">
        <v>0.98</v>
      </c>
      <c r="T27" s="17">
        <v>0.98</v>
      </c>
      <c r="U27" s="17">
        <v>0.98</v>
      </c>
      <c r="V27" s="17"/>
      <c r="W27" s="17"/>
      <c r="X27" s="6" t="s">
        <v>19</v>
      </c>
      <c r="Y27" s="12">
        <v>0.47199999999999998</v>
      </c>
      <c r="Z27" s="13"/>
      <c r="AA27" s="13"/>
      <c r="AB27" s="13"/>
      <c r="AC27" s="13"/>
      <c r="AD27" s="13"/>
      <c r="AE27" s="12">
        <v>0.182</v>
      </c>
      <c r="AF27" s="13"/>
      <c r="AG27" s="12">
        <v>0.66700000000000004</v>
      </c>
      <c r="AH27" s="13"/>
      <c r="AI27" s="13"/>
      <c r="AJ27" s="13"/>
      <c r="AK27" s="17">
        <v>0.5</v>
      </c>
      <c r="AL27" s="17">
        <v>1</v>
      </c>
      <c r="AM27" s="17">
        <v>0.14299999999999999</v>
      </c>
      <c r="AN27" s="44">
        <v>0.111</v>
      </c>
      <c r="AO27" s="20">
        <f>AVERAGE(AL27:AN27)</f>
        <v>0.41799999999999998</v>
      </c>
      <c r="AP27" s="20">
        <f>AN27-AL27</f>
        <v>-0.88900000000000001</v>
      </c>
      <c r="AQ27" s="38" t="str">
        <f t="shared" si="0"/>
        <v>DDG 1002 Ship Set 3 Non Reportable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7">
        <v>0.70099999999999996</v>
      </c>
      <c r="BC27" s="7">
        <v>1.42</v>
      </c>
      <c r="BD27" s="7">
        <v>1.671</v>
      </c>
      <c r="BE27" s="7">
        <v>2.3889999999999998</v>
      </c>
      <c r="BF27" s="7">
        <v>3.9710000000000001</v>
      </c>
      <c r="BG27" s="7">
        <v>2.2389999999999999</v>
      </c>
      <c r="BK27" s="38" t="str">
        <f t="shared" si="1"/>
        <v>DDG 1002 Ship Set 3 Non Reportable</v>
      </c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>
        <v>0.98599999999999999</v>
      </c>
      <c r="CA27" s="2">
        <v>0.98699999999999999</v>
      </c>
    </row>
    <row r="28" spans="1:79" x14ac:dyDescent="0.25">
      <c r="A28" s="2" t="s">
        <v>68</v>
      </c>
      <c r="B28" s="11" t="s">
        <v>36</v>
      </c>
      <c r="C28" s="18" t="s">
        <v>59</v>
      </c>
      <c r="D28" s="39" t="s">
        <v>0</v>
      </c>
      <c r="E28" s="45" t="s">
        <v>111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>
        <v>0.63600000000000001</v>
      </c>
      <c r="Q28" s="17">
        <v>0.624</v>
      </c>
      <c r="R28" s="17">
        <v>0.65600000000000003</v>
      </c>
      <c r="S28" s="17">
        <v>0.67200000000000004</v>
      </c>
      <c r="T28" s="17">
        <v>0.64800000000000002</v>
      </c>
      <c r="U28" s="44">
        <v>0.57599999999999996</v>
      </c>
      <c r="V28" s="20">
        <f>AVERAGE(S28:U28)</f>
        <v>0.63200000000000001</v>
      </c>
      <c r="W28" s="20">
        <f>U28-S28</f>
        <v>-9.6000000000000085E-2</v>
      </c>
      <c r="X28" s="34" t="str">
        <f>E28</f>
        <v>AN/TYP-2 TO3</v>
      </c>
      <c r="Y28" s="17"/>
      <c r="Z28" s="12"/>
      <c r="AA28" s="12"/>
      <c r="AB28" s="12"/>
      <c r="AC28" s="12"/>
      <c r="AD28" s="12"/>
      <c r="AE28" s="12"/>
      <c r="AF28" s="12"/>
      <c r="AG28" s="12"/>
      <c r="AH28" s="12"/>
      <c r="AI28" s="12">
        <v>0.23100000000000001</v>
      </c>
      <c r="AJ28" s="12">
        <v>0.26100000000000001</v>
      </c>
      <c r="AK28" s="12">
        <v>0.316</v>
      </c>
      <c r="AL28" s="17">
        <v>0.1</v>
      </c>
      <c r="AM28" s="17">
        <v>0.2</v>
      </c>
      <c r="AN28" s="44">
        <v>0.10199999999999999</v>
      </c>
      <c r="AO28" s="20">
        <f>AVERAGE(AL28:AN28)</f>
        <v>0.13400000000000001</v>
      </c>
      <c r="AP28" s="20">
        <f>AN28-AL28</f>
        <v>1.9999999999999879E-3</v>
      </c>
      <c r="AQ28" s="38" t="str">
        <f t="shared" si="0"/>
        <v>AN/TYP-2 TO3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7"/>
      <c r="BC28" s="2"/>
      <c r="BD28" s="2"/>
      <c r="BE28" s="2"/>
      <c r="BF28" s="7">
        <v>0.22</v>
      </c>
      <c r="BG28" s="7">
        <v>6.8000000000000005E-2</v>
      </c>
      <c r="BK28" s="38" t="str">
        <f t="shared" si="1"/>
        <v>AN/TYP-2 TO3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7">
        <v>0.81100000000000005</v>
      </c>
      <c r="CA28" s="2">
        <v>0.72799999999999998</v>
      </c>
    </row>
    <row r="29" spans="1:79" x14ac:dyDescent="0.25">
      <c r="A29" s="2" t="s">
        <v>114</v>
      </c>
      <c r="B29" s="11" t="s">
        <v>36</v>
      </c>
      <c r="C29" s="18" t="s">
        <v>57</v>
      </c>
      <c r="D29" s="39" t="s">
        <v>0</v>
      </c>
      <c r="E29" s="34" t="s">
        <v>101</v>
      </c>
      <c r="F29" s="17"/>
      <c r="G29" s="17"/>
      <c r="H29" s="17"/>
      <c r="I29" s="17"/>
      <c r="J29" s="17"/>
      <c r="K29" s="21"/>
      <c r="L29" s="21"/>
      <c r="M29" s="21"/>
      <c r="N29" s="21"/>
      <c r="O29" s="21"/>
      <c r="P29" s="17">
        <v>0.92900000000000005</v>
      </c>
      <c r="Q29" s="17">
        <v>0.81499999999999995</v>
      </c>
      <c r="R29" s="17">
        <v>0.91800000000000004</v>
      </c>
      <c r="S29" s="17">
        <v>0.998</v>
      </c>
      <c r="T29" s="17">
        <v>0.94399999999999995</v>
      </c>
      <c r="U29" s="17">
        <v>0.91600000000000004</v>
      </c>
      <c r="V29" s="21"/>
      <c r="W29" s="21"/>
      <c r="X29" s="34" t="str">
        <f>E29</f>
        <v>Bahrain Patriot 2 Lot</v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>
        <v>0.67400000000000004</v>
      </c>
      <c r="AJ29" s="17">
        <v>0.96199999999999997</v>
      </c>
      <c r="AK29" s="17">
        <v>0.63200000000000001</v>
      </c>
      <c r="AL29" s="17">
        <v>0.62</v>
      </c>
      <c r="AM29" s="17">
        <v>0.50900000000000001</v>
      </c>
      <c r="AN29" s="17">
        <v>0.54</v>
      </c>
      <c r="AO29" s="21"/>
      <c r="AP29" s="21"/>
      <c r="AQ29" s="38" t="str">
        <f t="shared" si="0"/>
        <v>Bahrain Patriot 2 Lot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>
        <v>1.1060000000000001</v>
      </c>
      <c r="BG29" s="2">
        <v>0.66800000000000004</v>
      </c>
      <c r="BK29" s="38" t="str">
        <f t="shared" si="1"/>
        <v>Bahrain Patriot 2 Lot</v>
      </c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>
        <v>1.1180000000000001</v>
      </c>
      <c r="CA29" s="7">
        <v>1.05</v>
      </c>
    </row>
    <row r="30" spans="1:79" x14ac:dyDescent="0.25">
      <c r="A30" s="2" t="s">
        <v>114</v>
      </c>
      <c r="B30" s="11" t="s">
        <v>36</v>
      </c>
      <c r="C30" s="18" t="s">
        <v>57</v>
      </c>
      <c r="D30" s="39" t="s">
        <v>0</v>
      </c>
      <c r="E30" s="34" t="s">
        <v>100</v>
      </c>
      <c r="F30" s="17"/>
      <c r="G30" s="17"/>
      <c r="H30" s="17"/>
      <c r="I30" s="17"/>
      <c r="J30" s="17"/>
      <c r="K30" s="21"/>
      <c r="L30" s="21"/>
      <c r="M30" s="21"/>
      <c r="N30" s="21"/>
      <c r="O30" s="21"/>
      <c r="P30" s="21"/>
      <c r="Q30" s="21"/>
      <c r="R30" s="21"/>
      <c r="S30" s="21"/>
      <c r="T30" s="17"/>
      <c r="U30" s="17"/>
      <c r="V30" s="21"/>
      <c r="W30" s="21"/>
      <c r="X30" s="34" t="str">
        <f>E30</f>
        <v>DSLC FRP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38" t="str">
        <f t="shared" si="0"/>
        <v>DSLC FRP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>
        <v>0.626</v>
      </c>
      <c r="BG30" s="2">
        <v>0.97699999999999998</v>
      </c>
      <c r="BK30" s="38" t="str">
        <f t="shared" si="1"/>
        <v>DSLC FRP</v>
      </c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>
        <v>2.4510000000000001</v>
      </c>
      <c r="CA30" s="2">
        <v>2.1819999999999999</v>
      </c>
    </row>
    <row r="31" spans="1:79" x14ac:dyDescent="0.25">
      <c r="A31" s="2" t="s">
        <v>114</v>
      </c>
      <c r="B31" s="11" t="s">
        <v>36</v>
      </c>
      <c r="C31" s="18" t="s">
        <v>57</v>
      </c>
      <c r="D31" s="39" t="s">
        <v>0</v>
      </c>
      <c r="E31" s="6" t="s">
        <v>30</v>
      </c>
      <c r="F31" s="17">
        <v>0.60799999999999998</v>
      </c>
      <c r="G31" s="17">
        <v>0.54</v>
      </c>
      <c r="H31" s="17">
        <v>0.65100000000000002</v>
      </c>
      <c r="I31" s="17">
        <v>0.77400000000000002</v>
      </c>
      <c r="J31" s="17">
        <v>0.75900000000000001</v>
      </c>
      <c r="K31" s="17">
        <v>0.75</v>
      </c>
      <c r="L31" s="17">
        <v>0.78300000000000003</v>
      </c>
      <c r="M31" s="17">
        <v>0.78300000000000003</v>
      </c>
      <c r="N31" s="17">
        <v>0.80300000000000005</v>
      </c>
      <c r="O31" s="17">
        <v>0.77</v>
      </c>
      <c r="P31" s="17">
        <v>0.77500000000000002</v>
      </c>
      <c r="Q31" s="17">
        <v>0.79900000000000004</v>
      </c>
      <c r="R31" s="17">
        <v>0.81100000000000005</v>
      </c>
      <c r="S31" s="17">
        <v>0.81799999999999995</v>
      </c>
      <c r="T31" s="17">
        <v>0.82899999999999996</v>
      </c>
      <c r="U31" s="17">
        <v>0.80300000000000005</v>
      </c>
      <c r="V31" s="41"/>
      <c r="W31" s="41"/>
      <c r="X31" s="6" t="s">
        <v>30</v>
      </c>
      <c r="Y31" s="12">
        <v>0.14899999999999999</v>
      </c>
      <c r="Z31" s="12">
        <v>0.22700000000000001</v>
      </c>
      <c r="AA31" s="12">
        <v>0.42899999999999999</v>
      </c>
      <c r="AB31" s="12">
        <v>0.35599999999999998</v>
      </c>
      <c r="AC31" s="12">
        <v>0.20899999999999999</v>
      </c>
      <c r="AD31" s="12">
        <v>0.34599999999999997</v>
      </c>
      <c r="AE31" s="12">
        <v>1</v>
      </c>
      <c r="AF31" s="12">
        <v>0.45800000000000002</v>
      </c>
      <c r="AG31" s="12">
        <v>0.44900000000000001</v>
      </c>
      <c r="AH31" s="12">
        <v>0.442</v>
      </c>
      <c r="AI31" s="12">
        <v>0.33900000000000002</v>
      </c>
      <c r="AJ31" s="12">
        <v>0.53400000000000003</v>
      </c>
      <c r="AK31" s="12">
        <v>0.47099999999999997</v>
      </c>
      <c r="AL31" s="17">
        <v>0.52300000000000002</v>
      </c>
      <c r="AM31" s="17">
        <v>0.51500000000000001</v>
      </c>
      <c r="AN31" s="17">
        <v>0.25700000000000001</v>
      </c>
      <c r="AO31" s="20"/>
      <c r="AP31" s="20"/>
      <c r="AQ31" s="38" t="str">
        <f t="shared" si="0"/>
        <v>Poland Patriot Phase 1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>
        <v>0.77700000000000002</v>
      </c>
      <c r="BC31" s="2">
        <v>0.874</v>
      </c>
      <c r="BD31" s="2">
        <v>-0.14499999999999999</v>
      </c>
      <c r="BE31" s="2">
        <v>0.38</v>
      </c>
      <c r="BF31" s="2">
        <v>0.85299999999999998</v>
      </c>
      <c r="BG31" s="2">
        <v>0.86399999999999999</v>
      </c>
      <c r="BK31" s="38" t="str">
        <f t="shared" si="1"/>
        <v>Poland Patriot Phase 1</v>
      </c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>
        <v>1.0549999999999999</v>
      </c>
      <c r="CA31" s="7">
        <v>1.04</v>
      </c>
    </row>
    <row r="32" spans="1:79" x14ac:dyDescent="0.25">
      <c r="A32" s="2" t="s">
        <v>68</v>
      </c>
      <c r="B32" s="11" t="s">
        <v>36</v>
      </c>
      <c r="C32" s="18" t="s">
        <v>57</v>
      </c>
      <c r="D32" s="39" t="s">
        <v>0</v>
      </c>
      <c r="E32" s="6" t="s">
        <v>31</v>
      </c>
      <c r="F32" s="17">
        <v>0.79500000000000004</v>
      </c>
      <c r="G32" s="17">
        <v>0.84599999999999997</v>
      </c>
      <c r="H32" s="17">
        <v>0.90200000000000002</v>
      </c>
      <c r="I32" s="17">
        <v>0.92900000000000005</v>
      </c>
      <c r="J32" s="17">
        <v>0.86599999999999999</v>
      </c>
      <c r="K32" s="17">
        <v>0.82799999999999996</v>
      </c>
      <c r="L32" s="17">
        <v>0.82</v>
      </c>
      <c r="M32" s="17">
        <v>0.81</v>
      </c>
      <c r="N32" s="17">
        <v>0.81299999999999994</v>
      </c>
      <c r="O32" s="17">
        <v>0.81299999999999994</v>
      </c>
      <c r="P32" s="17">
        <v>0.80500000000000005</v>
      </c>
      <c r="Q32" s="17">
        <v>1.016</v>
      </c>
      <c r="R32" s="17">
        <v>0.99</v>
      </c>
      <c r="S32" s="17">
        <v>0.97299999999999998</v>
      </c>
      <c r="T32" s="17">
        <v>0.95299999999999996</v>
      </c>
      <c r="U32" s="17">
        <v>0.93100000000000005</v>
      </c>
      <c r="V32" s="20"/>
      <c r="W32" s="20"/>
      <c r="X32" s="6" t="s">
        <v>31</v>
      </c>
      <c r="Y32" s="12">
        <v>0.46200000000000002</v>
      </c>
      <c r="Z32" s="12">
        <v>0.4</v>
      </c>
      <c r="AA32" s="12">
        <v>0.5</v>
      </c>
      <c r="AB32" s="12">
        <v>0.59299999999999997</v>
      </c>
      <c r="AC32" s="12">
        <v>0.44400000000000001</v>
      </c>
      <c r="AD32" s="12">
        <v>0.27</v>
      </c>
      <c r="AE32" s="12">
        <v>0.61799999999999999</v>
      </c>
      <c r="AF32" s="12">
        <v>0.52900000000000003</v>
      </c>
      <c r="AG32" s="12">
        <v>0.51600000000000001</v>
      </c>
      <c r="AH32" s="12">
        <v>0.628</v>
      </c>
      <c r="AI32" s="12">
        <v>0.439</v>
      </c>
      <c r="AJ32" s="17">
        <v>0.89100000000000001</v>
      </c>
      <c r="AK32" s="12">
        <v>1</v>
      </c>
      <c r="AL32" s="17">
        <v>0.41399999999999998</v>
      </c>
      <c r="AM32" s="17">
        <v>0.55600000000000005</v>
      </c>
      <c r="AN32" s="17">
        <v>0.59399999999999997</v>
      </c>
      <c r="AO32" s="20"/>
      <c r="AP32" s="20"/>
      <c r="AQ32" s="38" t="str">
        <f t="shared" si="0"/>
        <v>Patriot Sweden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>
        <v>0.53400000000000003</v>
      </c>
      <c r="BC32" s="2">
        <v>-0.59099999999999997</v>
      </c>
      <c r="BD32" s="2">
        <v>0.68100000000000005</v>
      </c>
      <c r="BE32" s="2">
        <v>0.58799999999999997</v>
      </c>
      <c r="BF32" s="2">
        <v>0.91200000000000003</v>
      </c>
      <c r="BG32" s="2">
        <v>0.57899999999999996</v>
      </c>
      <c r="BK32" s="38" t="str">
        <f t="shared" si="1"/>
        <v>Patriot Sweden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>
        <v>1.0489999999999999</v>
      </c>
      <c r="CA32" s="2">
        <v>1.016</v>
      </c>
    </row>
    <row r="33" spans="1:79" x14ac:dyDescent="0.25">
      <c r="A33" s="2" t="s">
        <v>68</v>
      </c>
      <c r="B33" s="11" t="s">
        <v>36</v>
      </c>
      <c r="C33" s="18" t="s">
        <v>57</v>
      </c>
      <c r="D33" s="39" t="s">
        <v>0</v>
      </c>
      <c r="E33" s="6" t="s">
        <v>39</v>
      </c>
      <c r="F33" s="17">
        <v>1</v>
      </c>
      <c r="G33" s="17">
        <v>1</v>
      </c>
      <c r="H33" s="17">
        <v>0.60899999999999999</v>
      </c>
      <c r="I33" s="17">
        <v>0.73199999999999998</v>
      </c>
      <c r="J33" s="17">
        <v>0.77</v>
      </c>
      <c r="K33" s="17">
        <v>0.67400000000000004</v>
      </c>
      <c r="L33" s="17">
        <v>0.874</v>
      </c>
      <c r="M33" s="17">
        <v>0.97399999999999998</v>
      </c>
      <c r="N33" s="17">
        <v>1.0169999999999999</v>
      </c>
      <c r="O33" s="17">
        <v>0.92800000000000005</v>
      </c>
      <c r="P33" s="17">
        <v>0.94299999999999995</v>
      </c>
      <c r="Q33" s="17">
        <v>0.85299999999999998</v>
      </c>
      <c r="R33" s="17">
        <v>0.85899999999999999</v>
      </c>
      <c r="S33" s="17">
        <v>0.86699999999999999</v>
      </c>
      <c r="T33" s="17">
        <v>0.85699999999999998</v>
      </c>
      <c r="U33" s="17">
        <v>0.83199999999999996</v>
      </c>
      <c r="V33" s="17"/>
      <c r="W33" s="17"/>
      <c r="X33" s="6" t="s">
        <v>39</v>
      </c>
      <c r="Y33" s="13"/>
      <c r="Z33" s="12">
        <v>0.75</v>
      </c>
      <c r="AA33" s="12">
        <v>0.438</v>
      </c>
      <c r="AB33" s="12">
        <v>0.58799999999999997</v>
      </c>
      <c r="AC33" s="12">
        <v>0.63600000000000001</v>
      </c>
      <c r="AD33" s="12">
        <v>0.41399999999999998</v>
      </c>
      <c r="AE33" s="12">
        <v>0.76600000000000001</v>
      </c>
      <c r="AF33" s="12">
        <v>0.81299999999999994</v>
      </c>
      <c r="AG33" s="12">
        <v>0.59499999999999997</v>
      </c>
      <c r="AH33" s="12">
        <v>0.28299999999999997</v>
      </c>
      <c r="AI33" s="12">
        <v>0.45500000000000002</v>
      </c>
      <c r="AJ33" s="12">
        <v>0.56499999999999995</v>
      </c>
      <c r="AK33" s="12">
        <v>0.69199999999999995</v>
      </c>
      <c r="AL33" s="17">
        <v>0.58299999999999996</v>
      </c>
      <c r="AM33" s="17">
        <v>0.48599999999999999</v>
      </c>
      <c r="AN33" s="17">
        <v>0.45700000000000002</v>
      </c>
      <c r="AO33" s="17"/>
      <c r="AP33" s="17"/>
      <c r="AQ33" s="38" t="str">
        <f t="shared" si="0"/>
        <v xml:space="preserve">Romania Patriot 3 Lot 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>
        <v>1.381</v>
      </c>
      <c r="BC33" s="2">
        <v>0.42299999999999999</v>
      </c>
      <c r="BD33" s="2">
        <v>100.614</v>
      </c>
      <c r="BE33" s="2">
        <v>0.54600000000000004</v>
      </c>
      <c r="BF33" s="2">
        <v>0.68899999999999995</v>
      </c>
      <c r="BG33" s="2">
        <v>1.3580000000000001</v>
      </c>
      <c r="BK33" s="38" t="str">
        <f t="shared" si="1"/>
        <v xml:space="preserve">Romania Patriot 3 Lot </v>
      </c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>
        <v>1.147</v>
      </c>
      <c r="CA33" s="7">
        <v>1.17</v>
      </c>
    </row>
    <row r="34" spans="1:79" x14ac:dyDescent="0.25">
      <c r="A34" s="2" t="s">
        <v>114</v>
      </c>
      <c r="B34" s="11" t="s">
        <v>36</v>
      </c>
      <c r="C34" s="18" t="s">
        <v>57</v>
      </c>
      <c r="D34" s="39" t="s">
        <v>0</v>
      </c>
      <c r="E34" s="6" t="s">
        <v>71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6" t="str">
        <f>E34</f>
        <v xml:space="preserve">UAE Patriot 100 Lot GEMT Missile </v>
      </c>
      <c r="Y34" s="17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7"/>
      <c r="AM34" s="17"/>
      <c r="AN34" s="17"/>
      <c r="AO34" s="17"/>
      <c r="AP34" s="17"/>
      <c r="AQ34" s="38" t="str">
        <f t="shared" si="0"/>
        <v xml:space="preserve">UAE Patriot 100 Lot GEMT Missile 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>
        <v>0.23699999999999999</v>
      </c>
      <c r="BC34" s="2">
        <v>0.19500000000000001</v>
      </c>
      <c r="BD34" s="2">
        <v>0.27300000000000002</v>
      </c>
      <c r="BE34" s="2">
        <v>0.15</v>
      </c>
      <c r="BF34" s="2">
        <v>0.33300000000000002</v>
      </c>
      <c r="BG34" s="2">
        <v>0.51100000000000001</v>
      </c>
      <c r="BK34" s="38" t="str">
        <f t="shared" si="1"/>
        <v xml:space="preserve">UAE Patriot 100 Lot GEMT Missile </v>
      </c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>
        <v>1.0129999999999999</v>
      </c>
      <c r="CA34" s="2">
        <v>0.97599999999999998</v>
      </c>
    </row>
    <row r="35" spans="1:79" x14ac:dyDescent="0.25">
      <c r="A35" s="2" t="s">
        <v>114</v>
      </c>
      <c r="B35" s="11" t="s">
        <v>36</v>
      </c>
      <c r="C35" s="18" t="s">
        <v>57</v>
      </c>
      <c r="D35" s="39" t="s">
        <v>0</v>
      </c>
      <c r="E35" s="6" t="s">
        <v>72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6" t="str">
        <f>E35</f>
        <v xml:space="preserve">UAE 3 Lot Fire Units </v>
      </c>
      <c r="Y35" s="17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7"/>
      <c r="AM35" s="17"/>
      <c r="AN35" s="17"/>
      <c r="AO35" s="17"/>
      <c r="AP35" s="17"/>
      <c r="AQ35" s="38" t="str">
        <f t="shared" si="0"/>
        <v xml:space="preserve">UAE 3 Lot Fire Units 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>
        <v>0.63100000000000001</v>
      </c>
      <c r="BC35" s="7">
        <v>3.65</v>
      </c>
      <c r="BD35" s="2">
        <v>1.4830000000000001</v>
      </c>
      <c r="BE35" s="2">
        <v>0.44700000000000001</v>
      </c>
      <c r="BF35" s="7">
        <v>0.69</v>
      </c>
      <c r="BG35" s="7">
        <v>1.1990000000000001</v>
      </c>
      <c r="BK35" s="38" t="str">
        <f t="shared" si="1"/>
        <v xml:space="preserve">UAE 3 Lot Fire Units </v>
      </c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>
        <v>0.95899999999999996</v>
      </c>
      <c r="CA35" s="7">
        <v>0.97</v>
      </c>
    </row>
    <row r="36" spans="1:79" x14ac:dyDescent="0.25">
      <c r="A36" s="2" t="s">
        <v>114</v>
      </c>
      <c r="B36" s="11" t="s">
        <v>36</v>
      </c>
      <c r="C36" s="18" t="s">
        <v>59</v>
      </c>
      <c r="D36" s="39" t="s">
        <v>0</v>
      </c>
      <c r="E36" s="34" t="s">
        <v>95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4" t="str">
        <f>E36</f>
        <v xml:space="preserve">THAAD UAE Fixed Price </v>
      </c>
      <c r="Y36" s="17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7"/>
      <c r="AM36" s="17"/>
      <c r="AN36" s="17"/>
      <c r="AO36" s="17"/>
      <c r="AP36" s="17"/>
      <c r="AQ36" s="38" t="str">
        <f t="shared" si="0"/>
        <v xml:space="preserve">THAAD UAE Fixed Price 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7"/>
      <c r="BD36" s="2"/>
      <c r="BE36" s="2"/>
      <c r="BF36" s="7">
        <v>1.1220000000000001</v>
      </c>
      <c r="BG36" s="7">
        <v>7.149</v>
      </c>
      <c r="BK36" s="38" t="str">
        <f t="shared" si="1"/>
        <v xml:space="preserve">THAAD UAE Fixed Price </v>
      </c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>
        <v>0.99299999999999999</v>
      </c>
      <c r="CA36" s="2">
        <v>0.99399999999999999</v>
      </c>
    </row>
    <row r="37" spans="1:79" x14ac:dyDescent="0.25">
      <c r="A37" s="2" t="s">
        <v>114</v>
      </c>
      <c r="B37" s="11" t="s">
        <v>36</v>
      </c>
      <c r="C37" s="18" t="s">
        <v>59</v>
      </c>
      <c r="D37" s="39" t="s">
        <v>0</v>
      </c>
      <c r="E37" s="34" t="s">
        <v>96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>
        <v>0.96</v>
      </c>
      <c r="R37" s="17"/>
      <c r="S37" s="17">
        <v>0.96899999999999997</v>
      </c>
      <c r="T37" s="17">
        <v>0.95799999999999996</v>
      </c>
      <c r="U37" s="17"/>
      <c r="V37" s="17"/>
      <c r="W37" s="17"/>
      <c r="X37" s="34" t="str">
        <f>E37</f>
        <v>THAAD UAE Cost Type</v>
      </c>
      <c r="Y37" s="17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>
        <v>0.52100000000000002</v>
      </c>
      <c r="AK37" s="12"/>
      <c r="AL37" s="17"/>
      <c r="AM37" s="17"/>
      <c r="AN37" s="17"/>
      <c r="AO37" s="17"/>
      <c r="AP37" s="17"/>
      <c r="AQ37" s="38" t="str">
        <f t="shared" si="0"/>
        <v>THAAD UAE Cost Type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7"/>
      <c r="BD37" s="2"/>
      <c r="BE37" s="2"/>
      <c r="BF37" s="7">
        <v>0.877</v>
      </c>
      <c r="BG37" s="7">
        <v>0.84699999999999998</v>
      </c>
      <c r="BK37" s="38" t="str">
        <f t="shared" si="1"/>
        <v>THAAD UAE Cost Type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>
        <v>0.98899999999999999</v>
      </c>
      <c r="CA37" s="2">
        <v>0.98799999999999999</v>
      </c>
    </row>
    <row r="38" spans="1:79" x14ac:dyDescent="0.25">
      <c r="A38" s="2" t="s">
        <v>68</v>
      </c>
      <c r="B38" s="11" t="s">
        <v>49</v>
      </c>
      <c r="C38" s="18" t="s">
        <v>59</v>
      </c>
      <c r="D38" s="39" t="s">
        <v>0</v>
      </c>
      <c r="E38" s="6" t="s">
        <v>47</v>
      </c>
      <c r="F38" s="17">
        <v>0.94399999999999995</v>
      </c>
      <c r="G38" s="17">
        <v>0.92400000000000004</v>
      </c>
      <c r="H38" s="17">
        <v>0.92</v>
      </c>
      <c r="I38" s="17">
        <v>0.91300000000000003</v>
      </c>
      <c r="J38" s="17">
        <v>0.91800000000000004</v>
      </c>
      <c r="K38" s="17">
        <v>0.92400000000000004</v>
      </c>
      <c r="L38" s="17">
        <v>0.92400000000000004</v>
      </c>
      <c r="M38" s="17">
        <v>0.92800000000000005</v>
      </c>
      <c r="N38" s="17">
        <v>0.85799999999999998</v>
      </c>
      <c r="O38" s="17">
        <v>0.95899999999999996</v>
      </c>
      <c r="P38" s="17">
        <v>0.94</v>
      </c>
      <c r="Q38" s="17">
        <v>1.016</v>
      </c>
      <c r="R38" s="17">
        <v>1.056</v>
      </c>
      <c r="S38" s="17">
        <v>1.1160000000000001</v>
      </c>
      <c r="T38" s="17">
        <v>1.1339999999999999</v>
      </c>
      <c r="U38" s="17">
        <v>1.1419999999999999</v>
      </c>
      <c r="V38" s="17"/>
      <c r="W38" s="17"/>
      <c r="X38" s="6" t="s">
        <v>47</v>
      </c>
      <c r="Y38" s="17">
        <v>0.39900000000000002</v>
      </c>
      <c r="Z38" s="12">
        <v>0.46200000000000002</v>
      </c>
      <c r="AA38" s="12">
        <v>0.32900000000000001</v>
      </c>
      <c r="AB38" s="12">
        <v>0.38300000000000001</v>
      </c>
      <c r="AC38" s="12">
        <v>0.255</v>
      </c>
      <c r="AD38" s="12">
        <v>0.47799999999999998</v>
      </c>
      <c r="AE38" s="12">
        <v>0.33</v>
      </c>
      <c r="AF38" s="12">
        <v>0.19</v>
      </c>
      <c r="AG38" s="12">
        <v>0.50700000000000001</v>
      </c>
      <c r="AH38" s="12">
        <v>0.316</v>
      </c>
      <c r="AI38" s="12">
        <v>0.31900000000000001</v>
      </c>
      <c r="AJ38" s="12">
        <v>0.28000000000000003</v>
      </c>
      <c r="AK38" s="12">
        <v>0.373</v>
      </c>
      <c r="AL38" s="17">
        <v>0.31900000000000001</v>
      </c>
      <c r="AM38" s="17">
        <v>0.28299999999999997</v>
      </c>
      <c r="AN38" s="17">
        <v>0.309</v>
      </c>
      <c r="AO38" s="17"/>
      <c r="AP38" s="17"/>
      <c r="AQ38" s="38" t="str">
        <f t="shared" si="0"/>
        <v>SM3 IIA RDTE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>
        <v>0.79300000000000004</v>
      </c>
      <c r="BC38" s="2">
        <v>1.569</v>
      </c>
      <c r="BD38" s="2">
        <v>1.5089999999999999</v>
      </c>
      <c r="BE38" s="2">
        <v>1.278</v>
      </c>
      <c r="BF38" s="2">
        <v>0.749</v>
      </c>
      <c r="BG38" s="2">
        <v>1.04</v>
      </c>
      <c r="BK38" s="38" t="str">
        <f t="shared" si="1"/>
        <v>SM3 IIA RDTE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>
        <v>0.998</v>
      </c>
      <c r="CA38" s="2">
        <v>1.004</v>
      </c>
    </row>
    <row r="39" spans="1:79" x14ac:dyDescent="0.25">
      <c r="A39" s="2" t="s">
        <v>114</v>
      </c>
      <c r="B39" s="11" t="s">
        <v>49</v>
      </c>
      <c r="C39" s="18" t="s">
        <v>59</v>
      </c>
      <c r="D39" s="39" t="s">
        <v>0</v>
      </c>
      <c r="E39" s="34" t="s">
        <v>91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>
        <v>1.149</v>
      </c>
      <c r="Q39" s="17">
        <v>1.1319999999999999</v>
      </c>
      <c r="R39" s="17">
        <v>0.9</v>
      </c>
      <c r="S39" s="17">
        <v>1.0369999999999999</v>
      </c>
      <c r="T39" s="17">
        <v>1.042</v>
      </c>
      <c r="U39" s="43">
        <v>0.90800000000000003</v>
      </c>
      <c r="V39" s="17"/>
      <c r="W39" s="17"/>
      <c r="X39" s="6" t="str">
        <f>E39</f>
        <v>SM3 1B FY18</v>
      </c>
      <c r="Y39" s="17"/>
      <c r="Z39" s="12"/>
      <c r="AA39" s="12"/>
      <c r="AB39" s="12"/>
      <c r="AC39" s="12"/>
      <c r="AD39" s="12"/>
      <c r="AE39" s="12"/>
      <c r="AF39" s="12"/>
      <c r="AG39" s="12"/>
      <c r="AH39" s="12"/>
      <c r="AI39" s="12">
        <v>0.35</v>
      </c>
      <c r="AJ39" s="12">
        <v>0.64900000000000002</v>
      </c>
      <c r="AK39" s="19"/>
      <c r="AL39" s="17">
        <v>0.251</v>
      </c>
      <c r="AM39" s="17">
        <v>0.76200000000000001</v>
      </c>
      <c r="AN39" s="13"/>
      <c r="AO39" s="17"/>
      <c r="AP39" s="17"/>
      <c r="AQ39" s="38" t="str">
        <f t="shared" si="0"/>
        <v>SM3 1B FY18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>
        <v>0.97599999999999998</v>
      </c>
      <c r="BG39" s="2">
        <v>0.88800000000000001</v>
      </c>
      <c r="BK39" s="38" t="str">
        <f t="shared" si="1"/>
        <v>SM3 1B FY18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>
        <v>1.056</v>
      </c>
      <c r="CA39" s="2">
        <v>1.048</v>
      </c>
    </row>
    <row r="40" spans="1:79" x14ac:dyDescent="0.25">
      <c r="A40" s="2" t="s">
        <v>114</v>
      </c>
      <c r="B40" s="11" t="s">
        <v>49</v>
      </c>
      <c r="C40" s="18" t="s">
        <v>59</v>
      </c>
      <c r="D40" s="39" t="s">
        <v>0</v>
      </c>
      <c r="E40" s="6" t="s">
        <v>48</v>
      </c>
      <c r="F40" s="18">
        <v>0.95599999999999996</v>
      </c>
      <c r="G40" s="18">
        <v>0.96899999999999997</v>
      </c>
      <c r="H40" s="18">
        <v>0.95099999999999996</v>
      </c>
      <c r="I40" s="18">
        <v>0.93700000000000006</v>
      </c>
      <c r="J40" s="18">
        <v>0.95499999999999996</v>
      </c>
      <c r="K40" s="18">
        <v>0.97299999999999998</v>
      </c>
      <c r="L40" s="18">
        <v>0.96599999999999997</v>
      </c>
      <c r="M40" s="18">
        <v>0.97099999999999997</v>
      </c>
      <c r="N40" s="18">
        <v>0.99299999999999999</v>
      </c>
      <c r="O40" s="18">
        <v>0.97499999999999998</v>
      </c>
      <c r="P40" s="18">
        <v>0.97099999999999997</v>
      </c>
      <c r="Q40" s="18">
        <v>0.95899999999999996</v>
      </c>
      <c r="R40" s="18">
        <v>0.96299999999999997</v>
      </c>
      <c r="S40" s="18">
        <v>0.97099999999999997</v>
      </c>
      <c r="T40" s="18">
        <v>0.98299999999999998</v>
      </c>
      <c r="U40" s="18">
        <v>0.97199999999999998</v>
      </c>
      <c r="V40" s="18"/>
      <c r="W40" s="18"/>
      <c r="X40" s="6" t="s">
        <v>48</v>
      </c>
      <c r="Y40" s="11">
        <v>0.59499999999999997</v>
      </c>
      <c r="Z40" s="11">
        <v>0.33300000000000002</v>
      </c>
      <c r="AA40" s="12">
        <v>0.28999999999999998</v>
      </c>
      <c r="AB40" s="11">
        <v>0.48799999999999999</v>
      </c>
      <c r="AC40" s="11">
        <v>0.35699999999999998</v>
      </c>
      <c r="AD40" s="11">
        <v>0.81</v>
      </c>
      <c r="AE40" s="11">
        <v>0.57699999999999996</v>
      </c>
      <c r="AF40" s="12">
        <v>0.63300000000000001</v>
      </c>
      <c r="AG40" s="11">
        <v>0.5</v>
      </c>
      <c r="AH40" s="11">
        <v>0.38900000000000001</v>
      </c>
      <c r="AI40" s="12">
        <v>0.57099999999999995</v>
      </c>
      <c r="AJ40" s="11">
        <v>0.318</v>
      </c>
      <c r="AK40" s="11">
        <v>0.53800000000000003</v>
      </c>
      <c r="AL40" s="17">
        <v>0.52</v>
      </c>
      <c r="AM40" s="17">
        <v>0.56100000000000005</v>
      </c>
      <c r="AN40" s="17">
        <v>0.26700000000000002</v>
      </c>
      <c r="AO40" s="20"/>
      <c r="AP40" s="20"/>
      <c r="AQ40" s="38" t="str">
        <f t="shared" si="0"/>
        <v>SM3 BLK IIA DEV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>
        <v>1.097</v>
      </c>
      <c r="BC40" s="7">
        <v>1</v>
      </c>
      <c r="BD40" s="2">
        <v>0.96499999999999997</v>
      </c>
      <c r="BE40" s="2">
        <v>1.1180000000000001</v>
      </c>
      <c r="BF40" s="2">
        <v>1.319</v>
      </c>
      <c r="BG40" s="2">
        <v>1.0309999999999999</v>
      </c>
      <c r="BK40" s="38" t="str">
        <f t="shared" si="1"/>
        <v>SM3 BLK IIA DEV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7">
        <v>1</v>
      </c>
      <c r="CA40" s="7">
        <v>1</v>
      </c>
    </row>
    <row r="41" spans="1:79" x14ac:dyDescent="0.25">
      <c r="A41" s="2" t="s">
        <v>114</v>
      </c>
      <c r="B41" s="11" t="s">
        <v>49</v>
      </c>
      <c r="C41" s="18" t="s">
        <v>58</v>
      </c>
      <c r="D41" s="39" t="s">
        <v>0</v>
      </c>
      <c r="E41" s="34" t="s">
        <v>93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7">
        <v>1</v>
      </c>
      <c r="Q41" s="17">
        <v>1</v>
      </c>
      <c r="R41" s="17">
        <v>1</v>
      </c>
      <c r="S41" s="17">
        <v>1</v>
      </c>
      <c r="T41" s="17">
        <v>1</v>
      </c>
      <c r="U41" s="17">
        <v>1</v>
      </c>
      <c r="V41" s="18"/>
      <c r="W41" s="18"/>
      <c r="X41" s="34" t="str">
        <f>E41</f>
        <v>SM6 FY19 23 MY Production</v>
      </c>
      <c r="Y41" s="11"/>
      <c r="Z41" s="11"/>
      <c r="AA41" s="12"/>
      <c r="AB41" s="11"/>
      <c r="AC41" s="11"/>
      <c r="AD41" s="11"/>
      <c r="AE41" s="11"/>
      <c r="AF41" s="12"/>
      <c r="AG41" s="11"/>
      <c r="AH41" s="11"/>
      <c r="AI41" s="12"/>
      <c r="AJ41" s="11"/>
      <c r="AK41" s="11"/>
      <c r="AL41" s="17"/>
      <c r="AM41" s="17"/>
      <c r="AN41" s="17"/>
      <c r="AO41" s="18"/>
      <c r="AP41" s="18"/>
      <c r="AQ41" s="38" t="str">
        <f t="shared" si="0"/>
        <v>SM6 FY19 23 MY Production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7"/>
      <c r="BD41" s="2"/>
      <c r="BE41" s="2"/>
      <c r="BF41" s="7">
        <v>1</v>
      </c>
      <c r="BG41" s="2">
        <v>1.444</v>
      </c>
      <c r="BK41" s="38" t="str">
        <f t="shared" si="1"/>
        <v>SM6 FY19 23 MY Production</v>
      </c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7">
        <v>1</v>
      </c>
      <c r="CA41" s="2">
        <v>1.0589999999999999</v>
      </c>
    </row>
    <row r="42" spans="1:79" x14ac:dyDescent="0.25">
      <c r="A42" s="2" t="s">
        <v>68</v>
      </c>
      <c r="B42" s="11" t="s">
        <v>49</v>
      </c>
      <c r="C42" s="18" t="s">
        <v>58</v>
      </c>
      <c r="D42" s="39" t="s">
        <v>107</v>
      </c>
      <c r="E42" s="6" t="s">
        <v>50</v>
      </c>
      <c r="F42" s="18">
        <v>0.86799999999999999</v>
      </c>
      <c r="G42" s="18">
        <v>0.874</v>
      </c>
      <c r="H42" s="18">
        <v>0.873</v>
      </c>
      <c r="I42" s="18">
        <v>0.876</v>
      </c>
      <c r="J42" s="18">
        <v>0.89600000000000002</v>
      </c>
      <c r="K42" s="18">
        <v>0.90600000000000003</v>
      </c>
      <c r="L42" s="18">
        <v>0.92300000000000004</v>
      </c>
      <c r="M42" s="18">
        <v>0.92700000000000005</v>
      </c>
      <c r="N42" s="18">
        <v>0.94099999999999995</v>
      </c>
      <c r="O42" s="18">
        <v>0.94399999999999995</v>
      </c>
      <c r="P42" s="18">
        <v>0.94199999999999995</v>
      </c>
      <c r="Q42" s="18">
        <v>0.93899999999999995</v>
      </c>
      <c r="R42" s="18">
        <v>1.002</v>
      </c>
      <c r="S42" s="18">
        <v>1.002</v>
      </c>
      <c r="T42" s="18">
        <v>1.002</v>
      </c>
      <c r="U42" s="18">
        <v>0.997</v>
      </c>
      <c r="V42" s="18"/>
      <c r="W42" s="18"/>
      <c r="X42" s="6" t="s">
        <v>50</v>
      </c>
      <c r="Y42" s="18"/>
      <c r="Z42" s="18"/>
      <c r="AA42" s="11">
        <v>0.125</v>
      </c>
      <c r="AB42" s="11">
        <v>0.14499999999999999</v>
      </c>
      <c r="AC42" s="11">
        <v>0.17399999999999999</v>
      </c>
      <c r="AD42" s="11">
        <v>0.375</v>
      </c>
      <c r="AE42" s="11">
        <v>0.45300000000000001</v>
      </c>
      <c r="AF42" s="11">
        <v>0.66700000000000004</v>
      </c>
      <c r="AG42" s="12">
        <v>0.2</v>
      </c>
      <c r="AH42" s="11">
        <v>0.26300000000000001</v>
      </c>
      <c r="AI42" s="19"/>
      <c r="AJ42" s="19"/>
      <c r="AK42" s="12">
        <v>1</v>
      </c>
      <c r="AL42" s="19"/>
      <c r="AM42" s="19"/>
      <c r="AN42" s="18">
        <v>0.98699999999999999</v>
      </c>
      <c r="AO42" s="18"/>
      <c r="AP42" s="18"/>
      <c r="AQ42" s="38" t="str">
        <f t="shared" si="0"/>
        <v>ESSM EMD Phase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7">
        <v>0</v>
      </c>
      <c r="BC42" s="7">
        <v>0</v>
      </c>
      <c r="BD42" s="2">
        <v>-1.7000000000000001E-2</v>
      </c>
      <c r="BE42" s="2">
        <v>0.44500000000000001</v>
      </c>
      <c r="BF42" s="2">
        <v>0.56000000000000005</v>
      </c>
      <c r="BG42" s="2">
        <v>-2.4489999999999998</v>
      </c>
      <c r="BK42" s="38" t="str">
        <f t="shared" si="1"/>
        <v>ESSM EMD Phase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>
        <v>0.998</v>
      </c>
      <c r="CA42" s="2">
        <v>0.998</v>
      </c>
    </row>
    <row r="43" spans="1:79" x14ac:dyDescent="0.25">
      <c r="A43" s="2" t="s">
        <v>68</v>
      </c>
      <c r="B43" s="11" t="s">
        <v>49</v>
      </c>
      <c r="C43" s="18" t="s">
        <v>58</v>
      </c>
      <c r="D43" s="39" t="s">
        <v>0</v>
      </c>
      <c r="E43" s="34" t="s">
        <v>94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>
        <v>0.98199999999999998</v>
      </c>
      <c r="Q43" s="18">
        <v>0.98099999999999998</v>
      </c>
      <c r="R43" s="18">
        <v>0.98499999999999999</v>
      </c>
      <c r="S43" s="18">
        <v>0.98699999999999999</v>
      </c>
      <c r="T43" s="18">
        <v>0.98799999999999999</v>
      </c>
      <c r="U43" s="18">
        <v>0.98899999999999999</v>
      </c>
      <c r="V43" s="18"/>
      <c r="W43" s="18"/>
      <c r="X43" s="34" t="str">
        <f>E43</f>
        <v>AIM-9X System Improvement Program III</v>
      </c>
      <c r="Y43" s="18"/>
      <c r="Z43" s="18"/>
      <c r="AA43" s="11"/>
      <c r="AB43" s="11"/>
      <c r="AC43" s="11"/>
      <c r="AD43" s="11"/>
      <c r="AE43" s="11"/>
      <c r="AF43" s="11"/>
      <c r="AG43" s="12"/>
      <c r="AH43" s="11"/>
      <c r="AI43" s="18">
        <v>0.38200000000000001</v>
      </c>
      <c r="AJ43" s="18">
        <v>0.50900000000000001</v>
      </c>
      <c r="AK43" s="12">
        <v>0.54800000000000004</v>
      </c>
      <c r="AL43" s="18">
        <v>0.55400000000000005</v>
      </c>
      <c r="AM43" s="18">
        <v>0.48899999999999999</v>
      </c>
      <c r="AN43" s="18">
        <v>0.49199999999999999</v>
      </c>
      <c r="AO43" s="18"/>
      <c r="AP43" s="18"/>
      <c r="AQ43" s="38" t="str">
        <f t="shared" si="0"/>
        <v>AIM-9X System Improvement Program III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7"/>
      <c r="BC43" s="7"/>
      <c r="BD43" s="2"/>
      <c r="BE43" s="2"/>
      <c r="BF43" s="2">
        <v>0.91300000000000003</v>
      </c>
      <c r="BG43" s="2">
        <v>1.7490000000000001</v>
      </c>
      <c r="BK43" s="38" t="str">
        <f t="shared" si="1"/>
        <v>AIM-9X System Improvement Program III</v>
      </c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>
        <v>0.98399999999999999</v>
      </c>
      <c r="CA43" s="7">
        <v>0.99</v>
      </c>
    </row>
    <row r="44" spans="1:79" x14ac:dyDescent="0.25">
      <c r="A44" s="2" t="s">
        <v>68</v>
      </c>
      <c r="B44" s="11" t="s">
        <v>49</v>
      </c>
      <c r="C44" s="18" t="s">
        <v>60</v>
      </c>
      <c r="D44" s="39" t="s">
        <v>107</v>
      </c>
      <c r="E44" s="6" t="s">
        <v>42</v>
      </c>
      <c r="F44" s="18">
        <v>0.91600000000000004</v>
      </c>
      <c r="G44" s="18">
        <v>0.92600000000000005</v>
      </c>
      <c r="H44" s="18">
        <v>0.91700000000000004</v>
      </c>
      <c r="I44" s="18">
        <v>0.9</v>
      </c>
      <c r="J44" s="18">
        <v>0.90400000000000003</v>
      </c>
      <c r="K44" s="18">
        <v>0.90400000000000003</v>
      </c>
      <c r="L44" s="18">
        <v>0.89300000000000002</v>
      </c>
      <c r="M44" s="18">
        <v>0.88900000000000001</v>
      </c>
      <c r="N44" s="18">
        <v>0.89300000000000002</v>
      </c>
      <c r="O44" s="18">
        <v>0.89600000000000002</v>
      </c>
      <c r="P44" s="18">
        <v>0.89900000000000002</v>
      </c>
      <c r="Q44" s="18">
        <v>0.90900000000000003</v>
      </c>
      <c r="R44" s="18">
        <v>0.91300000000000003</v>
      </c>
      <c r="S44" s="18">
        <v>0.89900000000000002</v>
      </c>
      <c r="T44" s="18">
        <v>0.90100000000000002</v>
      </c>
      <c r="U44" s="18">
        <v>0.90100000000000002</v>
      </c>
      <c r="V44" s="18"/>
      <c r="W44" s="18"/>
      <c r="X44" s="6" t="s">
        <v>42</v>
      </c>
      <c r="Y44" s="11">
        <v>0.57799999999999996</v>
      </c>
      <c r="Z44" s="11">
        <v>0.64</v>
      </c>
      <c r="AA44" s="11">
        <v>0.35599999999999998</v>
      </c>
      <c r="AB44" s="11">
        <v>0.40699999999999997</v>
      </c>
      <c r="AC44" s="11">
        <v>0.33900000000000002</v>
      </c>
      <c r="AD44" s="11">
        <v>0.41199999999999998</v>
      </c>
      <c r="AE44" s="11">
        <v>0.28199999999999997</v>
      </c>
      <c r="AF44" s="11">
        <v>0.19700000000000001</v>
      </c>
      <c r="AG44" s="11">
        <v>0.308</v>
      </c>
      <c r="AH44" s="11">
        <v>0.47299999999999998</v>
      </c>
      <c r="AI44" s="11">
        <v>0.373</v>
      </c>
      <c r="AJ44" s="11">
        <v>0.32900000000000001</v>
      </c>
      <c r="AK44" s="11">
        <v>0.438</v>
      </c>
      <c r="AL44" s="18">
        <v>0.44800000000000001</v>
      </c>
      <c r="AM44" s="18">
        <v>0.57499999999999996</v>
      </c>
      <c r="AN44" s="18">
        <v>0.47599999999999998</v>
      </c>
      <c r="AO44" s="18"/>
      <c r="AP44" s="18"/>
      <c r="AQ44" s="38" t="str">
        <f t="shared" si="0"/>
        <v>StormBreaker SDB II iECP</v>
      </c>
      <c r="AR44" s="2">
        <v>1.1910000000000001</v>
      </c>
      <c r="AS44" s="2">
        <v>1.1859999999999999</v>
      </c>
      <c r="AT44" s="2">
        <v>0.83199999999999996</v>
      </c>
      <c r="AU44" s="2">
        <v>0.84399999999999997</v>
      </c>
      <c r="AV44" s="2">
        <v>0.86299999999999999</v>
      </c>
      <c r="AW44" s="2">
        <v>1.052</v>
      </c>
      <c r="AX44" s="2">
        <v>0.89600000000000002</v>
      </c>
      <c r="AY44" s="2">
        <v>0.93799999999999994</v>
      </c>
      <c r="AZ44" s="2">
        <v>1.075</v>
      </c>
      <c r="BA44" s="2">
        <v>0.79600000000000004</v>
      </c>
      <c r="BB44" s="2">
        <v>1.0580000000000001</v>
      </c>
      <c r="BC44" s="2">
        <v>1.1120000000000001</v>
      </c>
      <c r="BD44" s="7">
        <v>0.92</v>
      </c>
      <c r="BE44" s="2">
        <v>0.97499999999999998</v>
      </c>
      <c r="BF44" s="2">
        <v>0.92300000000000004</v>
      </c>
      <c r="BG44" s="7">
        <v>0.96</v>
      </c>
      <c r="BK44" s="38" t="str">
        <f t="shared" si="1"/>
        <v>StormBreaker SDB II iECP</v>
      </c>
      <c r="BL44" s="2">
        <v>0.97499999999999998</v>
      </c>
      <c r="BM44" s="2">
        <v>0.98299999999999998</v>
      </c>
      <c r="BN44" s="2">
        <v>0.98199999999999998</v>
      </c>
      <c r="BO44" s="2">
        <v>0.97</v>
      </c>
      <c r="BP44" s="2">
        <v>0.96599999999999997</v>
      </c>
      <c r="BQ44" s="2">
        <v>0.96799999999999997</v>
      </c>
      <c r="BR44" s="2">
        <v>0.96599999999999997</v>
      </c>
      <c r="BS44" s="2">
        <v>0.96499999999999997</v>
      </c>
      <c r="BT44" s="2">
        <v>0.96799999999999997</v>
      </c>
      <c r="BU44" s="2">
        <v>0.96299999999999997</v>
      </c>
      <c r="BV44" s="2">
        <v>0.96499999999999997</v>
      </c>
      <c r="BW44" s="2">
        <v>0.96799999999999997</v>
      </c>
      <c r="BX44" s="7">
        <v>0.96699999999999997</v>
      </c>
      <c r="BY44" s="2">
        <v>0.96699999999999997</v>
      </c>
      <c r="BZ44" s="2">
        <v>0.96599999999999997</v>
      </c>
      <c r="CA44" s="2">
        <v>0.96599999999999997</v>
      </c>
    </row>
    <row r="45" spans="1:79" x14ac:dyDescent="0.25">
      <c r="A45" s="2" t="s">
        <v>114</v>
      </c>
      <c r="B45" s="11" t="s">
        <v>49</v>
      </c>
      <c r="C45" s="18" t="s">
        <v>60</v>
      </c>
      <c r="D45" s="39" t="s">
        <v>0</v>
      </c>
      <c r="E45" s="34" t="s">
        <v>46</v>
      </c>
      <c r="F45" s="18">
        <v>0.76600000000000001</v>
      </c>
      <c r="G45" s="18">
        <v>0.75900000000000001</v>
      </c>
      <c r="H45" s="18">
        <v>0.753</v>
      </c>
      <c r="I45" s="18">
        <v>0.74399999999999999</v>
      </c>
      <c r="J45" s="18">
        <v>0.83799999999999997</v>
      </c>
      <c r="K45" s="18">
        <v>0.83399999999999996</v>
      </c>
      <c r="L45" s="18">
        <v>0.83699999999999997</v>
      </c>
      <c r="M45" s="18">
        <v>0.84099999999999997</v>
      </c>
      <c r="N45" s="18">
        <v>0.84899999999999998</v>
      </c>
      <c r="O45" s="18">
        <v>0.86299999999999999</v>
      </c>
      <c r="P45" s="18">
        <v>0.871</v>
      </c>
      <c r="Q45" s="18">
        <v>0.88200000000000001</v>
      </c>
      <c r="R45" s="18">
        <v>1.004</v>
      </c>
      <c r="S45" s="18">
        <v>0.99399999999999999</v>
      </c>
      <c r="T45" s="18">
        <v>0.997</v>
      </c>
      <c r="U45" s="18">
        <v>0.98899999999999999</v>
      </c>
      <c r="V45" s="18"/>
      <c r="W45" s="18"/>
      <c r="X45" s="34" t="s">
        <v>46</v>
      </c>
      <c r="Y45" s="12">
        <v>1</v>
      </c>
      <c r="Z45" s="19"/>
      <c r="AA45" s="19"/>
      <c r="AB45" s="19"/>
      <c r="AC45" s="12">
        <v>0.06</v>
      </c>
      <c r="AD45" s="11">
        <v>0.13200000000000001</v>
      </c>
      <c r="AE45" s="11">
        <v>0.32800000000000001</v>
      </c>
      <c r="AF45" s="11">
        <v>0.48699999999999999</v>
      </c>
      <c r="AG45" s="12">
        <v>0.37</v>
      </c>
      <c r="AH45" s="11">
        <v>0.57599999999999996</v>
      </c>
      <c r="AI45" s="11">
        <v>0.375</v>
      </c>
      <c r="AJ45" s="11">
        <v>0.378</v>
      </c>
      <c r="AK45" s="12">
        <v>1</v>
      </c>
      <c r="AL45" s="18">
        <v>0.60699999999999998</v>
      </c>
      <c r="AM45" s="18">
        <v>0.73899999999999999</v>
      </c>
      <c r="AN45" s="18">
        <v>0.73499999999999999</v>
      </c>
      <c r="AO45" s="18"/>
      <c r="AP45" s="18"/>
      <c r="AQ45" s="38" t="str">
        <f t="shared" si="0"/>
        <v>F3R Phase 4b</v>
      </c>
      <c r="AR45" s="2">
        <v>1.194</v>
      </c>
      <c r="AS45" s="2">
        <v>-3.0430000000000001</v>
      </c>
      <c r="AT45" s="2">
        <v>1.157</v>
      </c>
      <c r="AU45" s="2">
        <v>0.38600000000000001</v>
      </c>
      <c r="AV45" s="2">
        <v>0.43099999999999999</v>
      </c>
      <c r="AW45" s="2">
        <v>0.95099999999999996</v>
      </c>
      <c r="AX45" s="2">
        <v>1.6870000000000001</v>
      </c>
      <c r="AY45" s="2">
        <v>32.265999999999998</v>
      </c>
      <c r="AZ45" s="2">
        <v>29.925999999999998</v>
      </c>
      <c r="BA45" s="2">
        <v>9.4149999999999991</v>
      </c>
      <c r="BB45" s="2">
        <v>259.85700000000003</v>
      </c>
      <c r="BC45" s="2">
        <v>-4.609</v>
      </c>
      <c r="BD45" s="2">
        <v>-0.246</v>
      </c>
      <c r="BE45" s="2">
        <v>0.70599999999999996</v>
      </c>
      <c r="BF45" s="2">
        <v>0.753</v>
      </c>
      <c r="BG45" s="2">
        <v>0.93500000000000005</v>
      </c>
      <c r="BK45" s="38" t="str">
        <f t="shared" si="1"/>
        <v>F3R Phase 4b</v>
      </c>
      <c r="BL45" s="2">
        <v>0.87</v>
      </c>
      <c r="BM45" s="2">
        <v>0.89900000000000002</v>
      </c>
      <c r="BN45" s="2">
        <v>0.9</v>
      </c>
      <c r="BO45" s="2">
        <v>0.89300000000000002</v>
      </c>
      <c r="BP45" s="2">
        <v>0.88800000000000001</v>
      </c>
      <c r="BQ45" s="2">
        <v>0.88900000000000001</v>
      </c>
      <c r="BR45" s="2">
        <v>0.89200000000000002</v>
      </c>
      <c r="BS45" s="2">
        <v>0.89600000000000002</v>
      </c>
      <c r="BT45" s="2">
        <v>0.90300000000000002</v>
      </c>
      <c r="BU45" s="2">
        <v>0.91300000000000003</v>
      </c>
      <c r="BV45" s="2">
        <v>0.91800000000000004</v>
      </c>
      <c r="BW45" s="2">
        <v>0.92100000000000004</v>
      </c>
      <c r="BX45" s="7">
        <v>1</v>
      </c>
      <c r="BY45" s="2">
        <v>0.998</v>
      </c>
      <c r="BZ45" s="2">
        <v>0.997</v>
      </c>
      <c r="CA45" s="2">
        <v>0.997</v>
      </c>
    </row>
    <row r="46" spans="1:79" x14ac:dyDescent="0.25">
      <c r="A46" s="2" t="s">
        <v>68</v>
      </c>
      <c r="B46" s="11" t="s">
        <v>49</v>
      </c>
      <c r="C46" s="18" t="s">
        <v>60</v>
      </c>
      <c r="D46" s="39" t="s">
        <v>0</v>
      </c>
      <c r="E46" s="34" t="s">
        <v>45</v>
      </c>
      <c r="F46" s="18">
        <v>0.73399999999999999</v>
      </c>
      <c r="G46" s="18">
        <v>0.63100000000000001</v>
      </c>
      <c r="H46" s="18">
        <v>0.55300000000000005</v>
      </c>
      <c r="I46" s="18">
        <v>0.48099999999999998</v>
      </c>
      <c r="J46" s="18">
        <v>0.45600000000000002</v>
      </c>
      <c r="K46" s="18">
        <v>0.42799999999999999</v>
      </c>
      <c r="L46" s="18">
        <v>0.45100000000000001</v>
      </c>
      <c r="M46" s="18">
        <v>0.46200000000000002</v>
      </c>
      <c r="N46" s="18">
        <v>0.47499999999999998</v>
      </c>
      <c r="O46" s="18">
        <v>0.50600000000000001</v>
      </c>
      <c r="P46" s="18">
        <v>0.53100000000000003</v>
      </c>
      <c r="Q46" s="18">
        <v>0.53200000000000003</v>
      </c>
      <c r="R46" s="17">
        <v>1</v>
      </c>
      <c r="S46" s="17">
        <v>1</v>
      </c>
      <c r="T46" s="17">
        <v>0.98299999999999998</v>
      </c>
      <c r="U46" s="17">
        <v>0.98299999999999998</v>
      </c>
      <c r="V46" s="18"/>
      <c r="W46" s="18"/>
      <c r="X46" s="34" t="s">
        <v>45</v>
      </c>
      <c r="Y46" s="12">
        <v>1</v>
      </c>
      <c r="Z46" s="11">
        <v>0.151</v>
      </c>
      <c r="AA46" s="19"/>
      <c r="AB46" s="19"/>
      <c r="AC46" s="11">
        <v>2.1999999999999999E-2</v>
      </c>
      <c r="AD46" s="11">
        <v>0.33300000000000002</v>
      </c>
      <c r="AE46" s="11">
        <v>0.30599999999999999</v>
      </c>
      <c r="AF46" s="11">
        <v>0.38500000000000001</v>
      </c>
      <c r="AG46" s="11">
        <v>0.22900000000000001</v>
      </c>
      <c r="AH46" s="11">
        <v>0.379</v>
      </c>
      <c r="AI46" s="11">
        <v>0.439</v>
      </c>
      <c r="AJ46" s="11">
        <v>0.17199999999999999</v>
      </c>
      <c r="AK46" s="11">
        <v>0.98099999999999998</v>
      </c>
      <c r="AL46" s="18">
        <v>0.90600000000000003</v>
      </c>
      <c r="AM46" s="18">
        <v>0.51300000000000001</v>
      </c>
      <c r="AN46" s="18">
        <v>0.627</v>
      </c>
      <c r="AO46" s="18"/>
      <c r="AP46" s="18"/>
      <c r="AQ46" s="38" t="str">
        <f t="shared" si="0"/>
        <v>F3R Phase 5</v>
      </c>
      <c r="AR46" s="2">
        <v>0.66700000000000004</v>
      </c>
      <c r="AS46" s="2">
        <v>0.57999999999999996</v>
      </c>
      <c r="AT46" s="2">
        <v>0.58099999999999996</v>
      </c>
      <c r="AU46" s="2">
        <v>0.55400000000000005</v>
      </c>
      <c r="AV46" s="2">
        <v>0.54600000000000004</v>
      </c>
      <c r="AW46" s="2">
        <v>0.64</v>
      </c>
      <c r="AX46" s="2">
        <v>0.63200000000000001</v>
      </c>
      <c r="AY46" s="2">
        <v>0.69</v>
      </c>
      <c r="AZ46" s="2">
        <v>0.64</v>
      </c>
      <c r="BA46" s="2">
        <v>0.73099999999999998</v>
      </c>
      <c r="BB46" s="2">
        <v>0.65400000000000003</v>
      </c>
      <c r="BC46" s="2">
        <v>0.69499999999999995</v>
      </c>
      <c r="BD46" s="7">
        <v>-0.108</v>
      </c>
      <c r="BE46" s="7">
        <v>0.89600000000000002</v>
      </c>
      <c r="BF46" s="2">
        <v>0.67700000000000005</v>
      </c>
      <c r="BG46" s="2">
        <v>1.099</v>
      </c>
      <c r="BK46" s="38" t="str">
        <f t="shared" si="1"/>
        <v>F3R Phase 5</v>
      </c>
      <c r="BL46" s="2">
        <v>0.82899999999999996</v>
      </c>
      <c r="BM46" s="2">
        <v>0.78100000000000003</v>
      </c>
      <c r="BN46" s="2">
        <v>0.749</v>
      </c>
      <c r="BO46" s="2">
        <v>0.71699999999999997</v>
      </c>
      <c r="BP46" s="2">
        <v>0.69499999999999995</v>
      </c>
      <c r="BQ46" s="2">
        <v>0.68799999999999994</v>
      </c>
      <c r="BR46" s="2">
        <v>0.68100000000000005</v>
      </c>
      <c r="BS46" s="2">
        <v>0.68100000000000005</v>
      </c>
      <c r="BT46" s="2">
        <v>0.67800000000000005</v>
      </c>
      <c r="BU46" s="2">
        <v>0.68200000000000005</v>
      </c>
      <c r="BV46" s="2">
        <v>0.68100000000000005</v>
      </c>
      <c r="BW46" s="2">
        <v>0.68100000000000005</v>
      </c>
      <c r="BX46" s="7">
        <v>0.995</v>
      </c>
      <c r="BY46" s="7">
        <v>0.99</v>
      </c>
      <c r="BZ46" s="2">
        <v>0.97499999999999998</v>
      </c>
      <c r="CA46" s="7">
        <v>0.98</v>
      </c>
    </row>
    <row r="47" spans="1:79" x14ac:dyDescent="0.25">
      <c r="A47" s="2" t="s">
        <v>68</v>
      </c>
      <c r="B47" s="11" t="s">
        <v>49</v>
      </c>
      <c r="C47" s="18" t="s">
        <v>58</v>
      </c>
      <c r="D47" s="39" t="s">
        <v>0</v>
      </c>
      <c r="E47" s="34" t="s">
        <v>92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>
        <v>0.86099999999999999</v>
      </c>
      <c r="Q47" s="18">
        <v>0.85599999999999998</v>
      </c>
      <c r="R47" s="18">
        <v>0.879</v>
      </c>
      <c r="S47" s="17">
        <v>0.878</v>
      </c>
      <c r="T47" s="17">
        <v>0.88900000000000001</v>
      </c>
      <c r="U47" s="17">
        <v>0.88500000000000001</v>
      </c>
      <c r="V47" s="20"/>
      <c r="W47" s="20"/>
      <c r="X47" s="34" t="str">
        <f>E47</f>
        <v>Tomahawk MST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2">
        <v>0.41</v>
      </c>
      <c r="AJ47" s="11">
        <v>0.61699999999999999</v>
      </c>
      <c r="AK47" s="11">
        <v>0.69</v>
      </c>
      <c r="AL47" s="17">
        <v>0.56299999999999994</v>
      </c>
      <c r="AM47" s="17">
        <v>0.5</v>
      </c>
      <c r="AN47" s="17">
        <v>0.67400000000000004</v>
      </c>
      <c r="AO47" s="20"/>
      <c r="AP47" s="20"/>
      <c r="AQ47" s="38" t="str">
        <f t="shared" si="0"/>
        <v>Tomahawk MST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>
        <v>1.161</v>
      </c>
      <c r="BG47" s="2">
        <v>1.0569999999999999</v>
      </c>
      <c r="BK47" s="38" t="str">
        <f t="shared" si="1"/>
        <v>Tomahawk MST</v>
      </c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7"/>
      <c r="BY47" s="2"/>
      <c r="BZ47" s="2">
        <v>0.93899999999999995</v>
      </c>
      <c r="CA47" s="2">
        <v>0.94899999999999995</v>
      </c>
    </row>
    <row r="48" spans="1:79" x14ac:dyDescent="0.25">
      <c r="E48" s="6"/>
      <c r="V48" s="22"/>
      <c r="W48" s="22"/>
      <c r="X48" s="6"/>
      <c r="AO48" s="22"/>
      <c r="AP48" s="22"/>
    </row>
    <row r="49" spans="2:78" x14ac:dyDescent="0.25">
      <c r="C49" s="26"/>
      <c r="D49" s="4"/>
      <c r="E49" s="2" t="s">
        <v>41</v>
      </c>
      <c r="F49" s="4">
        <f t="shared" ref="F49:U49" si="2">AVERAGE(F3:F47)</f>
        <v>0.78333333333333344</v>
      </c>
      <c r="G49" s="4">
        <f t="shared" si="2"/>
        <v>0.82600000000000007</v>
      </c>
      <c r="H49" s="4">
        <f t="shared" si="2"/>
        <v>0.79880952380952375</v>
      </c>
      <c r="I49" s="4">
        <f t="shared" si="2"/>
        <v>0.81086363636363645</v>
      </c>
      <c r="J49" s="4">
        <f t="shared" si="2"/>
        <v>0.81152173913043479</v>
      </c>
      <c r="K49" s="4">
        <f t="shared" si="2"/>
        <v>0.80186956521739117</v>
      </c>
      <c r="L49" s="4">
        <f t="shared" si="2"/>
        <v>0.80504347826086964</v>
      </c>
      <c r="M49" s="4">
        <f t="shared" si="2"/>
        <v>0.80591304347826098</v>
      </c>
      <c r="N49" s="4">
        <f t="shared" si="2"/>
        <v>0.79300000000000015</v>
      </c>
      <c r="O49" s="4">
        <f t="shared" si="2"/>
        <v>0.81704347826086943</v>
      </c>
      <c r="P49" s="4">
        <f t="shared" si="2"/>
        <v>0.85571428571428565</v>
      </c>
      <c r="Q49" s="4">
        <f t="shared" si="2"/>
        <v>0.8608611111111113</v>
      </c>
      <c r="R49" s="4">
        <f t="shared" si="2"/>
        <v>0.87534285714285731</v>
      </c>
      <c r="S49" s="4">
        <f t="shared" si="2"/>
        <v>0.91061111111111104</v>
      </c>
      <c r="T49" s="4">
        <f t="shared" si="2"/>
        <v>0.90836111111111117</v>
      </c>
      <c r="U49" s="4">
        <f t="shared" si="2"/>
        <v>0.86029729729729743</v>
      </c>
      <c r="V49" s="23"/>
      <c r="W49" s="23"/>
      <c r="X49" s="2" t="str">
        <f>E49</f>
        <v>Avg - All</v>
      </c>
      <c r="Y49" s="4">
        <f t="shared" ref="Y49:AN49" si="3">AVERAGE(Y3:Y47)</f>
        <v>0.47646153846153855</v>
      </c>
      <c r="Z49" s="4">
        <f t="shared" si="3"/>
        <v>0.36838461538461537</v>
      </c>
      <c r="AA49" s="4">
        <f t="shared" si="3"/>
        <v>0.31914285714285712</v>
      </c>
      <c r="AB49" s="4">
        <f t="shared" si="3"/>
        <v>0.35613333333333325</v>
      </c>
      <c r="AC49" s="4">
        <f t="shared" si="3"/>
        <v>0.25316666666666671</v>
      </c>
      <c r="AD49" s="4">
        <f t="shared" si="3"/>
        <v>0.34416666666666662</v>
      </c>
      <c r="AE49" s="4">
        <f t="shared" si="3"/>
        <v>0.41736842105263161</v>
      </c>
      <c r="AF49" s="4">
        <f t="shared" si="3"/>
        <v>0.45505263157894732</v>
      </c>
      <c r="AG49" s="4">
        <f t="shared" si="3"/>
        <v>0.41052631578947363</v>
      </c>
      <c r="AH49" s="4">
        <f t="shared" si="3"/>
        <v>0.47668421052631582</v>
      </c>
      <c r="AI49" s="4">
        <f t="shared" si="3"/>
        <v>0.45181481481481484</v>
      </c>
      <c r="AJ49" s="4">
        <f t="shared" si="3"/>
        <v>0.49777777777777782</v>
      </c>
      <c r="AK49" s="4">
        <f t="shared" si="3"/>
        <v>0.52358620689655166</v>
      </c>
      <c r="AL49" s="4">
        <f t="shared" si="3"/>
        <v>0.44933333333333336</v>
      </c>
      <c r="AM49" s="4">
        <f t="shared" si="3"/>
        <v>0.44216666666666676</v>
      </c>
      <c r="AN49" s="4">
        <f t="shared" si="3"/>
        <v>0.43103448275862061</v>
      </c>
      <c r="AO49" s="23"/>
      <c r="AP49" s="23"/>
      <c r="AQ49" s="38" t="str">
        <f>X49</f>
        <v>Avg - All</v>
      </c>
      <c r="AR49" s="4">
        <f t="shared" ref="AR49:BF49" si="4">AVERAGE(AR3:AR47)</f>
        <v>0.96716666666666662</v>
      </c>
      <c r="AS49" s="4">
        <f t="shared" si="4"/>
        <v>0.19216666666666668</v>
      </c>
      <c r="AT49" s="4">
        <f t="shared" si="4"/>
        <v>0.9375</v>
      </c>
      <c r="AU49" s="4">
        <f t="shared" si="4"/>
        <v>0.76849999999999996</v>
      </c>
      <c r="AV49" s="4">
        <f t="shared" si="4"/>
        <v>0.86783333333333346</v>
      </c>
      <c r="AW49" s="4">
        <f t="shared" si="4"/>
        <v>0.93266666666666653</v>
      </c>
      <c r="AX49" s="4">
        <f t="shared" si="4"/>
        <v>0.96933333333333327</v>
      </c>
      <c r="AY49" s="4">
        <f t="shared" si="4"/>
        <v>5.9656666666666665</v>
      </c>
      <c r="AZ49" s="4">
        <f t="shared" si="4"/>
        <v>10.111600000000001</v>
      </c>
      <c r="BA49" s="4">
        <f t="shared" si="4"/>
        <v>3.7462499999999999</v>
      </c>
      <c r="BB49" s="4">
        <f t="shared" si="4"/>
        <v>10.820076923076924</v>
      </c>
      <c r="BC49" s="4">
        <f t="shared" si="4"/>
        <v>3.083076923076923</v>
      </c>
      <c r="BD49" s="4">
        <f t="shared" si="4"/>
        <v>4.8915384615384623</v>
      </c>
      <c r="BE49" s="4">
        <f t="shared" si="4"/>
        <v>1.0592692307692306</v>
      </c>
      <c r="BF49" s="4">
        <f t="shared" si="4"/>
        <v>1.2346818181818184</v>
      </c>
      <c r="BK49" s="38" t="str">
        <f>AQ49</f>
        <v>Avg - All</v>
      </c>
      <c r="BL49" s="4">
        <f t="shared" ref="BL49:BZ49" si="5">AVERAGE(BL3:BL47)</f>
        <v>0.91949999999999987</v>
      </c>
      <c r="BM49" s="4">
        <f t="shared" si="5"/>
        <v>0.91583333333333339</v>
      </c>
      <c r="BN49" s="4">
        <f t="shared" si="5"/>
        <v>0.90700000000000003</v>
      </c>
      <c r="BO49" s="4">
        <f t="shared" si="5"/>
        <v>0.8969999999999998</v>
      </c>
      <c r="BP49" s="4">
        <f t="shared" si="5"/>
        <v>0.89533333333333331</v>
      </c>
      <c r="BQ49" s="4">
        <f t="shared" si="5"/>
        <v>0.89283333333333337</v>
      </c>
      <c r="BR49" s="4">
        <f t="shared" si="5"/>
        <v>0.88933333333333342</v>
      </c>
      <c r="BS49" s="4">
        <f t="shared" si="5"/>
        <v>0.88966666666666672</v>
      </c>
      <c r="BT49" s="4">
        <f t="shared" si="5"/>
        <v>0.87283333333333324</v>
      </c>
      <c r="BU49" s="4">
        <f t="shared" si="5"/>
        <v>0.90233333333333343</v>
      </c>
      <c r="BV49" s="4">
        <f t="shared" si="5"/>
        <v>0.90216666666666667</v>
      </c>
      <c r="BW49" s="4">
        <f t="shared" si="5"/>
        <v>0.92</v>
      </c>
      <c r="BX49" s="4">
        <f t="shared" si="5"/>
        <v>0.98716666666666664</v>
      </c>
      <c r="BY49" s="4">
        <f t="shared" si="5"/>
        <v>0.98512500000000003</v>
      </c>
      <c r="BZ49" s="4">
        <f t="shared" si="5"/>
        <v>1.0129545454545454</v>
      </c>
    </row>
    <row r="50" spans="2:78" x14ac:dyDescent="0.25">
      <c r="C50" s="26"/>
      <c r="D50" s="4"/>
      <c r="E50" s="2" t="s">
        <v>108</v>
      </c>
      <c r="F50" s="4">
        <f t="shared" ref="F50:U50" si="6">AVERAGEIF($D$3:$D$47,"=*Watch",F3:F47)</f>
        <v>0.78999999999999992</v>
      </c>
      <c r="G50" s="4">
        <f t="shared" si="6"/>
        <v>0.80660000000000009</v>
      </c>
      <c r="H50" s="4">
        <f t="shared" si="6"/>
        <v>0.76800000000000002</v>
      </c>
      <c r="I50" s="4">
        <f t="shared" si="6"/>
        <v>0.80519999999999992</v>
      </c>
      <c r="J50" s="4">
        <f t="shared" si="6"/>
        <v>0.79383333333333328</v>
      </c>
      <c r="K50" s="4">
        <f t="shared" si="6"/>
        <v>0.78449999999999998</v>
      </c>
      <c r="L50" s="4">
        <f t="shared" si="6"/>
        <v>0.75616666666666665</v>
      </c>
      <c r="M50" s="4">
        <f t="shared" si="6"/>
        <v>0.71050000000000002</v>
      </c>
      <c r="N50" s="4">
        <f t="shared" si="6"/>
        <v>0.71899999999999997</v>
      </c>
      <c r="O50" s="4">
        <f t="shared" si="6"/>
        <v>0.73766666666666669</v>
      </c>
      <c r="P50" s="4">
        <f t="shared" si="6"/>
        <v>0.74799999999999989</v>
      </c>
      <c r="Q50" s="4">
        <f t="shared" si="6"/>
        <v>0.75566666666666682</v>
      </c>
      <c r="R50" s="4">
        <f t="shared" si="6"/>
        <v>0.76466666666666683</v>
      </c>
      <c r="S50" s="4">
        <f t="shared" si="6"/>
        <v>0.76916666666666655</v>
      </c>
      <c r="T50" s="4">
        <f t="shared" si="6"/>
        <v>0.77700000000000002</v>
      </c>
      <c r="U50" s="4">
        <f t="shared" si="6"/>
        <v>0.77183333333333337</v>
      </c>
      <c r="V50" s="23"/>
      <c r="W50" s="23"/>
      <c r="X50" s="2" t="str">
        <f>E50</f>
        <v>Avg - Watch</v>
      </c>
      <c r="Y50" s="4">
        <f t="shared" ref="Y50:AN50" si="7">AVERAGEIF($D$3:$D$47,"=*Watch",Y3:Y47)</f>
        <v>0.29799999999999999</v>
      </c>
      <c r="Z50" s="4">
        <f t="shared" si="7"/>
        <v>0.26850000000000002</v>
      </c>
      <c r="AA50" s="4">
        <f t="shared" si="7"/>
        <v>0.16500000000000001</v>
      </c>
      <c r="AB50" s="4">
        <f t="shared" si="7"/>
        <v>0.34899999999999998</v>
      </c>
      <c r="AC50" s="4">
        <f t="shared" si="7"/>
        <v>0.188</v>
      </c>
      <c r="AD50" s="4">
        <f t="shared" si="7"/>
        <v>0.25333333333333335</v>
      </c>
      <c r="AE50" s="4">
        <f t="shared" si="7"/>
        <v>0.32933333333333331</v>
      </c>
      <c r="AF50" s="4">
        <f t="shared" si="7"/>
        <v>0.41299999999999998</v>
      </c>
      <c r="AG50" s="4">
        <f t="shared" si="7"/>
        <v>0.3056666666666667</v>
      </c>
      <c r="AH50" s="4">
        <f t="shared" si="7"/>
        <v>0.60433333333333328</v>
      </c>
      <c r="AI50" s="4">
        <f t="shared" si="7"/>
        <v>0.50866666666666671</v>
      </c>
      <c r="AJ50" s="4">
        <f t="shared" si="7"/>
        <v>0.623</v>
      </c>
      <c r="AK50" s="4">
        <f t="shared" si="7"/>
        <v>0.44400000000000001</v>
      </c>
      <c r="AL50" s="4">
        <f t="shared" si="7"/>
        <v>0.55933333333333335</v>
      </c>
      <c r="AM50" s="4">
        <f t="shared" si="7"/>
        <v>0.41133333333333333</v>
      </c>
      <c r="AN50" s="4">
        <f t="shared" si="7"/>
        <v>0.58133333333333337</v>
      </c>
      <c r="AO50" s="23"/>
      <c r="AP50" s="23"/>
      <c r="AQ50" s="38" t="str">
        <f>X50</f>
        <v>Avg - Watch</v>
      </c>
      <c r="AR50" s="4">
        <f t="shared" ref="AR50:BF50" si="8">AVERAGEIF($D$3:$D$47,"=*Watch",AR3:AR47)</f>
        <v>0.91699999999999993</v>
      </c>
      <c r="AS50" s="4">
        <f t="shared" si="8"/>
        <v>0.81</v>
      </c>
      <c r="AT50" s="4">
        <f t="shared" si="8"/>
        <v>1.0183333333333333</v>
      </c>
      <c r="AU50" s="4">
        <f t="shared" si="8"/>
        <v>0.94233333333333336</v>
      </c>
      <c r="AV50" s="4">
        <f t="shared" si="8"/>
        <v>1.1223333333333334</v>
      </c>
      <c r="AW50" s="4">
        <f t="shared" si="8"/>
        <v>0.98433333333333328</v>
      </c>
      <c r="AX50" s="4">
        <f t="shared" si="8"/>
        <v>0.86699999999999999</v>
      </c>
      <c r="AY50" s="4">
        <f t="shared" si="8"/>
        <v>0.6333333333333333</v>
      </c>
      <c r="AZ50" s="4">
        <f t="shared" si="8"/>
        <v>9.6761999999999997</v>
      </c>
      <c r="BA50" s="4">
        <f t="shared" si="8"/>
        <v>5.3486666666666665</v>
      </c>
      <c r="BB50" s="4">
        <f t="shared" si="8"/>
        <v>0.83600000000000008</v>
      </c>
      <c r="BC50" s="4">
        <f t="shared" si="8"/>
        <v>8.8994285714285706</v>
      </c>
      <c r="BD50" s="4">
        <f t="shared" si="8"/>
        <v>1.385</v>
      </c>
      <c r="BE50" s="4">
        <f t="shared" si="8"/>
        <v>0.96242857142857141</v>
      </c>
      <c r="BF50" s="4">
        <f t="shared" si="8"/>
        <v>0.97985714285714276</v>
      </c>
      <c r="BK50" s="38" t="str">
        <f>AQ50</f>
        <v>Avg - Watch</v>
      </c>
      <c r="BL50" s="4">
        <f t="shared" ref="BL50:BZ50" si="9">AVERAGEIF($D$3:$D$47,"=*Watch",BL3:BL47)</f>
        <v>0.94766666666666666</v>
      </c>
      <c r="BM50" s="4">
        <f t="shared" si="9"/>
        <v>0.94399999999999995</v>
      </c>
      <c r="BN50" s="4">
        <f t="shared" si="9"/>
        <v>0.93699999999999994</v>
      </c>
      <c r="BO50" s="4">
        <f t="shared" si="9"/>
        <v>0.93399999999999983</v>
      </c>
      <c r="BP50" s="4">
        <f t="shared" si="9"/>
        <v>0.94099999999999995</v>
      </c>
      <c r="BQ50" s="4">
        <f t="shared" si="9"/>
        <v>0.93733333333333346</v>
      </c>
      <c r="BR50" s="4">
        <f t="shared" si="9"/>
        <v>0.93233333333333324</v>
      </c>
      <c r="BS50" s="4">
        <f t="shared" si="9"/>
        <v>0.93199999999999994</v>
      </c>
      <c r="BT50" s="4">
        <f t="shared" si="9"/>
        <v>0.89599999999999991</v>
      </c>
      <c r="BU50" s="4">
        <f t="shared" si="9"/>
        <v>0.95199999999999996</v>
      </c>
      <c r="BV50" s="4">
        <f t="shared" si="9"/>
        <v>0.94966666666666677</v>
      </c>
      <c r="BW50" s="4">
        <f t="shared" si="9"/>
        <v>0.98333333333333339</v>
      </c>
      <c r="BX50" s="4">
        <f t="shared" si="9"/>
        <v>0.98699999999999999</v>
      </c>
      <c r="BY50" s="4">
        <f t="shared" si="9"/>
        <v>0.98733333333333329</v>
      </c>
      <c r="BZ50" s="4">
        <f t="shared" si="9"/>
        <v>0.83842857142857152</v>
      </c>
    </row>
    <row r="51" spans="2:78" x14ac:dyDescent="0.25">
      <c r="C51" s="26"/>
      <c r="D51" s="48"/>
      <c r="E51" s="2" t="s">
        <v>40</v>
      </c>
      <c r="F51" s="4">
        <f t="shared" ref="F51:U51" si="10">AVERAGEIF($D$3:$D$47,"=*Major Program",F3:F47)</f>
        <v>0.77615384615384619</v>
      </c>
      <c r="G51" s="4">
        <f t="shared" si="10"/>
        <v>0.8372857142857143</v>
      </c>
      <c r="H51" s="4">
        <f t="shared" si="10"/>
        <v>0.80742857142857161</v>
      </c>
      <c r="I51" s="4">
        <f t="shared" si="10"/>
        <v>0.81742857142857139</v>
      </c>
      <c r="J51" s="4">
        <f t="shared" si="10"/>
        <v>0.82321428571428545</v>
      </c>
      <c r="K51" s="4">
        <f t="shared" si="10"/>
        <v>0.8115</v>
      </c>
      <c r="L51" s="4">
        <f t="shared" si="10"/>
        <v>0.82978571428571424</v>
      </c>
      <c r="M51" s="4">
        <f t="shared" si="10"/>
        <v>0.81835714285714289</v>
      </c>
      <c r="N51" s="4">
        <f t="shared" si="10"/>
        <v>0.82792857142857146</v>
      </c>
      <c r="O51" s="4">
        <f t="shared" si="10"/>
        <v>0.84114285714285697</v>
      </c>
      <c r="P51" s="4">
        <f t="shared" si="10"/>
        <v>0.88635999999999981</v>
      </c>
      <c r="Q51" s="4">
        <f t="shared" si="10"/>
        <v>0.89330769230769258</v>
      </c>
      <c r="R51" s="4">
        <f t="shared" si="10"/>
        <v>0.9014000000000002</v>
      </c>
      <c r="S51" s="4">
        <f t="shared" si="10"/>
        <v>0.9472307692307691</v>
      </c>
      <c r="T51" s="4">
        <f t="shared" si="10"/>
        <v>0.94696153846153841</v>
      </c>
      <c r="U51" s="4">
        <f t="shared" si="10"/>
        <v>0.88396296296296328</v>
      </c>
      <c r="V51" s="23"/>
      <c r="W51" s="23"/>
      <c r="X51" s="2" t="str">
        <f>E51</f>
        <v>Avg - Major</v>
      </c>
      <c r="Y51" s="4">
        <f t="shared" ref="Y51:AN51" si="11">AVERAGEIF($D$3:$D$47,"=*Major Program",Y3:Y47)</f>
        <v>0.52788888888888885</v>
      </c>
      <c r="Z51" s="4">
        <f t="shared" si="11"/>
        <v>0.37755555555555564</v>
      </c>
      <c r="AA51" s="4">
        <f t="shared" si="11"/>
        <v>0.37860000000000005</v>
      </c>
      <c r="AB51" s="4">
        <f t="shared" si="11"/>
        <v>0.39618181818181825</v>
      </c>
      <c r="AC51" s="4">
        <f t="shared" si="11"/>
        <v>0.28015384615384609</v>
      </c>
      <c r="AD51" s="4">
        <f t="shared" si="11"/>
        <v>0.35753846153846153</v>
      </c>
      <c r="AE51" s="4">
        <f t="shared" si="11"/>
        <v>0.44335714285714284</v>
      </c>
      <c r="AF51" s="4">
        <f t="shared" si="11"/>
        <v>0.42638461538461542</v>
      </c>
      <c r="AG51" s="4">
        <f t="shared" si="11"/>
        <v>0.45535714285714279</v>
      </c>
      <c r="AH51" s="4">
        <f t="shared" si="11"/>
        <v>0.44000000000000006</v>
      </c>
      <c r="AI51" s="4">
        <f t="shared" si="11"/>
        <v>0.43122727272727274</v>
      </c>
      <c r="AJ51" s="4">
        <f t="shared" si="11"/>
        <v>0.49269565217391309</v>
      </c>
      <c r="AK51" s="4">
        <f t="shared" si="11"/>
        <v>0.52340909090909082</v>
      </c>
      <c r="AL51" s="4">
        <f t="shared" si="11"/>
        <v>0.44558333333333339</v>
      </c>
      <c r="AM51" s="4">
        <f t="shared" si="11"/>
        <v>0.44170833333333342</v>
      </c>
      <c r="AN51" s="4">
        <f t="shared" si="11"/>
        <v>0.3919545454545455</v>
      </c>
      <c r="AO51" s="23"/>
      <c r="AP51" s="23"/>
      <c r="AQ51" s="38" t="str">
        <f>X51</f>
        <v>Avg - Major</v>
      </c>
      <c r="AR51" s="4">
        <f t="shared" ref="AR51:BF51" si="12">AVERAGEIF($D$3:$D$47,"=*Major Program",AR3:AR47)</f>
        <v>0.93049999999999999</v>
      </c>
      <c r="AS51" s="4">
        <f t="shared" si="12"/>
        <v>-1.2315</v>
      </c>
      <c r="AT51" s="4">
        <f t="shared" si="12"/>
        <v>0.86899999999999999</v>
      </c>
      <c r="AU51" s="4">
        <f t="shared" si="12"/>
        <v>0.47000000000000003</v>
      </c>
      <c r="AV51" s="4">
        <f t="shared" si="12"/>
        <v>0.48850000000000005</v>
      </c>
      <c r="AW51" s="4">
        <f t="shared" si="12"/>
        <v>0.79549999999999998</v>
      </c>
      <c r="AX51" s="4">
        <f t="shared" si="12"/>
        <v>1.1595</v>
      </c>
      <c r="AY51" s="4">
        <f t="shared" si="12"/>
        <v>16.477999999999998</v>
      </c>
      <c r="AZ51" s="4">
        <f t="shared" si="12"/>
        <v>15.282999999999999</v>
      </c>
      <c r="BA51" s="4">
        <f t="shared" si="12"/>
        <v>3.2819999999999996</v>
      </c>
      <c r="BB51" s="4">
        <f t="shared" si="12"/>
        <v>17.096562500000001</v>
      </c>
      <c r="BC51" s="4">
        <f t="shared" si="12"/>
        <v>0.99187499999999995</v>
      </c>
      <c r="BD51" s="4">
        <f t="shared" si="12"/>
        <v>7.2318750000000005</v>
      </c>
      <c r="BE51" s="4">
        <f t="shared" si="12"/>
        <v>1.1515</v>
      </c>
      <c r="BF51" s="4">
        <f t="shared" si="12"/>
        <v>1.7342121212121211</v>
      </c>
      <c r="BK51" s="38" t="str">
        <f>AQ51</f>
        <v>Avg - Major</v>
      </c>
      <c r="BL51" s="4">
        <f t="shared" ref="BL51:BZ51" si="13">AVERAGEIF($D$3:$D$47,"=*Major Program",BL3:BL47)</f>
        <v>0.84949999999999992</v>
      </c>
      <c r="BM51" s="4">
        <f t="shared" si="13"/>
        <v>0.84000000000000008</v>
      </c>
      <c r="BN51" s="4">
        <f t="shared" si="13"/>
        <v>0.82450000000000001</v>
      </c>
      <c r="BO51" s="4">
        <f t="shared" si="13"/>
        <v>0.80499999999999994</v>
      </c>
      <c r="BP51" s="4">
        <f t="shared" si="13"/>
        <v>0.79149999999999998</v>
      </c>
      <c r="BQ51" s="4">
        <f t="shared" si="13"/>
        <v>0.78849999999999998</v>
      </c>
      <c r="BR51" s="4">
        <f t="shared" si="13"/>
        <v>0.78649999999999998</v>
      </c>
      <c r="BS51" s="4">
        <f t="shared" si="13"/>
        <v>0.78849999999999998</v>
      </c>
      <c r="BT51" s="4">
        <f t="shared" si="13"/>
        <v>0.79049999999999998</v>
      </c>
      <c r="BU51" s="4">
        <f t="shared" si="13"/>
        <v>0.7975000000000001</v>
      </c>
      <c r="BV51" s="4">
        <f t="shared" si="13"/>
        <v>0.7995000000000001</v>
      </c>
      <c r="BW51" s="4">
        <f t="shared" si="13"/>
        <v>0.80100000000000005</v>
      </c>
      <c r="BX51" s="4">
        <f t="shared" si="13"/>
        <v>0.99750000000000005</v>
      </c>
      <c r="BY51" s="4">
        <f t="shared" si="13"/>
        <v>0.98799999999999999</v>
      </c>
      <c r="BZ51" s="4">
        <f t="shared" si="13"/>
        <v>1.0549090909090908</v>
      </c>
    </row>
    <row r="52" spans="2:78" x14ac:dyDescent="0.25">
      <c r="C52" s="26"/>
      <c r="D52" s="48"/>
      <c r="E52" s="2" t="s">
        <v>109</v>
      </c>
      <c r="F52" s="4">
        <f t="shared" ref="F52:U52" si="14">AVERAGEIF($D$3:$D$47,"=*Small Program",F3:F47)</f>
        <v>0.80333333333333334</v>
      </c>
      <c r="G52" s="4">
        <f t="shared" si="14"/>
        <v>0.80566666666666675</v>
      </c>
      <c r="H52" s="4">
        <f t="shared" si="14"/>
        <v>0.79966666666666664</v>
      </c>
      <c r="I52" s="4">
        <f t="shared" si="14"/>
        <v>0.78966666666666663</v>
      </c>
      <c r="J52" s="4">
        <f t="shared" si="14"/>
        <v>0.79233333333333322</v>
      </c>
      <c r="K52" s="4">
        <f t="shared" si="14"/>
        <v>0.79166666666666663</v>
      </c>
      <c r="L52" s="4">
        <f t="shared" si="14"/>
        <v>0.78733333333333333</v>
      </c>
      <c r="M52" s="4">
        <f t="shared" si="14"/>
        <v>0.93866666666666665</v>
      </c>
      <c r="N52" s="4">
        <f t="shared" si="14"/>
        <v>0.77799999999999991</v>
      </c>
      <c r="O52" s="4">
        <f t="shared" si="14"/>
        <v>0.86333333333333329</v>
      </c>
      <c r="P52" s="4">
        <f t="shared" si="14"/>
        <v>0.82574999999999998</v>
      </c>
      <c r="Q52" s="4">
        <f t="shared" si="14"/>
        <v>0.80774999999999997</v>
      </c>
      <c r="R52" s="4">
        <f t="shared" si="14"/>
        <v>0.87850000000000006</v>
      </c>
      <c r="S52" s="4">
        <f t="shared" si="14"/>
        <v>0.88474999999999993</v>
      </c>
      <c r="T52" s="4">
        <f t="shared" si="14"/>
        <v>0.85450000000000004</v>
      </c>
      <c r="U52" s="4">
        <f t="shared" si="14"/>
        <v>0.83325000000000005</v>
      </c>
      <c r="V52" s="23"/>
      <c r="W52" s="23"/>
      <c r="X52" s="2" t="str">
        <f>E52</f>
        <v>Avg - Small</v>
      </c>
      <c r="Y52" s="4">
        <f t="shared" ref="Y52:AN52" si="15">AVERAGEIF($D$3:$D$47,"=*Small Program",Y3:Y47)</f>
        <v>0.42349999999999999</v>
      </c>
      <c r="Z52" s="4">
        <f t="shared" si="15"/>
        <v>0.42699999999999999</v>
      </c>
      <c r="AA52" s="4">
        <f t="shared" si="15"/>
        <v>0.17233333333333334</v>
      </c>
      <c r="AB52" s="4">
        <f t="shared" si="15"/>
        <v>0.21166666666666667</v>
      </c>
      <c r="AC52" s="4">
        <f t="shared" si="15"/>
        <v>0.17966666666666667</v>
      </c>
      <c r="AD52" s="4">
        <f t="shared" si="15"/>
        <v>0.39349999999999996</v>
      </c>
      <c r="AE52" s="4">
        <f t="shared" si="15"/>
        <v>0.36749999999999999</v>
      </c>
      <c r="AF52" s="4">
        <f t="shared" si="15"/>
        <v>0.6213333333333334</v>
      </c>
      <c r="AG52" s="4">
        <f t="shared" si="15"/>
        <v>0.254</v>
      </c>
      <c r="AH52" s="4">
        <f t="shared" si="15"/>
        <v>0.50800000000000001</v>
      </c>
      <c r="AI52" s="4">
        <f t="shared" si="15"/>
        <v>0.59299999999999997</v>
      </c>
      <c r="AJ52" s="4">
        <f t="shared" si="15"/>
        <v>0.43100000000000005</v>
      </c>
      <c r="AK52" s="4">
        <f t="shared" si="15"/>
        <v>0.58425000000000005</v>
      </c>
      <c r="AL52" s="4">
        <f t="shared" si="15"/>
        <v>0.36933333333333335</v>
      </c>
      <c r="AM52" s="4">
        <f t="shared" si="15"/>
        <v>0.47666666666666663</v>
      </c>
      <c r="AN52" s="4">
        <f t="shared" si="15"/>
        <v>0.53325</v>
      </c>
      <c r="AO52" s="23"/>
      <c r="AP52" s="23"/>
      <c r="AQ52" s="38" t="str">
        <f>X52</f>
        <v>Avg - Small</v>
      </c>
      <c r="AR52" s="4">
        <f t="shared" ref="AR52:BF52" si="16">AVERAGEIF($D$3:$D$47,"=*Small Program",AR3:AR47)</f>
        <v>1.1910000000000001</v>
      </c>
      <c r="AS52" s="4">
        <f t="shared" si="16"/>
        <v>1.1859999999999999</v>
      </c>
      <c r="AT52" s="4">
        <f t="shared" si="16"/>
        <v>0.83199999999999996</v>
      </c>
      <c r="AU52" s="4">
        <f t="shared" si="16"/>
        <v>0.84399999999999997</v>
      </c>
      <c r="AV52" s="4">
        <f t="shared" si="16"/>
        <v>0.86299999999999999</v>
      </c>
      <c r="AW52" s="4">
        <f t="shared" si="16"/>
        <v>1.052</v>
      </c>
      <c r="AX52" s="4">
        <f t="shared" si="16"/>
        <v>0.89600000000000002</v>
      </c>
      <c r="AY52" s="4">
        <f t="shared" si="16"/>
        <v>0.93799999999999994</v>
      </c>
      <c r="AZ52" s="4">
        <f t="shared" si="16"/>
        <v>1.075</v>
      </c>
      <c r="BA52" s="4">
        <f t="shared" si="16"/>
        <v>0.79600000000000004</v>
      </c>
      <c r="BB52" s="4">
        <f t="shared" si="16"/>
        <v>0.64166666666666672</v>
      </c>
      <c r="BC52" s="4">
        <f t="shared" si="16"/>
        <v>0.66466666666666674</v>
      </c>
      <c r="BD52" s="4">
        <f t="shared" si="16"/>
        <v>0.59166666666666667</v>
      </c>
      <c r="BE52" s="4">
        <f t="shared" si="16"/>
        <v>0.79333333333333333</v>
      </c>
      <c r="BF52" s="4">
        <f t="shared" si="16"/>
        <v>-2.4405000000000001</v>
      </c>
      <c r="BK52" s="38" t="str">
        <f>AQ52</f>
        <v>Avg - Small</v>
      </c>
      <c r="BL52" s="4">
        <f t="shared" ref="BL52:BZ52" si="17">AVERAGEIF($D$3:$D$47,"=*Small Program",BL3:BL47)</f>
        <v>0.97499999999999998</v>
      </c>
      <c r="BM52" s="4">
        <f t="shared" si="17"/>
        <v>0.98299999999999998</v>
      </c>
      <c r="BN52" s="4">
        <f t="shared" si="17"/>
        <v>0.98199999999999998</v>
      </c>
      <c r="BO52" s="4">
        <f t="shared" si="17"/>
        <v>0.97</v>
      </c>
      <c r="BP52" s="4">
        <f t="shared" si="17"/>
        <v>0.96599999999999997</v>
      </c>
      <c r="BQ52" s="4">
        <f t="shared" si="17"/>
        <v>0.96799999999999997</v>
      </c>
      <c r="BR52" s="4">
        <f t="shared" si="17"/>
        <v>0.96599999999999997</v>
      </c>
      <c r="BS52" s="4">
        <f t="shared" si="17"/>
        <v>0.96499999999999997</v>
      </c>
      <c r="BT52" s="4">
        <f t="shared" si="17"/>
        <v>0.96799999999999997</v>
      </c>
      <c r="BU52" s="4">
        <f t="shared" si="17"/>
        <v>0.96299999999999997</v>
      </c>
      <c r="BV52" s="4">
        <f t="shared" si="17"/>
        <v>0.96499999999999997</v>
      </c>
      <c r="BW52" s="4">
        <f t="shared" si="17"/>
        <v>0.96799999999999997</v>
      </c>
      <c r="BX52" s="4">
        <f t="shared" si="17"/>
        <v>0.96699999999999997</v>
      </c>
      <c r="BY52" s="4">
        <f t="shared" si="17"/>
        <v>0.96699999999999997</v>
      </c>
      <c r="BZ52" s="4">
        <f t="shared" si="17"/>
        <v>0.97225000000000006</v>
      </c>
    </row>
    <row r="53" spans="2:78" x14ac:dyDescent="0.25">
      <c r="C53" s="26"/>
      <c r="D53" s="48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3"/>
      <c r="W53" s="23"/>
      <c r="X53" s="2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23"/>
      <c r="AP53" s="23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</row>
    <row r="55" spans="2:78" x14ac:dyDescent="0.25">
      <c r="E55" s="38" t="s">
        <v>64</v>
      </c>
      <c r="F55" s="29">
        <v>43758</v>
      </c>
      <c r="G55" s="29">
        <v>43789</v>
      </c>
      <c r="H55" s="29">
        <v>43819</v>
      </c>
      <c r="I55" s="29">
        <v>43850</v>
      </c>
      <c r="J55" s="29">
        <v>43881</v>
      </c>
      <c r="K55" s="29">
        <v>43910</v>
      </c>
      <c r="L55" s="29">
        <v>43941</v>
      </c>
      <c r="M55" s="29">
        <v>43971</v>
      </c>
      <c r="N55" s="29">
        <v>44002</v>
      </c>
      <c r="O55" s="29">
        <v>44032</v>
      </c>
      <c r="P55" s="29">
        <v>44063</v>
      </c>
      <c r="Q55" s="29">
        <v>44094</v>
      </c>
      <c r="R55" s="29">
        <v>44124</v>
      </c>
      <c r="S55" s="29">
        <v>44155</v>
      </c>
      <c r="T55" s="29">
        <v>44185</v>
      </c>
      <c r="U55" s="29">
        <v>44216</v>
      </c>
      <c r="V55" s="10"/>
      <c r="W55" s="10"/>
      <c r="X55" s="38" t="s">
        <v>64</v>
      </c>
      <c r="Y55" s="29">
        <v>43758</v>
      </c>
      <c r="Z55" s="29">
        <v>43789</v>
      </c>
      <c r="AA55" s="29">
        <v>43819</v>
      </c>
      <c r="AB55" s="29">
        <v>43850</v>
      </c>
      <c r="AC55" s="29">
        <v>43881</v>
      </c>
      <c r="AD55" s="29">
        <v>43910</v>
      </c>
      <c r="AE55" s="29">
        <v>43941</v>
      </c>
      <c r="AF55" s="29">
        <v>43971</v>
      </c>
      <c r="AG55" s="29">
        <v>44002</v>
      </c>
      <c r="AH55" s="29">
        <v>44032</v>
      </c>
      <c r="AI55" s="29">
        <v>44063</v>
      </c>
      <c r="AJ55" s="29">
        <v>44094</v>
      </c>
      <c r="AK55" s="29">
        <v>44124</v>
      </c>
      <c r="AL55" s="29">
        <v>44155</v>
      </c>
      <c r="AM55" s="29">
        <v>44185</v>
      </c>
      <c r="AN55" s="29">
        <v>44216</v>
      </c>
      <c r="AO55" s="10"/>
      <c r="AP55" s="10"/>
      <c r="AQ55" s="38" t="s">
        <v>64</v>
      </c>
      <c r="AR55" s="29">
        <v>43758</v>
      </c>
      <c r="AS55" s="29">
        <v>43789</v>
      </c>
      <c r="AT55" s="29">
        <v>43819</v>
      </c>
      <c r="AU55" s="29">
        <v>43850</v>
      </c>
      <c r="AV55" s="29">
        <v>43881</v>
      </c>
      <c r="AW55" s="29">
        <v>43910</v>
      </c>
      <c r="AX55" s="29">
        <v>43941</v>
      </c>
      <c r="AY55" s="29">
        <v>43971</v>
      </c>
      <c r="AZ55" s="29">
        <v>44002</v>
      </c>
      <c r="BA55" s="29">
        <v>44032</v>
      </c>
      <c r="BB55" s="29">
        <v>44063</v>
      </c>
      <c r="BC55" s="29">
        <v>44094</v>
      </c>
      <c r="BD55" s="29">
        <v>44124</v>
      </c>
      <c r="BE55" s="29">
        <v>44155</v>
      </c>
      <c r="BF55" s="29">
        <v>44185</v>
      </c>
      <c r="BK55" s="38" t="s">
        <v>64</v>
      </c>
      <c r="BL55" s="29">
        <v>43758</v>
      </c>
      <c r="BM55" s="29">
        <v>43789</v>
      </c>
      <c r="BN55" s="29">
        <v>43819</v>
      </c>
      <c r="BO55" s="29">
        <v>43850</v>
      </c>
      <c r="BP55" s="29">
        <v>43881</v>
      </c>
      <c r="BQ55" s="29">
        <v>43910</v>
      </c>
      <c r="BR55" s="29">
        <v>43941</v>
      </c>
      <c r="BS55" s="29">
        <v>43971</v>
      </c>
      <c r="BT55" s="29">
        <v>44002</v>
      </c>
      <c r="BU55" s="29">
        <v>44032</v>
      </c>
      <c r="BV55" s="29">
        <v>44063</v>
      </c>
      <c r="BW55" s="29">
        <v>44094</v>
      </c>
      <c r="BX55" s="29">
        <v>44124</v>
      </c>
      <c r="BY55" s="29">
        <v>44155</v>
      </c>
      <c r="BZ55" s="29">
        <v>44185</v>
      </c>
    </row>
    <row r="56" spans="2:78" x14ac:dyDescent="0.25">
      <c r="D56" s="4"/>
      <c r="E56" s="38" t="s">
        <v>115</v>
      </c>
      <c r="F56" s="4">
        <v>1.04</v>
      </c>
      <c r="G56" s="4">
        <v>1.02</v>
      </c>
      <c r="H56" s="4">
        <v>1.02</v>
      </c>
      <c r="I56" s="4">
        <v>1.02</v>
      </c>
      <c r="J56" s="4">
        <v>1.02</v>
      </c>
      <c r="K56" s="4">
        <v>1.02</v>
      </c>
      <c r="L56" s="4">
        <v>1.02</v>
      </c>
      <c r="M56" s="4">
        <v>1.02</v>
      </c>
      <c r="N56" s="4">
        <v>1.02</v>
      </c>
      <c r="O56" s="4">
        <v>1.02</v>
      </c>
      <c r="P56" s="4">
        <v>1.02</v>
      </c>
      <c r="Q56" s="4">
        <v>1.02</v>
      </c>
      <c r="R56" s="4">
        <v>1.04</v>
      </c>
      <c r="S56" s="4">
        <v>1.02</v>
      </c>
      <c r="T56" s="4">
        <v>1.04</v>
      </c>
      <c r="U56" s="4">
        <v>1.02</v>
      </c>
      <c r="V56" s="4"/>
      <c r="W56" s="4"/>
      <c r="X56" s="38" t="s">
        <v>60</v>
      </c>
      <c r="Y56" s="4">
        <f t="shared" ref="Y56:AL56" si="18">AVERAGEIF($C$3:$C$47,"=*Air Power",Y3:Y47)</f>
        <v>0.85933333333333328</v>
      </c>
      <c r="Z56" s="4">
        <f t="shared" si="18"/>
        <v>0.40666666666666668</v>
      </c>
      <c r="AA56" s="4">
        <f t="shared" si="18"/>
        <v>0.3666666666666667</v>
      </c>
      <c r="AB56" s="4">
        <f t="shared" si="18"/>
        <v>0.29366666666666669</v>
      </c>
      <c r="AC56" s="4">
        <f t="shared" si="18"/>
        <v>0.19240000000000004</v>
      </c>
      <c r="AD56" s="4">
        <f t="shared" si="18"/>
        <v>0.29060000000000002</v>
      </c>
      <c r="AE56" s="4">
        <f t="shared" si="18"/>
        <v>0.34420000000000001</v>
      </c>
      <c r="AF56" s="4">
        <f t="shared" si="18"/>
        <v>0.42460000000000003</v>
      </c>
      <c r="AG56" s="4">
        <f t="shared" si="18"/>
        <v>0.30780000000000002</v>
      </c>
      <c r="AH56" s="4">
        <f t="shared" si="18"/>
        <v>0.45519999999999994</v>
      </c>
      <c r="AI56" s="4">
        <f t="shared" si="18"/>
        <v>0.44957142857142862</v>
      </c>
      <c r="AJ56" s="4">
        <f t="shared" si="18"/>
        <v>0.39628571428571435</v>
      </c>
      <c r="AK56" s="4">
        <f t="shared" si="18"/>
        <v>0.62557142857142867</v>
      </c>
      <c r="AL56" s="4">
        <f t="shared" si="18"/>
        <v>0.46200000000000008</v>
      </c>
      <c r="AM56" s="4">
        <f>AVERAGEIF($C$3:$C$47,"=*Air Power",AM3:AM47)</f>
        <v>0.495</v>
      </c>
      <c r="AN56" s="4">
        <f>AVERAGEIF($C$3:$C$47,"=*Air Power",AN3:AN47)</f>
        <v>0.46114285714285713</v>
      </c>
      <c r="AO56" s="4"/>
      <c r="AP56" s="4"/>
      <c r="AQ56" s="38" t="s">
        <v>60</v>
      </c>
      <c r="AR56" s="4">
        <f t="shared" ref="AR56:BE56" si="19">AVERAGEIF($C$3:$C$47,"=*Air Power",AR3:AR47)</f>
        <v>0.96716666666666662</v>
      </c>
      <c r="AS56" s="4">
        <f t="shared" si="19"/>
        <v>0.19216666666666668</v>
      </c>
      <c r="AT56" s="4">
        <f t="shared" si="19"/>
        <v>0.9375</v>
      </c>
      <c r="AU56" s="4">
        <f t="shared" si="19"/>
        <v>0.76849999999999996</v>
      </c>
      <c r="AV56" s="4">
        <f t="shared" si="19"/>
        <v>0.86783333333333346</v>
      </c>
      <c r="AW56" s="4">
        <f t="shared" si="19"/>
        <v>0.93266666666666653</v>
      </c>
      <c r="AX56" s="4">
        <f t="shared" si="19"/>
        <v>0.96933333333333327</v>
      </c>
      <c r="AY56" s="4">
        <f t="shared" si="19"/>
        <v>5.9656666666666665</v>
      </c>
      <c r="AZ56" s="4">
        <f t="shared" si="19"/>
        <v>10.111600000000001</v>
      </c>
      <c r="BA56" s="4">
        <f t="shared" si="19"/>
        <v>4.4980000000000002</v>
      </c>
      <c r="BB56" s="4">
        <f t="shared" si="19"/>
        <v>33.550125000000001</v>
      </c>
      <c r="BC56" s="4">
        <f t="shared" si="19"/>
        <v>7.460375</v>
      </c>
      <c r="BD56" s="4">
        <f t="shared" si="19"/>
        <v>1.2716249999999998</v>
      </c>
      <c r="BE56" s="4">
        <f t="shared" si="19"/>
        <v>1.2495000000000001</v>
      </c>
      <c r="BF56" s="4">
        <f>AVERAGEIF($C$3:$C$47,"=*Air Power",BF3:BF47)</f>
        <v>0.80840000000000001</v>
      </c>
      <c r="BK56" s="38" t="s">
        <v>60</v>
      </c>
      <c r="BL56" s="4">
        <f t="shared" ref="BL56:BY56" si="20">AVERAGEIF($C$3:$C$47,"=*Air Power",BL3:BL47)</f>
        <v>0.91949999999999987</v>
      </c>
      <c r="BM56" s="4">
        <f t="shared" si="20"/>
        <v>0.91583333333333339</v>
      </c>
      <c r="BN56" s="4">
        <f t="shared" si="20"/>
        <v>0.90700000000000003</v>
      </c>
      <c r="BO56" s="4">
        <f t="shared" si="20"/>
        <v>0.8969999999999998</v>
      </c>
      <c r="BP56" s="4">
        <f t="shared" si="20"/>
        <v>0.89533333333333331</v>
      </c>
      <c r="BQ56" s="4">
        <f t="shared" si="20"/>
        <v>0.89283333333333337</v>
      </c>
      <c r="BR56" s="4">
        <f t="shared" si="20"/>
        <v>0.88933333333333342</v>
      </c>
      <c r="BS56" s="4">
        <f t="shared" si="20"/>
        <v>0.88966666666666672</v>
      </c>
      <c r="BT56" s="4">
        <f t="shared" si="20"/>
        <v>0.87283333333333324</v>
      </c>
      <c r="BU56" s="4">
        <f t="shared" si="20"/>
        <v>0.90233333333333343</v>
      </c>
      <c r="BV56" s="4">
        <f t="shared" si="20"/>
        <v>0.90216666666666667</v>
      </c>
      <c r="BW56" s="4">
        <f t="shared" si="20"/>
        <v>0.92</v>
      </c>
      <c r="BX56" s="4">
        <f t="shared" si="20"/>
        <v>0.98716666666666664</v>
      </c>
      <c r="BY56" s="4">
        <f t="shared" si="20"/>
        <v>0.98616666666666664</v>
      </c>
      <c r="BZ56" s="4">
        <f>AVERAGEIF($C$3:$C$47,"=*Air Power",BZ3:BZ47)</f>
        <v>0.8953000000000001</v>
      </c>
    </row>
    <row r="57" spans="2:78" x14ac:dyDescent="0.25">
      <c r="E57" s="38" t="s">
        <v>116</v>
      </c>
      <c r="F57" s="4">
        <v>2</v>
      </c>
      <c r="G57" s="4">
        <v>2</v>
      </c>
      <c r="H57" s="4">
        <v>2</v>
      </c>
      <c r="I57" s="4">
        <v>2</v>
      </c>
      <c r="J57" s="4">
        <v>2</v>
      </c>
      <c r="K57" s="4">
        <v>2</v>
      </c>
      <c r="L57" s="4">
        <v>2</v>
      </c>
      <c r="M57" s="4">
        <v>2</v>
      </c>
      <c r="N57" s="4">
        <v>2</v>
      </c>
      <c r="O57" s="4">
        <v>2</v>
      </c>
      <c r="P57" s="4">
        <v>2</v>
      </c>
      <c r="Q57" s="4">
        <v>2</v>
      </c>
      <c r="R57" s="4">
        <v>2</v>
      </c>
      <c r="S57" s="4">
        <v>2</v>
      </c>
      <c r="T57" s="4">
        <v>2</v>
      </c>
      <c r="U57" s="4">
        <v>2</v>
      </c>
      <c r="V57" s="4"/>
      <c r="W57" s="4"/>
      <c r="X57" s="38" t="s">
        <v>61</v>
      </c>
      <c r="Y57" s="4">
        <f t="shared" ref="Y57:AL57" si="21">AVERAGEIF($C$3:$C$47,"=*Land Warefare &amp; Air Defense (LW&amp;AD)",Y3:Y47)</f>
        <v>0.32500000000000001</v>
      </c>
      <c r="Z57" s="4">
        <f t="shared" si="21"/>
        <v>0.43625000000000003</v>
      </c>
      <c r="AA57" s="4">
        <f t="shared" si="21"/>
        <v>0.45724999999999999</v>
      </c>
      <c r="AB57" s="4">
        <f t="shared" si="21"/>
        <v>0.49149999999999994</v>
      </c>
      <c r="AC57" s="4">
        <f t="shared" si="21"/>
        <v>0.37775000000000003</v>
      </c>
      <c r="AD57" s="4">
        <f t="shared" si="21"/>
        <v>0.35159999999999997</v>
      </c>
      <c r="AE57" s="4">
        <f t="shared" si="21"/>
        <v>0.63680000000000003</v>
      </c>
      <c r="AF57" s="4">
        <f t="shared" si="21"/>
        <v>0.51</v>
      </c>
      <c r="AG57" s="4">
        <f t="shared" si="21"/>
        <v>0.52999999999999992</v>
      </c>
      <c r="AH57" s="4">
        <f t="shared" si="21"/>
        <v>0.41319999999999996</v>
      </c>
      <c r="AI57" s="4">
        <f t="shared" si="21"/>
        <v>0.53362500000000002</v>
      </c>
      <c r="AJ57" s="4">
        <f t="shared" si="21"/>
        <v>0.67625000000000002</v>
      </c>
      <c r="AK57" s="4">
        <f t="shared" si="21"/>
        <v>0.55149999999999999</v>
      </c>
      <c r="AL57" s="4">
        <f t="shared" si="21"/>
        <v>0.57012499999999999</v>
      </c>
      <c r="AM57" s="4">
        <f>AVERAGEIF($C$3:$C$47,"=*Land Warefare &amp; Air Defense (LW&amp;AD)",AM3:AM47)</f>
        <v>0.386625</v>
      </c>
      <c r="AN57" s="4">
        <f>AVERAGEIF($C$3:$C$47,"=*Land Warefare &amp; Air Defense (LW&amp;AD)",AN3:AN47)</f>
        <v>0.42549999999999999</v>
      </c>
      <c r="AO57" s="4"/>
      <c r="AP57" s="4"/>
      <c r="AQ57" s="38" t="s">
        <v>61</v>
      </c>
      <c r="AR57" s="4" t="e">
        <f t="shared" ref="AR57:BE57" si="22">AVERAGEIF($C$3:$C$47,"=*Land Warefare &amp; Air Defense (LW&amp;AD)",AR3:AR47)</f>
        <v>#DIV/0!</v>
      </c>
      <c r="AS57" s="4" t="e">
        <f t="shared" si="22"/>
        <v>#DIV/0!</v>
      </c>
      <c r="AT57" s="4" t="e">
        <f t="shared" si="22"/>
        <v>#DIV/0!</v>
      </c>
      <c r="AU57" s="4" t="e">
        <f t="shared" si="22"/>
        <v>#DIV/0!</v>
      </c>
      <c r="AV57" s="4" t="e">
        <f t="shared" si="22"/>
        <v>#DIV/0!</v>
      </c>
      <c r="AW57" s="4" t="e">
        <f t="shared" si="22"/>
        <v>#DIV/0!</v>
      </c>
      <c r="AX57" s="4" t="e">
        <f t="shared" si="22"/>
        <v>#DIV/0!</v>
      </c>
      <c r="AY57" s="4" t="e">
        <f t="shared" si="22"/>
        <v>#DIV/0!</v>
      </c>
      <c r="AZ57" s="4" t="e">
        <f t="shared" si="22"/>
        <v>#DIV/0!</v>
      </c>
      <c r="BA57" s="4" t="e">
        <f t="shared" si="22"/>
        <v>#DIV/0!</v>
      </c>
      <c r="BB57" s="4">
        <f t="shared" si="22"/>
        <v>0.63771428571428579</v>
      </c>
      <c r="BC57" s="4">
        <f t="shared" si="22"/>
        <v>1.6128571428571428</v>
      </c>
      <c r="BD57" s="4">
        <f t="shared" si="22"/>
        <v>14.984285714285715</v>
      </c>
      <c r="BE57" s="4">
        <f t="shared" si="22"/>
        <v>0.78628571428571437</v>
      </c>
      <c r="BF57" s="4">
        <f>AVERAGEIF($C$3:$C$47,"=*Land Warefare &amp; Air Defense (LW&amp;AD)",BF3:BF47)</f>
        <v>1.6561666666666666</v>
      </c>
      <c r="BK57" s="38" t="s">
        <v>61</v>
      </c>
      <c r="BL57" s="4" t="e">
        <f t="shared" ref="BL57:BY57" si="23">AVERAGEIF($C$3:$C$47,"=*Land Warefare &amp; Air Defense (LW&amp;AD)",BL3:BL47)</f>
        <v>#DIV/0!</v>
      </c>
      <c r="BM57" s="4" t="e">
        <f t="shared" si="23"/>
        <v>#DIV/0!</v>
      </c>
      <c r="BN57" s="4" t="e">
        <f t="shared" si="23"/>
        <v>#DIV/0!</v>
      </c>
      <c r="BO57" s="4" t="e">
        <f t="shared" si="23"/>
        <v>#DIV/0!</v>
      </c>
      <c r="BP57" s="4" t="e">
        <f t="shared" si="23"/>
        <v>#DIV/0!</v>
      </c>
      <c r="BQ57" s="4" t="e">
        <f t="shared" si="23"/>
        <v>#DIV/0!</v>
      </c>
      <c r="BR57" s="4" t="e">
        <f t="shared" si="23"/>
        <v>#DIV/0!</v>
      </c>
      <c r="BS57" s="4" t="e">
        <f t="shared" si="23"/>
        <v>#DIV/0!</v>
      </c>
      <c r="BT57" s="4" t="e">
        <f t="shared" si="23"/>
        <v>#DIV/0!</v>
      </c>
      <c r="BU57" s="4" t="e">
        <f t="shared" si="23"/>
        <v>#DIV/0!</v>
      </c>
      <c r="BV57" s="4" t="e">
        <f t="shared" si="23"/>
        <v>#DIV/0!</v>
      </c>
      <c r="BW57" s="4" t="e">
        <f t="shared" si="23"/>
        <v>#DIV/0!</v>
      </c>
      <c r="BX57" s="4" t="e">
        <f t="shared" si="23"/>
        <v>#DIV/0!</v>
      </c>
      <c r="BY57" s="4" t="e">
        <f t="shared" si="23"/>
        <v>#DIV/0!</v>
      </c>
      <c r="BZ57" s="4">
        <f>AVERAGEIF($C$3:$C$47,"=*Land Warefare &amp; Air Defense (LW&amp;AD)",BZ3:BZ47)</f>
        <v>1.151</v>
      </c>
    </row>
    <row r="58" spans="2:78" x14ac:dyDescent="0.25">
      <c r="D58" s="4"/>
      <c r="E58" s="38" t="s">
        <v>117</v>
      </c>
      <c r="F58" s="4">
        <v>1.0900000000000001</v>
      </c>
      <c r="G58" s="4">
        <v>1.1499999999999999</v>
      </c>
      <c r="H58" s="4">
        <v>1.1499999999999999</v>
      </c>
      <c r="I58" s="4">
        <v>1.1499999999999999</v>
      </c>
      <c r="J58" s="4">
        <v>1.1499999999999999</v>
      </c>
      <c r="K58" s="4">
        <v>1.1499999999999999</v>
      </c>
      <c r="L58" s="4">
        <v>1.1499999999999999</v>
      </c>
      <c r="M58" s="4">
        <v>1.1499999999999999</v>
      </c>
      <c r="N58" s="4">
        <v>1.1499999999999999</v>
      </c>
      <c r="O58" s="4">
        <v>1.1499999999999999</v>
      </c>
      <c r="P58" s="4">
        <v>1.1499999999999999</v>
      </c>
      <c r="Q58" s="4">
        <v>1.1499999999999999</v>
      </c>
      <c r="R58" s="4">
        <v>1.0900000000000001</v>
      </c>
      <c r="S58" s="4">
        <v>1.1499999999999999</v>
      </c>
      <c r="T58" s="4">
        <v>1.0900000000000001</v>
      </c>
      <c r="U58" s="4">
        <v>1.1499999999999999</v>
      </c>
      <c r="V58" s="4"/>
      <c r="W58" s="4"/>
      <c r="X58" s="38" t="s">
        <v>62</v>
      </c>
      <c r="Y58" s="4">
        <f t="shared" ref="Y58:AL58" si="24">AVERAGEIF($C$3:$C$47,"=*Naval Power",Y3:Y47)</f>
        <v>0.32940000000000003</v>
      </c>
      <c r="Z58" s="4">
        <f t="shared" si="24"/>
        <v>0.25724999999999998</v>
      </c>
      <c r="AA58" s="4">
        <f t="shared" si="24"/>
        <v>0.10866666666666668</v>
      </c>
      <c r="AB58" s="4">
        <f t="shared" si="24"/>
        <v>0.24049999999999999</v>
      </c>
      <c r="AC58" s="4">
        <f t="shared" si="24"/>
        <v>0.18639999999999998</v>
      </c>
      <c r="AD58" s="4">
        <f t="shared" si="24"/>
        <v>0.24249999999999999</v>
      </c>
      <c r="AE58" s="4">
        <f t="shared" si="24"/>
        <v>0.27440000000000003</v>
      </c>
      <c r="AF58" s="4">
        <f t="shared" si="24"/>
        <v>0.5092000000000001</v>
      </c>
      <c r="AG58" s="4">
        <f t="shared" si="24"/>
        <v>0.39479999999999998</v>
      </c>
      <c r="AH58" s="4">
        <f t="shared" si="24"/>
        <v>0.60960000000000003</v>
      </c>
      <c r="AI58" s="4">
        <f t="shared" si="24"/>
        <v>0.41933333333333334</v>
      </c>
      <c r="AJ58" s="4">
        <f t="shared" si="24"/>
        <v>0.48339999999999994</v>
      </c>
      <c r="AK58" s="4">
        <f t="shared" si="24"/>
        <v>0.4568888888888889</v>
      </c>
      <c r="AL58" s="4">
        <f t="shared" si="24"/>
        <v>0.43366666666666664</v>
      </c>
      <c r="AM58" s="4">
        <f>AVERAGEIF($C$3:$C$47,"=*Naval Power",AM3:AM47)</f>
        <v>0.44722222222222219</v>
      </c>
      <c r="AN58" s="4">
        <f>AVERAGEIF($C$3:$C$47,"=*Naval Power",AN3:AN47)</f>
        <v>0.48133333333333339</v>
      </c>
      <c r="AO58" s="4"/>
      <c r="AP58" s="4"/>
      <c r="AQ58" s="38" t="s">
        <v>62</v>
      </c>
      <c r="AR58" s="4" t="e">
        <f t="shared" ref="AR58:BE58" si="25">AVERAGEIF($C$3:$C$47,"=*Naval Power",AR3:AR47)</f>
        <v>#DIV/0!</v>
      </c>
      <c r="AS58" s="4" t="e">
        <f t="shared" si="25"/>
        <v>#DIV/0!</v>
      </c>
      <c r="AT58" s="4" t="e">
        <f t="shared" si="25"/>
        <v>#DIV/0!</v>
      </c>
      <c r="AU58" s="4" t="e">
        <f t="shared" si="25"/>
        <v>#DIV/0!</v>
      </c>
      <c r="AV58" s="4" t="e">
        <f t="shared" si="25"/>
        <v>#DIV/0!</v>
      </c>
      <c r="AW58" s="4" t="e">
        <f t="shared" si="25"/>
        <v>#DIV/0!</v>
      </c>
      <c r="AX58" s="4" t="e">
        <f t="shared" si="25"/>
        <v>#DIV/0!</v>
      </c>
      <c r="AY58" s="4" t="e">
        <f t="shared" si="25"/>
        <v>#DIV/0!</v>
      </c>
      <c r="AZ58" s="4" t="e">
        <f t="shared" si="25"/>
        <v>#DIV/0!</v>
      </c>
      <c r="BA58" s="4" t="e">
        <f t="shared" si="25"/>
        <v>#DIV/0!</v>
      </c>
      <c r="BB58" s="4">
        <f t="shared" si="25"/>
        <v>0.5515714285714286</v>
      </c>
      <c r="BC58" s="4">
        <f t="shared" si="25"/>
        <v>0.66914285714285715</v>
      </c>
      <c r="BD58" s="4">
        <f t="shared" si="25"/>
        <v>1.133</v>
      </c>
      <c r="BE58" s="4">
        <f t="shared" si="25"/>
        <v>1.0627142857142857</v>
      </c>
      <c r="BF58" s="4">
        <f>AVERAGEIF($C$3:$C$47,"=*Naval Power",BF3:BF47)</f>
        <v>0.2528333333333333</v>
      </c>
      <c r="BK58" s="38" t="s">
        <v>62</v>
      </c>
      <c r="BL58" s="4" t="e">
        <f t="shared" ref="BL58:BY58" si="26">AVERAGEIF($C$3:$C$47,"=*Naval Power",BL3:BL47)</f>
        <v>#DIV/0!</v>
      </c>
      <c r="BM58" s="4" t="e">
        <f t="shared" si="26"/>
        <v>#DIV/0!</v>
      </c>
      <c r="BN58" s="4" t="e">
        <f t="shared" si="26"/>
        <v>#DIV/0!</v>
      </c>
      <c r="BO58" s="4" t="e">
        <f t="shared" si="26"/>
        <v>#DIV/0!</v>
      </c>
      <c r="BP58" s="4" t="e">
        <f t="shared" si="26"/>
        <v>#DIV/0!</v>
      </c>
      <c r="BQ58" s="4" t="e">
        <f t="shared" si="26"/>
        <v>#DIV/0!</v>
      </c>
      <c r="BR58" s="4" t="e">
        <f t="shared" si="26"/>
        <v>#DIV/0!</v>
      </c>
      <c r="BS58" s="4" t="e">
        <f t="shared" si="26"/>
        <v>#DIV/0!</v>
      </c>
      <c r="BT58" s="4" t="e">
        <f t="shared" si="26"/>
        <v>#DIV/0!</v>
      </c>
      <c r="BU58" s="4" t="e">
        <f t="shared" si="26"/>
        <v>#DIV/0!</v>
      </c>
      <c r="BV58" s="4" t="e">
        <f t="shared" si="26"/>
        <v>#DIV/0!</v>
      </c>
      <c r="BW58" s="4" t="e">
        <f t="shared" si="26"/>
        <v>#DIV/0!</v>
      </c>
      <c r="BX58" s="4" t="e">
        <f t="shared" si="26"/>
        <v>#DIV/0!</v>
      </c>
      <c r="BY58" s="4" t="e">
        <f t="shared" si="26"/>
        <v>#DIV/0!</v>
      </c>
      <c r="BZ58" s="4">
        <f>AVERAGEIF($C$3:$C$47,"=*Naval Power",BZ3:BZ47)</f>
        <v>0.96791666666666654</v>
      </c>
    </row>
    <row r="59" spans="2:78" x14ac:dyDescent="0.25">
      <c r="E59" s="38" t="s">
        <v>118</v>
      </c>
      <c r="F59" s="4">
        <v>0.36</v>
      </c>
      <c r="G59" s="4">
        <v>0.36</v>
      </c>
      <c r="H59" s="4">
        <v>0.36</v>
      </c>
      <c r="I59" s="4">
        <v>0.36</v>
      </c>
      <c r="J59" s="4">
        <v>0.36</v>
      </c>
      <c r="K59" s="4">
        <v>0.36</v>
      </c>
      <c r="L59" s="4">
        <v>0.36</v>
      </c>
      <c r="M59" s="4">
        <v>0.36</v>
      </c>
      <c r="N59" s="4">
        <v>0.36</v>
      </c>
      <c r="O59" s="4">
        <v>0.36</v>
      </c>
      <c r="P59" s="4">
        <v>0.36</v>
      </c>
      <c r="Q59" s="4">
        <v>0.36</v>
      </c>
      <c r="R59" s="4">
        <v>0.36</v>
      </c>
      <c r="S59" s="4">
        <v>0.36</v>
      </c>
      <c r="T59" s="4">
        <v>0.36</v>
      </c>
      <c r="U59" s="4">
        <v>0.36</v>
      </c>
      <c r="V59" s="4"/>
      <c r="W59" s="4"/>
      <c r="X59" s="38" t="s">
        <v>63</v>
      </c>
      <c r="Y59" s="4">
        <f t="shared" ref="Y59:AL59" si="27">AVERAGEIF($C$3:$C$47,"=*Strategic Missile Defense",Y3:Y47)</f>
        <v>0.497</v>
      </c>
      <c r="Z59" s="4">
        <f t="shared" si="27"/>
        <v>0.39750000000000002</v>
      </c>
      <c r="AA59" s="4">
        <f t="shared" si="27"/>
        <v>0.30325000000000002</v>
      </c>
      <c r="AB59" s="4">
        <f t="shared" si="27"/>
        <v>0.38324999999999998</v>
      </c>
      <c r="AC59" s="4">
        <f t="shared" si="27"/>
        <v>0.28800000000000003</v>
      </c>
      <c r="AD59" s="4">
        <f t="shared" si="27"/>
        <v>0.50350000000000006</v>
      </c>
      <c r="AE59" s="4">
        <f t="shared" si="27"/>
        <v>0.41325000000000001</v>
      </c>
      <c r="AF59" s="4">
        <f t="shared" si="27"/>
        <v>0.35675000000000001</v>
      </c>
      <c r="AG59" s="4">
        <f t="shared" si="27"/>
        <v>0.40925</v>
      </c>
      <c r="AH59" s="4">
        <f t="shared" si="27"/>
        <v>0.41675000000000001</v>
      </c>
      <c r="AI59" s="4">
        <f t="shared" si="27"/>
        <v>0.37783333333333341</v>
      </c>
      <c r="AJ59" s="4">
        <f t="shared" si="27"/>
        <v>0.40557142857142858</v>
      </c>
      <c r="AK59" s="4">
        <f t="shared" si="27"/>
        <v>0.45620000000000005</v>
      </c>
      <c r="AL59" s="4">
        <f t="shared" si="27"/>
        <v>0.29699999999999999</v>
      </c>
      <c r="AM59" s="4">
        <f>AVERAGEIF($C$3:$C$47,"=*Strategic Missile Defense",AM3:AM47)</f>
        <v>0.44700000000000001</v>
      </c>
      <c r="AN59" s="4">
        <f>AVERAGEIF($C$3:$C$47,"=*Strategic Missile Defense",AN3:AN47)</f>
        <v>0.30720000000000003</v>
      </c>
      <c r="AO59" s="4"/>
      <c r="AP59" s="4"/>
      <c r="AQ59" s="38" t="s">
        <v>63</v>
      </c>
      <c r="AR59" s="4" t="e">
        <f t="shared" ref="AR59:BE59" si="28">AVERAGEIF($C$3:$C$47,"=*Strategic Missile Defense",AR3:AR47)</f>
        <v>#DIV/0!</v>
      </c>
      <c r="AS59" s="4" t="e">
        <f t="shared" si="28"/>
        <v>#DIV/0!</v>
      </c>
      <c r="AT59" s="4" t="e">
        <f t="shared" si="28"/>
        <v>#DIV/0!</v>
      </c>
      <c r="AU59" s="4" t="e">
        <f t="shared" si="28"/>
        <v>#DIV/0!</v>
      </c>
      <c r="AV59" s="4" t="e">
        <f t="shared" si="28"/>
        <v>#DIV/0!</v>
      </c>
      <c r="AW59" s="4" t="e">
        <f t="shared" si="28"/>
        <v>#DIV/0!</v>
      </c>
      <c r="AX59" s="4" t="e">
        <f t="shared" si="28"/>
        <v>#DIV/0!</v>
      </c>
      <c r="AY59" s="4" t="e">
        <f t="shared" si="28"/>
        <v>#DIV/0!</v>
      </c>
      <c r="AZ59" s="4" t="e">
        <f t="shared" si="28"/>
        <v>#DIV/0!</v>
      </c>
      <c r="BA59" s="4">
        <f t="shared" si="28"/>
        <v>1.4910000000000001</v>
      </c>
      <c r="BB59" s="4">
        <f t="shared" si="28"/>
        <v>1.149</v>
      </c>
      <c r="BC59" s="4">
        <f t="shared" si="28"/>
        <v>1.12575</v>
      </c>
      <c r="BD59" s="4">
        <f t="shared" si="28"/>
        <v>1.0465</v>
      </c>
      <c r="BE59" s="4">
        <f t="shared" si="28"/>
        <v>1.1505000000000001</v>
      </c>
      <c r="BF59" s="4">
        <f>AVERAGEIF($C$3:$C$47,"=*Strategic Missile Defense",BF3:BF47)</f>
        <v>2.3333999999999993</v>
      </c>
      <c r="BK59" s="38" t="s">
        <v>63</v>
      </c>
      <c r="BL59" s="4" t="e">
        <f t="shared" ref="BL59:BY59" si="29">AVERAGEIF($C$3:$C$47,"=*Strategic Missile Defense",BL3:BL47)</f>
        <v>#DIV/0!</v>
      </c>
      <c r="BM59" s="4" t="e">
        <f t="shared" si="29"/>
        <v>#DIV/0!</v>
      </c>
      <c r="BN59" s="4" t="e">
        <f t="shared" si="29"/>
        <v>#DIV/0!</v>
      </c>
      <c r="BO59" s="4" t="e">
        <f t="shared" si="29"/>
        <v>#DIV/0!</v>
      </c>
      <c r="BP59" s="4" t="e">
        <f t="shared" si="29"/>
        <v>#DIV/0!</v>
      </c>
      <c r="BQ59" s="4" t="e">
        <f t="shared" si="29"/>
        <v>#DIV/0!</v>
      </c>
      <c r="BR59" s="4" t="e">
        <f t="shared" si="29"/>
        <v>#DIV/0!</v>
      </c>
      <c r="BS59" s="4" t="e">
        <f t="shared" si="29"/>
        <v>#DIV/0!</v>
      </c>
      <c r="BT59" s="4" t="e">
        <f t="shared" si="29"/>
        <v>#DIV/0!</v>
      </c>
      <c r="BU59" s="4" t="e">
        <f t="shared" si="29"/>
        <v>#DIV/0!</v>
      </c>
      <c r="BV59" s="4" t="e">
        <f t="shared" si="29"/>
        <v>#DIV/0!</v>
      </c>
      <c r="BW59" s="4" t="e">
        <f t="shared" si="29"/>
        <v>#DIV/0!</v>
      </c>
      <c r="BX59" s="4" t="e">
        <f t="shared" si="29"/>
        <v>#DIV/0!</v>
      </c>
      <c r="BY59" s="4">
        <f t="shared" si="29"/>
        <v>0.98199999999999998</v>
      </c>
      <c r="BZ59" s="4">
        <f>AVERAGEIF($C$3:$C$47,"=*Strategic Missile Defense",BZ3:BZ47)</f>
        <v>1.0190000000000001</v>
      </c>
    </row>
    <row r="60" spans="2:78" x14ac:dyDescent="0.25">
      <c r="E60" s="38" t="s">
        <v>69</v>
      </c>
      <c r="F60" s="4">
        <v>0.76</v>
      </c>
      <c r="G60" s="4">
        <v>0.77</v>
      </c>
      <c r="H60" s="4">
        <v>0.77</v>
      </c>
      <c r="I60" s="4">
        <v>0.77</v>
      </c>
      <c r="J60" s="4">
        <v>0.77</v>
      </c>
      <c r="K60" s="4">
        <v>0.77</v>
      </c>
      <c r="L60" s="4">
        <v>0.77</v>
      </c>
      <c r="M60" s="4">
        <v>0.77</v>
      </c>
      <c r="N60" s="4">
        <v>0.77</v>
      </c>
      <c r="O60" s="4">
        <v>0.77</v>
      </c>
      <c r="P60" s="4">
        <v>0.77</v>
      </c>
      <c r="Q60" s="4">
        <v>0.77</v>
      </c>
      <c r="R60" s="4">
        <v>0.76</v>
      </c>
      <c r="S60" s="4">
        <v>0.77</v>
      </c>
      <c r="T60" s="4">
        <v>0.76</v>
      </c>
      <c r="U60" s="4">
        <v>0.77</v>
      </c>
      <c r="V60" s="4"/>
      <c r="W60" s="4"/>
      <c r="X60" s="38" t="s">
        <v>69</v>
      </c>
      <c r="Y60" s="4">
        <f t="shared" ref="Y60:AL60" si="30">AVERAGE(Y3:Y47)</f>
        <v>0.47646153846153855</v>
      </c>
      <c r="Z60" s="4">
        <f t="shared" si="30"/>
        <v>0.36838461538461537</v>
      </c>
      <c r="AA60" s="4">
        <f t="shared" si="30"/>
        <v>0.31914285714285712</v>
      </c>
      <c r="AB60" s="4">
        <f t="shared" si="30"/>
        <v>0.35613333333333325</v>
      </c>
      <c r="AC60" s="4">
        <f t="shared" si="30"/>
        <v>0.25316666666666671</v>
      </c>
      <c r="AD60" s="4">
        <f t="shared" si="30"/>
        <v>0.34416666666666662</v>
      </c>
      <c r="AE60" s="4">
        <f t="shared" si="30"/>
        <v>0.41736842105263161</v>
      </c>
      <c r="AF60" s="4">
        <f t="shared" si="30"/>
        <v>0.45505263157894732</v>
      </c>
      <c r="AG60" s="4">
        <f t="shared" si="30"/>
        <v>0.41052631578947363</v>
      </c>
      <c r="AH60" s="4">
        <f t="shared" si="30"/>
        <v>0.47668421052631582</v>
      </c>
      <c r="AI60" s="4">
        <f t="shared" si="30"/>
        <v>0.45181481481481484</v>
      </c>
      <c r="AJ60" s="4">
        <f t="shared" si="30"/>
        <v>0.49777777777777782</v>
      </c>
      <c r="AK60" s="4">
        <f t="shared" si="30"/>
        <v>0.52358620689655166</v>
      </c>
      <c r="AL60" s="4">
        <f t="shared" si="30"/>
        <v>0.44933333333333336</v>
      </c>
      <c r="AM60" s="4">
        <f>AVERAGE(AM3:AM47)</f>
        <v>0.44216666666666676</v>
      </c>
      <c r="AN60" s="4">
        <f>AVERAGE(AN3:AN47)</f>
        <v>0.43103448275862061</v>
      </c>
      <c r="AO60" s="4"/>
      <c r="AP60" s="4"/>
      <c r="AQ60" s="38" t="s">
        <v>69</v>
      </c>
      <c r="AR60" s="4">
        <f t="shared" ref="AR60:BE60" si="31">AVERAGE(AR3:AR47)</f>
        <v>0.96716666666666662</v>
      </c>
      <c r="AS60" s="4">
        <f t="shared" si="31"/>
        <v>0.19216666666666668</v>
      </c>
      <c r="AT60" s="4">
        <f t="shared" si="31"/>
        <v>0.9375</v>
      </c>
      <c r="AU60" s="4">
        <f t="shared" si="31"/>
        <v>0.76849999999999996</v>
      </c>
      <c r="AV60" s="4">
        <f t="shared" si="31"/>
        <v>0.86783333333333346</v>
      </c>
      <c r="AW60" s="4">
        <f t="shared" si="31"/>
        <v>0.93266666666666653</v>
      </c>
      <c r="AX60" s="4">
        <f t="shared" si="31"/>
        <v>0.96933333333333327</v>
      </c>
      <c r="AY60" s="4">
        <f t="shared" si="31"/>
        <v>5.9656666666666665</v>
      </c>
      <c r="AZ60" s="4">
        <f t="shared" si="31"/>
        <v>10.111600000000001</v>
      </c>
      <c r="BA60" s="4">
        <f t="shared" si="31"/>
        <v>3.7462499999999999</v>
      </c>
      <c r="BB60" s="4">
        <f t="shared" si="31"/>
        <v>10.820076923076924</v>
      </c>
      <c r="BC60" s="4">
        <f t="shared" si="31"/>
        <v>3.083076923076923</v>
      </c>
      <c r="BD60" s="4">
        <f t="shared" si="31"/>
        <v>4.8915384615384623</v>
      </c>
      <c r="BE60" s="4">
        <f t="shared" si="31"/>
        <v>1.0592692307692306</v>
      </c>
      <c r="BF60" s="4">
        <f>AVERAGE(BF3:BF47)</f>
        <v>1.2346818181818184</v>
      </c>
      <c r="BK60" s="38" t="s">
        <v>69</v>
      </c>
      <c r="BL60" s="4">
        <f t="shared" ref="BL60:BY60" si="32">AVERAGE(BL3:BL47)</f>
        <v>0.91949999999999987</v>
      </c>
      <c r="BM60" s="4">
        <f t="shared" si="32"/>
        <v>0.91583333333333339</v>
      </c>
      <c r="BN60" s="4">
        <f t="shared" si="32"/>
        <v>0.90700000000000003</v>
      </c>
      <c r="BO60" s="4">
        <f t="shared" si="32"/>
        <v>0.8969999999999998</v>
      </c>
      <c r="BP60" s="4">
        <f t="shared" si="32"/>
        <v>0.89533333333333331</v>
      </c>
      <c r="BQ60" s="4">
        <f t="shared" si="32"/>
        <v>0.89283333333333337</v>
      </c>
      <c r="BR60" s="4">
        <f t="shared" si="32"/>
        <v>0.88933333333333342</v>
      </c>
      <c r="BS60" s="4">
        <f t="shared" si="32"/>
        <v>0.88966666666666672</v>
      </c>
      <c r="BT60" s="4">
        <f t="shared" si="32"/>
        <v>0.87283333333333324</v>
      </c>
      <c r="BU60" s="4">
        <f t="shared" si="32"/>
        <v>0.90233333333333343</v>
      </c>
      <c r="BV60" s="4">
        <f t="shared" si="32"/>
        <v>0.90216666666666667</v>
      </c>
      <c r="BW60" s="4">
        <f t="shared" si="32"/>
        <v>0.92</v>
      </c>
      <c r="BX60" s="4">
        <f t="shared" si="32"/>
        <v>0.98716666666666664</v>
      </c>
      <c r="BY60" s="4">
        <f t="shared" si="32"/>
        <v>0.98512500000000003</v>
      </c>
      <c r="BZ60" s="4">
        <f>AVERAGE(BZ3:BZ47)</f>
        <v>1.0129545454545454</v>
      </c>
    </row>
    <row r="61" spans="2:78" x14ac:dyDescent="0.25">
      <c r="E61" s="38" t="s">
        <v>73</v>
      </c>
      <c r="F61" s="4">
        <v>0.95</v>
      </c>
      <c r="G61" s="4">
        <v>0.95</v>
      </c>
      <c r="H61" s="4">
        <v>0.95</v>
      </c>
      <c r="I61" s="4">
        <v>0.95</v>
      </c>
      <c r="J61" s="4">
        <v>0.95</v>
      </c>
      <c r="K61" s="4">
        <v>0.95</v>
      </c>
      <c r="L61" s="4">
        <v>0.95</v>
      </c>
      <c r="M61" s="4">
        <v>0.95</v>
      </c>
      <c r="N61" s="4">
        <v>0.95</v>
      </c>
      <c r="O61" s="4">
        <v>0.95</v>
      </c>
      <c r="P61" s="4">
        <v>0.95</v>
      </c>
      <c r="Q61" s="4">
        <v>0.95</v>
      </c>
      <c r="R61" s="4">
        <v>0.95</v>
      </c>
      <c r="S61" s="4">
        <v>0.95</v>
      </c>
      <c r="T61" s="4">
        <v>0.95</v>
      </c>
      <c r="U61" s="4">
        <v>0.95</v>
      </c>
      <c r="V61" s="2"/>
      <c r="W61" s="2"/>
      <c r="X61" s="38" t="s">
        <v>73</v>
      </c>
      <c r="Y61" s="4">
        <v>0.8</v>
      </c>
      <c r="Z61" s="4">
        <v>0.8</v>
      </c>
      <c r="AA61" s="4">
        <v>0.8</v>
      </c>
      <c r="AB61" s="4">
        <v>0.8</v>
      </c>
      <c r="AC61" s="4">
        <v>0.8</v>
      </c>
      <c r="AD61" s="4">
        <v>0.8</v>
      </c>
      <c r="AE61" s="4">
        <v>0.8</v>
      </c>
      <c r="AF61" s="4">
        <v>0.8</v>
      </c>
      <c r="AG61" s="4">
        <v>0.8</v>
      </c>
      <c r="AH61" s="4">
        <v>0.8</v>
      </c>
      <c r="AI61" s="4">
        <v>0.8</v>
      </c>
      <c r="AJ61" s="4">
        <v>0.8</v>
      </c>
      <c r="AK61" s="4">
        <v>0.8</v>
      </c>
      <c r="AL61" s="4">
        <v>0.8</v>
      </c>
      <c r="AM61" s="4">
        <v>0.8</v>
      </c>
      <c r="AN61" s="4">
        <v>0.8</v>
      </c>
      <c r="AO61" s="2"/>
      <c r="AP61" s="2"/>
      <c r="AQ61" s="38" t="s">
        <v>73</v>
      </c>
      <c r="AR61" s="4">
        <v>0.8</v>
      </c>
      <c r="AS61" s="4">
        <v>0.8</v>
      </c>
      <c r="AT61" s="4">
        <v>0.8</v>
      </c>
      <c r="AU61" s="4">
        <v>0.8</v>
      </c>
      <c r="AV61" s="4">
        <v>0.8</v>
      </c>
      <c r="AW61" s="4">
        <v>0.8</v>
      </c>
      <c r="AX61" s="4">
        <v>0.8</v>
      </c>
      <c r="AY61" s="4">
        <v>0.8</v>
      </c>
      <c r="AZ61" s="4">
        <v>0.8</v>
      </c>
      <c r="BA61" s="4">
        <v>0.8</v>
      </c>
      <c r="BB61" s="4">
        <v>0.8</v>
      </c>
      <c r="BC61" s="4">
        <v>0.8</v>
      </c>
      <c r="BD61" s="4">
        <v>0.8</v>
      </c>
      <c r="BE61" s="4">
        <v>0.8</v>
      </c>
      <c r="BF61" s="4">
        <v>0.8</v>
      </c>
      <c r="BK61" s="38" t="s">
        <v>73</v>
      </c>
      <c r="BL61" s="4">
        <v>0.8</v>
      </c>
      <c r="BM61" s="4">
        <v>0.8</v>
      </c>
      <c r="BN61" s="4">
        <v>0.8</v>
      </c>
      <c r="BO61" s="4">
        <v>0.8</v>
      </c>
      <c r="BP61" s="4">
        <v>0.8</v>
      </c>
      <c r="BQ61" s="4">
        <v>0.8</v>
      </c>
      <c r="BR61" s="4">
        <v>0.8</v>
      </c>
      <c r="BS61" s="4">
        <v>0.8</v>
      </c>
      <c r="BT61" s="4">
        <v>0.8</v>
      </c>
      <c r="BU61" s="4">
        <v>0.8</v>
      </c>
      <c r="BV61" s="4">
        <v>0.8</v>
      </c>
      <c r="BW61" s="4">
        <v>0.8</v>
      </c>
      <c r="BX61" s="4">
        <v>0.8</v>
      </c>
      <c r="BY61" s="4">
        <v>0.8</v>
      </c>
      <c r="BZ61" s="4">
        <v>0.8</v>
      </c>
    </row>
    <row r="62" spans="2:78" x14ac:dyDescent="0.25"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2:78" x14ac:dyDescent="0.25">
      <c r="B63" s="35"/>
    </row>
    <row r="72" spans="3:16" x14ac:dyDescent="0.25">
      <c r="C72" s="4"/>
    </row>
    <row r="76" spans="3:16" x14ac:dyDescent="0.25">
      <c r="P76" s="31"/>
    </row>
  </sheetData>
  <mergeCells count="4">
    <mergeCell ref="F2:U2"/>
    <mergeCell ref="Y2:AN2"/>
    <mergeCell ref="AR2:BG2"/>
    <mergeCell ref="BL2:CA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8"/>
  <sheetViews>
    <sheetView zoomScale="80" zoomScaleNormal="80" workbookViewId="0">
      <selection activeCell="C35" sqref="C35"/>
    </sheetView>
  </sheetViews>
  <sheetFormatPr defaultColWidth="9.140625" defaultRowHeight="15" x14ac:dyDescent="0.25"/>
  <cols>
    <col min="1" max="1" width="19.5703125" style="64" bestFit="1" customWidth="1"/>
    <col min="2" max="2" width="15.5703125" style="64" bestFit="1" customWidth="1"/>
    <col min="3" max="3" width="50.140625" style="64" bestFit="1" customWidth="1"/>
    <col min="4" max="4" width="14.7109375" style="64" customWidth="1"/>
    <col min="5" max="5" width="14.42578125" style="64" bestFit="1" customWidth="1"/>
    <col min="6" max="6" width="13.42578125" style="64" bestFit="1" customWidth="1"/>
    <col min="7" max="7" width="27.5703125" style="64" customWidth="1"/>
    <col min="8" max="8" width="18.42578125" style="64" bestFit="1" customWidth="1"/>
    <col min="9" max="9" width="44.28515625" style="64" customWidth="1"/>
    <col min="10" max="10" width="20" style="64" bestFit="1" customWidth="1"/>
    <col min="11" max="11" width="22.28515625" style="64" bestFit="1" customWidth="1"/>
    <col min="12" max="12" width="23.7109375" style="64" bestFit="1" customWidth="1"/>
    <col min="13" max="13" width="22.42578125" style="64" bestFit="1" customWidth="1"/>
    <col min="14" max="14" width="13.85546875" style="64" bestFit="1" customWidth="1"/>
    <col min="15" max="15" width="17.140625" style="64" bestFit="1" customWidth="1"/>
    <col min="16" max="16" width="30.28515625" style="64" bestFit="1" customWidth="1"/>
    <col min="17" max="17" width="28.140625" style="64" bestFit="1" customWidth="1"/>
    <col min="18" max="18" width="29.5703125" style="64" bestFit="1" customWidth="1"/>
    <col min="19" max="16384" width="9.140625" style="64"/>
  </cols>
  <sheetData>
    <row r="1" spans="1:18" s="73" customFormat="1" x14ac:dyDescent="0.25">
      <c r="A1" s="73" t="s">
        <v>163</v>
      </c>
      <c r="C1" s="73" t="s">
        <v>347</v>
      </c>
      <c r="E1" s="73" t="s">
        <v>330</v>
      </c>
      <c r="F1" s="73" t="s">
        <v>331</v>
      </c>
      <c r="G1" s="74" t="s">
        <v>332</v>
      </c>
      <c r="H1" s="74" t="s">
        <v>333</v>
      </c>
      <c r="I1" s="74" t="s">
        <v>334</v>
      </c>
      <c r="J1" s="74" t="s">
        <v>335</v>
      </c>
      <c r="K1" s="74" t="s">
        <v>336</v>
      </c>
      <c r="L1" s="74" t="s">
        <v>337</v>
      </c>
      <c r="M1" s="74" t="s">
        <v>338</v>
      </c>
      <c r="N1" s="74" t="s">
        <v>339</v>
      </c>
      <c r="O1" s="74" t="s">
        <v>340</v>
      </c>
      <c r="P1" s="74" t="s">
        <v>341</v>
      </c>
      <c r="Q1" s="74" t="s">
        <v>342</v>
      </c>
      <c r="R1" s="74" t="s">
        <v>343</v>
      </c>
    </row>
    <row r="2" spans="1:18" x14ac:dyDescent="0.25">
      <c r="A2" s="18" t="s">
        <v>346</v>
      </c>
      <c r="B2" s="18" t="s">
        <v>35</v>
      </c>
      <c r="C2" s="71" t="s">
        <v>9</v>
      </c>
      <c r="D2" s="6"/>
      <c r="E2" s="66" t="s">
        <v>179</v>
      </c>
      <c r="F2" s="66" t="s">
        <v>60</v>
      </c>
      <c r="G2" s="66" t="s">
        <v>180</v>
      </c>
      <c r="H2" s="66" t="s">
        <v>181</v>
      </c>
      <c r="I2" s="66" t="s">
        <v>182</v>
      </c>
      <c r="J2" s="66" t="s">
        <v>107</v>
      </c>
      <c r="K2" s="66" t="s">
        <v>183</v>
      </c>
      <c r="L2" s="66">
        <v>3</v>
      </c>
      <c r="M2" s="66" t="s">
        <v>179</v>
      </c>
      <c r="N2" s="66" t="s">
        <v>184</v>
      </c>
      <c r="O2" s="66"/>
      <c r="P2" s="66"/>
      <c r="Q2" s="66"/>
      <c r="R2" s="66"/>
    </row>
    <row r="3" spans="1:18" x14ac:dyDescent="0.25">
      <c r="A3" s="18" t="s">
        <v>346</v>
      </c>
      <c r="B3" s="18" t="s">
        <v>35</v>
      </c>
      <c r="C3" s="71" t="s">
        <v>21</v>
      </c>
      <c r="D3" s="6"/>
      <c r="E3" s="66" t="s">
        <v>179</v>
      </c>
      <c r="F3" s="66" t="s">
        <v>60</v>
      </c>
      <c r="G3" s="66" t="s">
        <v>180</v>
      </c>
      <c r="H3" s="66" t="s">
        <v>185</v>
      </c>
      <c r="I3" s="66" t="s">
        <v>186</v>
      </c>
      <c r="J3" s="66" t="s">
        <v>107</v>
      </c>
      <c r="K3" s="66" t="s">
        <v>183</v>
      </c>
      <c r="L3" s="66">
        <v>3</v>
      </c>
      <c r="M3" s="66" t="s">
        <v>179</v>
      </c>
      <c r="N3" s="66" t="s">
        <v>184</v>
      </c>
      <c r="O3" s="66"/>
      <c r="P3" s="66"/>
      <c r="Q3" s="66"/>
      <c r="R3" s="66"/>
    </row>
    <row r="4" spans="1:18" x14ac:dyDescent="0.25">
      <c r="A4" s="18" t="s">
        <v>346</v>
      </c>
      <c r="B4" s="18" t="s">
        <v>35</v>
      </c>
      <c r="C4" s="71" t="s">
        <v>22</v>
      </c>
      <c r="D4" s="6"/>
      <c r="E4" s="66" t="s">
        <v>179</v>
      </c>
      <c r="F4" s="66" t="s">
        <v>60</v>
      </c>
      <c r="G4" s="66" t="s">
        <v>180</v>
      </c>
      <c r="H4" s="66" t="s">
        <v>187</v>
      </c>
      <c r="I4" s="66" t="s">
        <v>188</v>
      </c>
      <c r="J4" s="66" t="s">
        <v>107</v>
      </c>
      <c r="K4" s="66" t="s">
        <v>183</v>
      </c>
      <c r="L4" s="66">
        <v>3</v>
      </c>
      <c r="M4" s="66" t="s">
        <v>179</v>
      </c>
      <c r="N4" s="66" t="s">
        <v>184</v>
      </c>
      <c r="O4" s="66"/>
      <c r="P4" s="66"/>
      <c r="Q4" s="66"/>
      <c r="R4" s="66"/>
    </row>
    <row r="5" spans="1:18" x14ac:dyDescent="0.25">
      <c r="A5" s="18" t="s">
        <v>346</v>
      </c>
      <c r="B5" s="18" t="s">
        <v>0</v>
      </c>
      <c r="C5" s="71" t="s">
        <v>4</v>
      </c>
      <c r="D5" s="6"/>
      <c r="E5" s="66" t="s">
        <v>179</v>
      </c>
      <c r="F5" s="66" t="s">
        <v>60</v>
      </c>
      <c r="G5" s="66" t="s">
        <v>180</v>
      </c>
      <c r="H5" s="66" t="s">
        <v>189</v>
      </c>
      <c r="I5" s="70" t="s">
        <v>190</v>
      </c>
      <c r="J5" s="66" t="s">
        <v>107</v>
      </c>
      <c r="K5" s="66" t="s">
        <v>183</v>
      </c>
      <c r="L5" s="66">
        <v>3</v>
      </c>
      <c r="M5" s="66" t="s">
        <v>179</v>
      </c>
      <c r="N5" s="66" t="s">
        <v>184</v>
      </c>
      <c r="O5" s="66"/>
      <c r="P5" s="66"/>
      <c r="Q5" s="66"/>
      <c r="R5" s="66"/>
    </row>
    <row r="6" spans="1:18" x14ac:dyDescent="0.25">
      <c r="A6" s="18" t="s">
        <v>346</v>
      </c>
      <c r="B6" s="18" t="s">
        <v>0</v>
      </c>
      <c r="C6" s="71" t="s">
        <v>24</v>
      </c>
      <c r="D6" s="6"/>
      <c r="E6" s="66" t="s">
        <v>179</v>
      </c>
      <c r="F6" s="66" t="s">
        <v>60</v>
      </c>
      <c r="G6" s="66" t="s">
        <v>180</v>
      </c>
      <c r="H6" s="66" t="s">
        <v>191</v>
      </c>
      <c r="I6" s="66" t="s">
        <v>192</v>
      </c>
      <c r="J6" s="66" t="s">
        <v>107</v>
      </c>
      <c r="K6" s="66" t="s">
        <v>193</v>
      </c>
      <c r="L6" s="66">
        <v>4</v>
      </c>
      <c r="M6" s="66" t="s">
        <v>194</v>
      </c>
      <c r="N6" s="66" t="s">
        <v>195</v>
      </c>
      <c r="O6" s="66"/>
      <c r="P6" s="66"/>
      <c r="Q6" s="66"/>
      <c r="R6" s="66"/>
    </row>
    <row r="7" spans="1:18" x14ac:dyDescent="0.25">
      <c r="A7" s="18" t="s">
        <v>346</v>
      </c>
      <c r="B7" s="18" t="s">
        <v>0</v>
      </c>
      <c r="C7" s="72" t="s">
        <v>97</v>
      </c>
      <c r="D7" s="34"/>
      <c r="E7" s="66" t="s">
        <v>179</v>
      </c>
      <c r="F7" s="66" t="s">
        <v>60</v>
      </c>
      <c r="G7" s="66" t="s">
        <v>180</v>
      </c>
      <c r="H7" s="66" t="s">
        <v>196</v>
      </c>
      <c r="I7" s="66" t="s">
        <v>197</v>
      </c>
      <c r="J7" s="66" t="s">
        <v>107</v>
      </c>
      <c r="K7" s="66" t="s">
        <v>193</v>
      </c>
      <c r="L7" s="66">
        <v>4</v>
      </c>
      <c r="M7" s="66" t="s">
        <v>194</v>
      </c>
      <c r="N7" s="66" t="s">
        <v>195</v>
      </c>
      <c r="O7" s="66"/>
      <c r="P7" s="66"/>
      <c r="Q7" s="66"/>
      <c r="R7" s="66"/>
    </row>
    <row r="8" spans="1:18" x14ac:dyDescent="0.25">
      <c r="A8" s="18" t="s">
        <v>346</v>
      </c>
      <c r="B8" s="18" t="s">
        <v>0</v>
      </c>
      <c r="C8" s="72" t="s">
        <v>106</v>
      </c>
      <c r="D8" s="34"/>
      <c r="E8" s="66" t="s">
        <v>179</v>
      </c>
      <c r="F8" s="66" t="s">
        <v>60</v>
      </c>
      <c r="G8" s="66" t="s">
        <v>180</v>
      </c>
      <c r="H8" s="66" t="s">
        <v>198</v>
      </c>
      <c r="I8" s="70" t="s">
        <v>199</v>
      </c>
      <c r="J8" s="66" t="s">
        <v>0</v>
      </c>
      <c r="K8" s="66" t="s">
        <v>183</v>
      </c>
      <c r="L8" s="66">
        <v>3</v>
      </c>
      <c r="M8" s="66" t="s">
        <v>179</v>
      </c>
      <c r="N8" s="66"/>
      <c r="O8" s="66" t="s">
        <v>200</v>
      </c>
      <c r="P8" s="66" t="s">
        <v>201</v>
      </c>
      <c r="Q8" s="67">
        <v>44228</v>
      </c>
      <c r="R8" s="66"/>
    </row>
    <row r="9" spans="1:18" x14ac:dyDescent="0.25">
      <c r="A9" s="18" t="s">
        <v>346</v>
      </c>
      <c r="B9" s="18" t="s">
        <v>0</v>
      </c>
      <c r="C9" s="72" t="s">
        <v>160</v>
      </c>
      <c r="D9" s="34"/>
      <c r="E9" s="66" t="s">
        <v>179</v>
      </c>
      <c r="F9" s="66" t="s">
        <v>60</v>
      </c>
      <c r="G9" s="66" t="s">
        <v>180</v>
      </c>
      <c r="H9" s="66" t="s">
        <v>202</v>
      </c>
      <c r="I9" s="66" t="s">
        <v>203</v>
      </c>
      <c r="J9" s="66" t="s">
        <v>0</v>
      </c>
      <c r="K9" s="66" t="s">
        <v>183</v>
      </c>
      <c r="L9" s="66">
        <v>2</v>
      </c>
      <c r="M9" s="66" t="s">
        <v>204</v>
      </c>
      <c r="N9" s="66"/>
      <c r="O9" s="66" t="s">
        <v>179</v>
      </c>
      <c r="P9" s="66"/>
      <c r="Q9" s="67">
        <v>44242</v>
      </c>
      <c r="R9" s="66"/>
    </row>
    <row r="10" spans="1:18" x14ac:dyDescent="0.25">
      <c r="A10" s="18" t="s">
        <v>346</v>
      </c>
      <c r="B10" s="18" t="s">
        <v>0</v>
      </c>
      <c r="C10" s="72" t="s">
        <v>161</v>
      </c>
      <c r="D10" s="34"/>
      <c r="E10" s="66" t="s">
        <v>179</v>
      </c>
      <c r="F10" s="66" t="s">
        <v>60</v>
      </c>
      <c r="G10" s="66" t="s">
        <v>180</v>
      </c>
      <c r="H10" s="66" t="s">
        <v>205</v>
      </c>
      <c r="I10" s="66" t="s">
        <v>206</v>
      </c>
      <c r="J10" s="66" t="s">
        <v>107</v>
      </c>
      <c r="K10" s="66" t="s">
        <v>193</v>
      </c>
      <c r="L10" s="66">
        <v>3</v>
      </c>
      <c r="M10" s="66" t="s">
        <v>179</v>
      </c>
      <c r="N10" s="66"/>
      <c r="O10" s="66"/>
      <c r="P10" s="66"/>
      <c r="Q10" s="66"/>
      <c r="R10" s="66"/>
    </row>
    <row r="11" spans="1:18" x14ac:dyDescent="0.25">
      <c r="A11" s="18" t="s">
        <v>165</v>
      </c>
      <c r="B11" s="18" t="s">
        <v>107</v>
      </c>
      <c r="C11" s="71" t="s">
        <v>42</v>
      </c>
      <c r="D11" s="6"/>
      <c r="E11" s="66" t="s">
        <v>179</v>
      </c>
      <c r="F11" s="66" t="s">
        <v>60</v>
      </c>
      <c r="G11" s="66" t="s">
        <v>180</v>
      </c>
      <c r="H11" s="66" t="s">
        <v>207</v>
      </c>
      <c r="I11" s="66" t="s">
        <v>208</v>
      </c>
      <c r="J11" s="66" t="s">
        <v>107</v>
      </c>
      <c r="K11" s="66" t="s">
        <v>183</v>
      </c>
      <c r="L11" s="66">
        <v>4</v>
      </c>
      <c r="M11" s="66" t="s">
        <v>194</v>
      </c>
      <c r="N11" s="66"/>
      <c r="O11" s="66"/>
      <c r="P11" s="66"/>
      <c r="Q11" s="66"/>
      <c r="R11" s="66"/>
    </row>
    <row r="12" spans="1:18" x14ac:dyDescent="0.25">
      <c r="A12" s="18" t="s">
        <v>166</v>
      </c>
      <c r="B12" s="18" t="s">
        <v>0</v>
      </c>
      <c r="C12" s="34" t="s">
        <v>46</v>
      </c>
      <c r="D12" s="34"/>
      <c r="E12" s="66" t="s">
        <v>179</v>
      </c>
      <c r="F12" s="66" t="s">
        <v>60</v>
      </c>
      <c r="G12" s="66" t="s">
        <v>180</v>
      </c>
      <c r="H12" s="66" t="s">
        <v>209</v>
      </c>
      <c r="I12" s="66" t="s">
        <v>210</v>
      </c>
      <c r="J12" s="66" t="s">
        <v>107</v>
      </c>
      <c r="K12" s="66" t="s">
        <v>183</v>
      </c>
      <c r="L12" s="66">
        <v>4</v>
      </c>
      <c r="M12" s="66" t="s">
        <v>194</v>
      </c>
      <c r="N12" s="66"/>
      <c r="O12" s="66"/>
      <c r="P12" s="66"/>
      <c r="Q12" s="66"/>
      <c r="R12" s="66"/>
    </row>
    <row r="13" spans="1:18" x14ac:dyDescent="0.25">
      <c r="A13" s="18" t="s">
        <v>166</v>
      </c>
      <c r="B13" s="18" t="s">
        <v>0</v>
      </c>
      <c r="C13" s="72" t="s">
        <v>45</v>
      </c>
      <c r="D13" s="34"/>
      <c r="E13" s="66" t="s">
        <v>179</v>
      </c>
      <c r="F13" s="66" t="s">
        <v>60</v>
      </c>
      <c r="G13" s="66" t="s">
        <v>180</v>
      </c>
      <c r="H13" s="66" t="s">
        <v>211</v>
      </c>
      <c r="I13" s="66" t="s">
        <v>212</v>
      </c>
      <c r="J13" s="66" t="s">
        <v>107</v>
      </c>
      <c r="K13" s="66" t="s">
        <v>183</v>
      </c>
      <c r="L13" s="66">
        <v>3</v>
      </c>
      <c r="M13" s="66" t="s">
        <v>179</v>
      </c>
      <c r="N13" s="66"/>
      <c r="O13" s="66"/>
      <c r="P13" s="66"/>
      <c r="Q13" s="66"/>
      <c r="R13" s="66"/>
    </row>
    <row r="14" spans="1:18" x14ac:dyDescent="0.25">
      <c r="A14" s="18" t="s">
        <v>346</v>
      </c>
      <c r="B14" s="2" t="s">
        <v>107</v>
      </c>
      <c r="C14" s="72" t="s">
        <v>167</v>
      </c>
      <c r="D14" s="34"/>
      <c r="E14" s="66" t="s">
        <v>179</v>
      </c>
      <c r="F14" s="66" t="s">
        <v>60</v>
      </c>
      <c r="G14" s="66" t="s">
        <v>180</v>
      </c>
      <c r="H14" s="66" t="s">
        <v>213</v>
      </c>
      <c r="I14" s="66" t="s">
        <v>214</v>
      </c>
      <c r="J14" s="66" t="s">
        <v>107</v>
      </c>
      <c r="K14" s="66" t="s">
        <v>183</v>
      </c>
      <c r="L14" s="66">
        <v>3</v>
      </c>
      <c r="M14" s="66" t="s">
        <v>179</v>
      </c>
      <c r="N14" s="66"/>
      <c r="O14" s="66"/>
      <c r="P14" s="66"/>
      <c r="Q14" s="66"/>
      <c r="R14" s="66"/>
    </row>
    <row r="15" spans="1:18" x14ac:dyDescent="0.25">
      <c r="A15" s="18" t="s">
        <v>346</v>
      </c>
      <c r="B15" s="2" t="s">
        <v>0</v>
      </c>
      <c r="C15" s="34" t="s">
        <v>168</v>
      </c>
      <c r="D15" s="34"/>
      <c r="E15" s="66" t="s">
        <v>179</v>
      </c>
      <c r="F15" s="66" t="s">
        <v>60</v>
      </c>
      <c r="G15" s="66" t="s">
        <v>215</v>
      </c>
      <c r="H15" s="66" t="s">
        <v>216</v>
      </c>
      <c r="I15" s="70" t="s">
        <v>217</v>
      </c>
      <c r="J15" s="66" t="s">
        <v>107</v>
      </c>
      <c r="K15" s="66" t="s">
        <v>193</v>
      </c>
      <c r="L15" s="66">
        <v>4</v>
      </c>
      <c r="M15" s="66" t="s">
        <v>194</v>
      </c>
      <c r="N15" s="66"/>
      <c r="O15" s="66" t="s">
        <v>218</v>
      </c>
      <c r="P15" s="66"/>
      <c r="Q15" s="67">
        <v>44242</v>
      </c>
      <c r="R15" s="66"/>
    </row>
    <row r="16" spans="1:18" x14ac:dyDescent="0.25">
      <c r="A16" s="18" t="s">
        <v>346</v>
      </c>
      <c r="B16" s="2" t="s">
        <v>170</v>
      </c>
      <c r="C16" s="72" t="s">
        <v>169</v>
      </c>
      <c r="D16" s="34"/>
      <c r="E16" s="66" t="s">
        <v>179</v>
      </c>
      <c r="F16" s="66" t="s">
        <v>60</v>
      </c>
      <c r="G16" s="66" t="s">
        <v>219</v>
      </c>
      <c r="H16" s="66" t="s">
        <v>220</v>
      </c>
      <c r="I16" s="66" t="s">
        <v>221</v>
      </c>
      <c r="J16" s="66" t="s">
        <v>107</v>
      </c>
      <c r="K16" s="66" t="s">
        <v>222</v>
      </c>
      <c r="L16" s="66">
        <v>3</v>
      </c>
      <c r="M16" s="66" t="s">
        <v>179</v>
      </c>
      <c r="N16" s="66"/>
      <c r="O16" s="66" t="s">
        <v>223</v>
      </c>
      <c r="P16" s="66"/>
      <c r="Q16" s="67">
        <v>44245</v>
      </c>
      <c r="R16" s="66"/>
    </row>
    <row r="17" spans="1:18" x14ac:dyDescent="0.25">
      <c r="A17" s="2" t="s">
        <v>165</v>
      </c>
      <c r="B17" s="2" t="s">
        <v>107</v>
      </c>
      <c r="C17" s="72" t="s">
        <v>171</v>
      </c>
      <c r="D17" s="34"/>
      <c r="E17" s="66" t="s">
        <v>179</v>
      </c>
      <c r="F17" s="66" t="s">
        <v>60</v>
      </c>
      <c r="G17" s="66" t="s">
        <v>219</v>
      </c>
      <c r="H17" s="66" t="s">
        <v>224</v>
      </c>
      <c r="I17" s="70" t="s">
        <v>225</v>
      </c>
      <c r="J17" s="66" t="s">
        <v>107</v>
      </c>
      <c r="K17" s="66" t="s">
        <v>183</v>
      </c>
      <c r="L17" s="66">
        <v>3</v>
      </c>
      <c r="M17" s="66" t="s">
        <v>179</v>
      </c>
      <c r="N17" s="66"/>
      <c r="O17" s="66" t="s">
        <v>223</v>
      </c>
      <c r="P17" s="66"/>
      <c r="Q17" s="67">
        <v>44244</v>
      </c>
      <c r="R17" s="66"/>
    </row>
    <row r="18" spans="1:18" x14ac:dyDescent="0.25">
      <c r="A18" s="18" t="s">
        <v>346</v>
      </c>
      <c r="B18" s="2" t="s">
        <v>107</v>
      </c>
      <c r="C18" s="34" t="s">
        <v>172</v>
      </c>
      <c r="D18" s="34"/>
      <c r="E18" s="66" t="s">
        <v>179</v>
      </c>
      <c r="F18" s="66" t="s">
        <v>60</v>
      </c>
      <c r="G18" s="66" t="s">
        <v>219</v>
      </c>
      <c r="H18" s="66" t="s">
        <v>226</v>
      </c>
      <c r="I18" s="70" t="s">
        <v>227</v>
      </c>
      <c r="J18" s="66" t="s">
        <v>0</v>
      </c>
      <c r="K18" s="66" t="s">
        <v>193</v>
      </c>
      <c r="L18" s="66">
        <v>3</v>
      </c>
      <c r="M18" s="66" t="s">
        <v>179</v>
      </c>
      <c r="N18" s="66"/>
      <c r="O18" s="66"/>
      <c r="P18" s="66"/>
      <c r="Q18" s="66"/>
      <c r="R18" s="66"/>
    </row>
    <row r="19" spans="1:18" x14ac:dyDescent="0.25">
      <c r="A19" s="18" t="s">
        <v>166</v>
      </c>
      <c r="B19" s="2" t="s">
        <v>107</v>
      </c>
      <c r="C19" s="72" t="s">
        <v>173</v>
      </c>
      <c r="D19" s="34"/>
      <c r="E19" s="66" t="s">
        <v>179</v>
      </c>
      <c r="F19" s="66" t="s">
        <v>60</v>
      </c>
      <c r="G19" s="66" t="s">
        <v>228</v>
      </c>
      <c r="H19" s="66" t="s">
        <v>229</v>
      </c>
      <c r="I19" s="66" t="s">
        <v>230</v>
      </c>
      <c r="J19" s="66" t="s">
        <v>107</v>
      </c>
      <c r="K19" s="66" t="s">
        <v>183</v>
      </c>
      <c r="L19" s="66">
        <v>3</v>
      </c>
      <c r="M19" s="66" t="s">
        <v>231</v>
      </c>
      <c r="N19" s="66" t="s">
        <v>232</v>
      </c>
      <c r="O19" s="66" t="s">
        <v>233</v>
      </c>
      <c r="P19" s="66" t="s">
        <v>114</v>
      </c>
      <c r="Q19" s="67">
        <v>44252</v>
      </c>
      <c r="R19" s="66" t="s">
        <v>234</v>
      </c>
    </row>
    <row r="20" spans="1:18" x14ac:dyDescent="0.25">
      <c r="A20" s="18" t="s">
        <v>166</v>
      </c>
      <c r="B20" s="2" t="s">
        <v>107</v>
      </c>
      <c r="C20" s="72" t="s">
        <v>174</v>
      </c>
      <c r="D20" s="34"/>
      <c r="E20" s="66" t="s">
        <v>179</v>
      </c>
      <c r="F20" s="66" t="s">
        <v>60</v>
      </c>
      <c r="G20" s="66" t="s">
        <v>228</v>
      </c>
      <c r="H20" s="66" t="s">
        <v>235</v>
      </c>
      <c r="I20" s="66" t="s">
        <v>236</v>
      </c>
      <c r="J20" s="66" t="s">
        <v>0</v>
      </c>
      <c r="K20" s="66" t="s">
        <v>183</v>
      </c>
      <c r="L20" s="66">
        <v>3</v>
      </c>
      <c r="M20" s="66" t="s">
        <v>231</v>
      </c>
      <c r="N20" s="66" t="s">
        <v>232</v>
      </c>
      <c r="O20" s="66" t="s">
        <v>233</v>
      </c>
      <c r="P20" s="66" t="s">
        <v>114</v>
      </c>
      <c r="Q20" s="67">
        <v>44252</v>
      </c>
      <c r="R20" s="66" t="s">
        <v>234</v>
      </c>
    </row>
    <row r="21" spans="1:18" x14ac:dyDescent="0.25">
      <c r="A21" s="18" t="s">
        <v>346</v>
      </c>
      <c r="B21" s="2" t="s">
        <v>107</v>
      </c>
      <c r="C21" s="34" t="s">
        <v>175</v>
      </c>
      <c r="D21" s="34"/>
      <c r="E21" s="66" t="s">
        <v>179</v>
      </c>
      <c r="F21" s="66" t="s">
        <v>60</v>
      </c>
      <c r="G21" s="66" t="s">
        <v>237</v>
      </c>
      <c r="H21" s="66" t="s">
        <v>238</v>
      </c>
      <c r="I21" s="66" t="s">
        <v>239</v>
      </c>
      <c r="J21" s="66" t="s">
        <v>107</v>
      </c>
      <c r="K21" s="66" t="s">
        <v>222</v>
      </c>
      <c r="L21" s="66">
        <v>3</v>
      </c>
      <c r="M21" s="66" t="s">
        <v>231</v>
      </c>
      <c r="N21" s="66" t="s">
        <v>232</v>
      </c>
      <c r="O21" s="66" t="s">
        <v>233</v>
      </c>
      <c r="P21" s="66" t="s">
        <v>114</v>
      </c>
      <c r="Q21" s="67">
        <v>44252</v>
      </c>
      <c r="R21" s="66" t="s">
        <v>234</v>
      </c>
    </row>
    <row r="22" spans="1:18" x14ac:dyDescent="0.25">
      <c r="A22" s="18" t="s">
        <v>165</v>
      </c>
      <c r="B22" s="2" t="s">
        <v>107</v>
      </c>
      <c r="C22" s="72" t="s">
        <v>176</v>
      </c>
      <c r="D22" s="34"/>
      <c r="E22" s="66" t="s">
        <v>179</v>
      </c>
      <c r="F22" s="66" t="s">
        <v>60</v>
      </c>
      <c r="G22" s="66" t="s">
        <v>237</v>
      </c>
      <c r="H22" s="66" t="s">
        <v>240</v>
      </c>
      <c r="I22" s="66" t="s">
        <v>241</v>
      </c>
      <c r="J22" s="66" t="s">
        <v>107</v>
      </c>
      <c r="K22" s="66" t="s">
        <v>183</v>
      </c>
      <c r="L22" s="66">
        <v>4</v>
      </c>
      <c r="M22" s="66" t="s">
        <v>231</v>
      </c>
      <c r="N22" s="66" t="s">
        <v>232</v>
      </c>
      <c r="O22" s="66" t="s">
        <v>233</v>
      </c>
      <c r="P22" s="66" t="s">
        <v>114</v>
      </c>
      <c r="Q22" s="67">
        <v>44252</v>
      </c>
      <c r="R22" s="66" t="s">
        <v>242</v>
      </c>
    </row>
    <row r="23" spans="1:18" x14ac:dyDescent="0.25">
      <c r="A23" s="18" t="s">
        <v>346</v>
      </c>
      <c r="B23" s="2" t="s">
        <v>107</v>
      </c>
      <c r="C23" s="34" t="s">
        <v>177</v>
      </c>
      <c r="D23" s="34"/>
      <c r="E23" s="66" t="s">
        <v>179</v>
      </c>
      <c r="F23" s="66" t="s">
        <v>60</v>
      </c>
      <c r="G23" s="66" t="s">
        <v>237</v>
      </c>
      <c r="H23" s="66" t="s">
        <v>243</v>
      </c>
      <c r="I23" s="70" t="s">
        <v>244</v>
      </c>
      <c r="J23" s="66" t="s">
        <v>107</v>
      </c>
      <c r="K23" s="66" t="s">
        <v>183</v>
      </c>
      <c r="L23" s="66">
        <v>4</v>
      </c>
      <c r="M23" s="66" t="s">
        <v>231</v>
      </c>
      <c r="N23" s="66" t="s">
        <v>232</v>
      </c>
      <c r="O23" s="66" t="s">
        <v>233</v>
      </c>
      <c r="P23" s="66" t="s">
        <v>114</v>
      </c>
      <c r="Q23" s="67">
        <v>44252</v>
      </c>
      <c r="R23" s="66" t="s">
        <v>234</v>
      </c>
    </row>
    <row r="24" spans="1:18" x14ac:dyDescent="0.25">
      <c r="C24" s="65"/>
      <c r="D24" s="65"/>
      <c r="E24" s="66" t="s">
        <v>179</v>
      </c>
      <c r="F24" s="66" t="s">
        <v>60</v>
      </c>
      <c r="G24" s="66" t="s">
        <v>245</v>
      </c>
      <c r="H24" s="66" t="s">
        <v>246</v>
      </c>
      <c r="I24" s="66" t="s">
        <v>247</v>
      </c>
      <c r="J24" s="66" t="s">
        <v>107</v>
      </c>
      <c r="K24" s="66" t="s">
        <v>183</v>
      </c>
      <c r="L24" s="66">
        <v>4</v>
      </c>
      <c r="M24" s="66" t="s">
        <v>231</v>
      </c>
      <c r="N24" s="66" t="s">
        <v>248</v>
      </c>
      <c r="O24" s="66" t="s">
        <v>249</v>
      </c>
      <c r="P24" s="66" t="s">
        <v>114</v>
      </c>
      <c r="Q24" s="67">
        <v>44252</v>
      </c>
      <c r="R24" s="66" t="s">
        <v>234</v>
      </c>
    </row>
    <row r="25" spans="1:18" x14ac:dyDescent="0.25">
      <c r="C25" s="65"/>
      <c r="D25" s="65"/>
      <c r="E25" s="66" t="s">
        <v>179</v>
      </c>
      <c r="F25" s="66" t="s">
        <v>60</v>
      </c>
      <c r="G25" s="66" t="s">
        <v>245</v>
      </c>
      <c r="H25" s="66" t="s">
        <v>250</v>
      </c>
      <c r="I25" s="66" t="s">
        <v>251</v>
      </c>
      <c r="J25" s="66" t="s">
        <v>107</v>
      </c>
      <c r="K25" s="66" t="s">
        <v>183</v>
      </c>
      <c r="L25" s="66">
        <v>4</v>
      </c>
      <c r="M25" s="66" t="s">
        <v>231</v>
      </c>
      <c r="N25" s="66" t="s">
        <v>248</v>
      </c>
      <c r="O25" s="66" t="s">
        <v>249</v>
      </c>
      <c r="P25" s="66" t="s">
        <v>114</v>
      </c>
      <c r="Q25" s="67">
        <v>44252</v>
      </c>
      <c r="R25" s="66" t="s">
        <v>234</v>
      </c>
    </row>
    <row r="26" spans="1:18" x14ac:dyDescent="0.25">
      <c r="C26" s="65"/>
      <c r="D26" s="65"/>
      <c r="E26" s="66" t="s">
        <v>179</v>
      </c>
      <c r="F26" s="66" t="s">
        <v>60</v>
      </c>
      <c r="G26" s="66" t="s">
        <v>245</v>
      </c>
      <c r="H26" s="66" t="s">
        <v>252</v>
      </c>
      <c r="I26" s="66" t="s">
        <v>253</v>
      </c>
      <c r="J26" s="66" t="s">
        <v>107</v>
      </c>
      <c r="K26" s="66" t="s">
        <v>254</v>
      </c>
      <c r="L26" s="66">
        <v>4</v>
      </c>
      <c r="M26" s="66" t="s">
        <v>231</v>
      </c>
      <c r="N26" s="66" t="s">
        <v>248</v>
      </c>
      <c r="O26" s="66" t="s">
        <v>249</v>
      </c>
      <c r="P26" s="66" t="s">
        <v>114</v>
      </c>
      <c r="Q26" s="67">
        <v>44252</v>
      </c>
      <c r="R26" s="66" t="s">
        <v>234</v>
      </c>
    </row>
    <row r="27" spans="1:18" x14ac:dyDescent="0.25">
      <c r="C27" s="65"/>
      <c r="D27" s="65"/>
      <c r="E27" s="66" t="s">
        <v>179</v>
      </c>
      <c r="F27" s="66" t="s">
        <v>60</v>
      </c>
      <c r="G27" s="66" t="s">
        <v>255</v>
      </c>
      <c r="H27" s="66" t="s">
        <v>256</v>
      </c>
      <c r="I27" s="66" t="s">
        <v>257</v>
      </c>
      <c r="J27" s="66" t="s">
        <v>107</v>
      </c>
      <c r="K27" s="66" t="s">
        <v>183</v>
      </c>
      <c r="L27" s="66">
        <v>3</v>
      </c>
      <c r="M27" s="66" t="s">
        <v>258</v>
      </c>
      <c r="N27" s="66"/>
      <c r="O27" s="66"/>
      <c r="P27" s="66"/>
      <c r="Q27" s="66"/>
      <c r="R27" s="66"/>
    </row>
    <row r="28" spans="1:18" x14ac:dyDescent="0.25">
      <c r="C28" s="65"/>
      <c r="D28" s="65"/>
      <c r="E28" s="66" t="s">
        <v>179</v>
      </c>
      <c r="F28" s="66" t="s">
        <v>60</v>
      </c>
      <c r="G28" s="66" t="s">
        <v>255</v>
      </c>
      <c r="H28" s="66" t="s">
        <v>259</v>
      </c>
      <c r="I28" s="66" t="s">
        <v>260</v>
      </c>
      <c r="J28" s="66" t="s">
        <v>261</v>
      </c>
      <c r="K28" s="66" t="s">
        <v>183</v>
      </c>
      <c r="L28" s="66">
        <v>1</v>
      </c>
      <c r="M28" s="66" t="s">
        <v>262</v>
      </c>
      <c r="N28" s="66"/>
      <c r="O28" s="66" t="s">
        <v>179</v>
      </c>
      <c r="P28" s="66"/>
      <c r="Q28" s="67">
        <v>44250</v>
      </c>
      <c r="R28" s="66" t="s">
        <v>263</v>
      </c>
    </row>
    <row r="29" spans="1:18" x14ac:dyDescent="0.25">
      <c r="C29" s="65"/>
      <c r="D29" s="65"/>
      <c r="E29" s="66" t="s">
        <v>179</v>
      </c>
      <c r="F29" s="66" t="s">
        <v>60</v>
      </c>
      <c r="G29" s="66" t="s">
        <v>255</v>
      </c>
      <c r="H29" s="66" t="s">
        <v>264</v>
      </c>
      <c r="I29" s="66" t="s">
        <v>265</v>
      </c>
      <c r="J29" s="66" t="s">
        <v>107</v>
      </c>
      <c r="K29" s="66" t="s">
        <v>183</v>
      </c>
      <c r="L29" s="66">
        <v>3</v>
      </c>
      <c r="M29" s="66" t="s">
        <v>258</v>
      </c>
      <c r="N29" s="66"/>
      <c r="O29" s="66"/>
      <c r="P29" s="66"/>
      <c r="Q29" s="66"/>
      <c r="R29" s="66"/>
    </row>
    <row r="30" spans="1:18" x14ac:dyDescent="0.25">
      <c r="C30" s="65"/>
      <c r="D30" s="65"/>
      <c r="E30" s="66" t="s">
        <v>179</v>
      </c>
      <c r="F30" s="66" t="s">
        <v>60</v>
      </c>
      <c r="G30" s="66" t="s">
        <v>266</v>
      </c>
      <c r="H30" s="66" t="s">
        <v>267</v>
      </c>
      <c r="I30" s="66" t="s">
        <v>268</v>
      </c>
      <c r="J30" s="66" t="s">
        <v>107</v>
      </c>
      <c r="K30" s="66" t="s">
        <v>183</v>
      </c>
      <c r="L30" s="66">
        <v>3</v>
      </c>
      <c r="M30" s="66" t="s">
        <v>231</v>
      </c>
      <c r="N30" s="66" t="s">
        <v>232</v>
      </c>
      <c r="O30" s="66" t="s">
        <v>233</v>
      </c>
      <c r="P30" s="66" t="s">
        <v>114</v>
      </c>
      <c r="Q30" s="67">
        <v>44252</v>
      </c>
      <c r="R30" s="66" t="s">
        <v>234</v>
      </c>
    </row>
    <row r="31" spans="1:18" x14ac:dyDescent="0.25">
      <c r="C31" s="65"/>
      <c r="D31" s="65"/>
      <c r="E31" s="66" t="s">
        <v>179</v>
      </c>
      <c r="F31" s="66" t="s">
        <v>60</v>
      </c>
      <c r="G31" s="66" t="s">
        <v>266</v>
      </c>
      <c r="H31" s="66" t="s">
        <v>269</v>
      </c>
      <c r="I31" s="66" t="s">
        <v>270</v>
      </c>
      <c r="J31" s="66" t="s">
        <v>107</v>
      </c>
      <c r="K31" s="66" t="s">
        <v>183</v>
      </c>
      <c r="L31" s="66">
        <v>4</v>
      </c>
      <c r="M31" s="66" t="s">
        <v>231</v>
      </c>
      <c r="N31" s="66" t="s">
        <v>232</v>
      </c>
      <c r="O31" s="66" t="s">
        <v>233</v>
      </c>
      <c r="P31" s="66" t="s">
        <v>114</v>
      </c>
      <c r="Q31" s="67">
        <v>44252</v>
      </c>
      <c r="R31" s="66" t="s">
        <v>242</v>
      </c>
    </row>
    <row r="32" spans="1:18" x14ac:dyDescent="0.25">
      <c r="C32" s="65"/>
      <c r="D32" s="65"/>
      <c r="E32" s="66" t="s">
        <v>179</v>
      </c>
      <c r="F32" s="66" t="s">
        <v>60</v>
      </c>
      <c r="G32" s="66" t="s">
        <v>266</v>
      </c>
      <c r="H32" s="66" t="s">
        <v>271</v>
      </c>
      <c r="I32" s="66" t="s">
        <v>272</v>
      </c>
      <c r="J32" s="66" t="s">
        <v>107</v>
      </c>
      <c r="K32" s="66" t="s">
        <v>183</v>
      </c>
      <c r="L32" s="66">
        <v>4</v>
      </c>
      <c r="M32" s="66" t="s">
        <v>231</v>
      </c>
      <c r="N32" s="66" t="s">
        <v>232</v>
      </c>
      <c r="O32" s="66" t="s">
        <v>233</v>
      </c>
      <c r="P32" s="66" t="s">
        <v>114</v>
      </c>
      <c r="Q32" s="67">
        <v>44252</v>
      </c>
      <c r="R32" s="66" t="s">
        <v>242</v>
      </c>
    </row>
    <row r="33" spans="3:18" x14ac:dyDescent="0.25">
      <c r="C33" s="65"/>
      <c r="D33" s="65"/>
      <c r="E33" s="66" t="s">
        <v>179</v>
      </c>
      <c r="F33" s="66" t="s">
        <v>60</v>
      </c>
      <c r="G33" s="66" t="s">
        <v>273</v>
      </c>
      <c r="H33" s="66" t="s">
        <v>274</v>
      </c>
      <c r="I33" s="66" t="s">
        <v>275</v>
      </c>
      <c r="J33" s="66" t="s">
        <v>0</v>
      </c>
      <c r="K33" s="66" t="s">
        <v>183</v>
      </c>
      <c r="L33" s="66">
        <v>3</v>
      </c>
      <c r="M33" s="66" t="s">
        <v>179</v>
      </c>
      <c r="N33" s="66" t="s">
        <v>248</v>
      </c>
      <c r="O33" s="66" t="s">
        <v>249</v>
      </c>
      <c r="P33" s="66" t="s">
        <v>114</v>
      </c>
      <c r="Q33" s="67">
        <v>44252</v>
      </c>
      <c r="R33" s="66" t="s">
        <v>234</v>
      </c>
    </row>
    <row r="34" spans="3:18" x14ac:dyDescent="0.25">
      <c r="C34" s="65"/>
      <c r="D34" s="65"/>
      <c r="E34" s="66" t="s">
        <v>179</v>
      </c>
      <c r="F34" s="66" t="s">
        <v>60</v>
      </c>
      <c r="G34" s="66" t="s">
        <v>273</v>
      </c>
      <c r="H34" s="66" t="s">
        <v>276</v>
      </c>
      <c r="I34" s="66" t="s">
        <v>277</v>
      </c>
      <c r="J34" s="66" t="s">
        <v>107</v>
      </c>
      <c r="K34" s="66" t="s">
        <v>183</v>
      </c>
      <c r="L34" s="66">
        <v>3</v>
      </c>
      <c r="M34" s="66" t="s">
        <v>179</v>
      </c>
      <c r="N34" s="66" t="s">
        <v>248</v>
      </c>
      <c r="O34" s="66" t="s">
        <v>249</v>
      </c>
      <c r="P34" s="66" t="s">
        <v>114</v>
      </c>
      <c r="Q34" s="67">
        <v>44252</v>
      </c>
      <c r="R34" s="66" t="s">
        <v>234</v>
      </c>
    </row>
    <row r="35" spans="3:18" x14ac:dyDescent="0.25">
      <c r="C35" s="65"/>
      <c r="D35" s="65"/>
      <c r="E35" s="66" t="s">
        <v>179</v>
      </c>
      <c r="F35" s="66" t="s">
        <v>60</v>
      </c>
      <c r="G35" s="66" t="s">
        <v>273</v>
      </c>
      <c r="H35" s="66" t="s">
        <v>278</v>
      </c>
      <c r="I35" s="66" t="s">
        <v>279</v>
      </c>
      <c r="J35" s="66" t="s">
        <v>107</v>
      </c>
      <c r="K35" s="66" t="s">
        <v>183</v>
      </c>
      <c r="L35" s="66">
        <v>3</v>
      </c>
      <c r="M35" s="66" t="s">
        <v>179</v>
      </c>
      <c r="N35" s="66" t="s">
        <v>248</v>
      </c>
      <c r="O35" s="66" t="s">
        <v>249</v>
      </c>
      <c r="P35" s="66" t="s">
        <v>114</v>
      </c>
      <c r="Q35" s="67">
        <v>44252</v>
      </c>
      <c r="R35" s="66" t="s">
        <v>234</v>
      </c>
    </row>
    <row r="36" spans="3:18" x14ac:dyDescent="0.25">
      <c r="C36" s="65"/>
      <c r="D36" s="65"/>
      <c r="E36" s="66" t="s">
        <v>179</v>
      </c>
      <c r="F36" s="66" t="s">
        <v>60</v>
      </c>
      <c r="G36" s="66" t="s">
        <v>273</v>
      </c>
      <c r="H36" s="66" t="s">
        <v>280</v>
      </c>
      <c r="I36" s="66" t="s">
        <v>281</v>
      </c>
      <c r="J36" s="66" t="s">
        <v>107</v>
      </c>
      <c r="K36" s="66" t="s">
        <v>183</v>
      </c>
      <c r="L36" s="66">
        <v>3</v>
      </c>
      <c r="M36" s="66" t="s">
        <v>179</v>
      </c>
      <c r="N36" s="66" t="s">
        <v>248</v>
      </c>
      <c r="O36" s="66" t="s">
        <v>249</v>
      </c>
      <c r="P36" s="66" t="s">
        <v>114</v>
      </c>
      <c r="Q36" s="67">
        <v>44252</v>
      </c>
      <c r="R36" s="66" t="s">
        <v>234</v>
      </c>
    </row>
    <row r="37" spans="3:18" x14ac:dyDescent="0.25">
      <c r="C37" s="65"/>
      <c r="D37" s="65"/>
      <c r="E37" s="66" t="s">
        <v>179</v>
      </c>
      <c r="F37" s="66" t="s">
        <v>60</v>
      </c>
      <c r="G37" s="66" t="s">
        <v>273</v>
      </c>
      <c r="H37" s="66" t="s">
        <v>282</v>
      </c>
      <c r="I37" s="66" t="s">
        <v>283</v>
      </c>
      <c r="J37" s="66" t="s">
        <v>107</v>
      </c>
      <c r="K37" s="66" t="s">
        <v>222</v>
      </c>
      <c r="L37" s="66">
        <v>4</v>
      </c>
      <c r="M37" s="66" t="s">
        <v>231</v>
      </c>
      <c r="N37" s="66" t="s">
        <v>248</v>
      </c>
      <c r="O37" s="66" t="s">
        <v>249</v>
      </c>
      <c r="P37" s="66" t="s">
        <v>114</v>
      </c>
      <c r="Q37" s="67">
        <v>44252</v>
      </c>
      <c r="R37" s="66" t="s">
        <v>242</v>
      </c>
    </row>
    <row r="38" spans="3:18" x14ac:dyDescent="0.25">
      <c r="C38" s="65"/>
      <c r="D38" s="65"/>
      <c r="E38" s="66" t="s">
        <v>179</v>
      </c>
      <c r="F38" s="66" t="s">
        <v>60</v>
      </c>
      <c r="G38" s="66" t="s">
        <v>273</v>
      </c>
      <c r="H38" s="66" t="s">
        <v>284</v>
      </c>
      <c r="I38" s="66" t="s">
        <v>285</v>
      </c>
      <c r="J38" s="66" t="s">
        <v>107</v>
      </c>
      <c r="K38" s="66" t="s">
        <v>222</v>
      </c>
      <c r="L38" s="66">
        <v>4</v>
      </c>
      <c r="M38" s="66" t="s">
        <v>231</v>
      </c>
      <c r="N38" s="66" t="s">
        <v>248</v>
      </c>
      <c r="O38" s="66" t="s">
        <v>249</v>
      </c>
      <c r="P38" s="66" t="s">
        <v>114</v>
      </c>
      <c r="Q38" s="67">
        <v>44252</v>
      </c>
      <c r="R38" s="66" t="s">
        <v>242</v>
      </c>
    </row>
    <row r="39" spans="3:18" x14ac:dyDescent="0.25">
      <c r="C39" s="65"/>
      <c r="D39" s="65"/>
      <c r="E39" s="66" t="s">
        <v>179</v>
      </c>
      <c r="F39" s="66" t="s">
        <v>60</v>
      </c>
      <c r="G39" s="66" t="s">
        <v>273</v>
      </c>
      <c r="H39" s="66" t="s">
        <v>286</v>
      </c>
      <c r="I39" s="66" t="s">
        <v>287</v>
      </c>
      <c r="J39" s="66" t="s">
        <v>107</v>
      </c>
      <c r="K39" s="66" t="s">
        <v>183</v>
      </c>
      <c r="L39" s="66">
        <v>4</v>
      </c>
      <c r="M39" s="66" t="s">
        <v>231</v>
      </c>
      <c r="N39" s="66" t="s">
        <v>248</v>
      </c>
      <c r="O39" s="66" t="s">
        <v>249</v>
      </c>
      <c r="P39" s="66" t="s">
        <v>114</v>
      </c>
      <c r="Q39" s="67">
        <v>44252</v>
      </c>
      <c r="R39" s="66" t="s">
        <v>242</v>
      </c>
    </row>
    <row r="40" spans="3:18" x14ac:dyDescent="0.25">
      <c r="C40" s="65"/>
      <c r="D40" s="65"/>
      <c r="E40" s="66" t="s">
        <v>179</v>
      </c>
      <c r="F40" s="66" t="s">
        <v>60</v>
      </c>
      <c r="G40" s="66" t="s">
        <v>273</v>
      </c>
      <c r="H40" s="66" t="s">
        <v>288</v>
      </c>
      <c r="I40" s="66" t="s">
        <v>289</v>
      </c>
      <c r="J40" s="66" t="s">
        <v>107</v>
      </c>
      <c r="K40" s="66" t="s">
        <v>222</v>
      </c>
      <c r="L40" s="66">
        <v>4</v>
      </c>
      <c r="M40" s="66" t="s">
        <v>231</v>
      </c>
      <c r="N40" s="66" t="s">
        <v>248</v>
      </c>
      <c r="O40" s="66" t="s">
        <v>249</v>
      </c>
      <c r="P40" s="66" t="s">
        <v>114</v>
      </c>
      <c r="Q40" s="67">
        <v>44252</v>
      </c>
      <c r="R40" s="66" t="s">
        <v>234</v>
      </c>
    </row>
    <row r="41" spans="3:18" x14ac:dyDescent="0.25">
      <c r="C41" s="65"/>
      <c r="D41" s="65"/>
      <c r="E41" s="66" t="s">
        <v>179</v>
      </c>
      <c r="F41" s="66" t="s">
        <v>60</v>
      </c>
      <c r="G41" s="66" t="s">
        <v>290</v>
      </c>
      <c r="H41" s="66" t="s">
        <v>291</v>
      </c>
      <c r="I41" s="70" t="s">
        <v>292</v>
      </c>
      <c r="J41" s="66" t="s">
        <v>107</v>
      </c>
      <c r="K41" s="66" t="s">
        <v>183</v>
      </c>
      <c r="L41" s="66">
        <v>4</v>
      </c>
      <c r="M41" s="66" t="s">
        <v>293</v>
      </c>
      <c r="N41" s="66"/>
      <c r="O41" s="66"/>
      <c r="P41" s="66"/>
      <c r="Q41" s="66"/>
      <c r="R41" s="66"/>
    </row>
    <row r="42" spans="3:18" x14ac:dyDescent="0.25">
      <c r="C42" s="65"/>
      <c r="D42" s="65"/>
      <c r="E42" s="66" t="s">
        <v>179</v>
      </c>
      <c r="F42" s="66" t="s">
        <v>60</v>
      </c>
      <c r="G42" s="66" t="s">
        <v>290</v>
      </c>
      <c r="H42" s="66" t="s">
        <v>294</v>
      </c>
      <c r="I42" s="66" t="s">
        <v>295</v>
      </c>
      <c r="J42" s="66" t="s">
        <v>107</v>
      </c>
      <c r="K42" s="66" t="s">
        <v>183</v>
      </c>
      <c r="L42" s="66">
        <v>4</v>
      </c>
      <c r="M42" s="66" t="s">
        <v>179</v>
      </c>
      <c r="N42" s="66"/>
      <c r="O42" s="66" t="s">
        <v>296</v>
      </c>
      <c r="P42" s="66"/>
      <c r="Q42" s="67">
        <v>44244</v>
      </c>
      <c r="R42" s="66"/>
    </row>
    <row r="43" spans="3:18" x14ac:dyDescent="0.25">
      <c r="C43" s="65"/>
      <c r="D43" s="65"/>
      <c r="E43" s="66" t="s">
        <v>179</v>
      </c>
      <c r="F43" s="66" t="s">
        <v>60</v>
      </c>
      <c r="G43" s="66" t="s">
        <v>290</v>
      </c>
      <c r="H43" s="66" t="s">
        <v>297</v>
      </c>
      <c r="I43" s="70" t="s">
        <v>9</v>
      </c>
      <c r="J43" s="66" t="s">
        <v>261</v>
      </c>
      <c r="K43" s="66" t="s">
        <v>183</v>
      </c>
      <c r="L43" s="66">
        <v>1</v>
      </c>
      <c r="M43" s="66" t="s">
        <v>262</v>
      </c>
      <c r="N43" s="66"/>
      <c r="O43" s="66" t="s">
        <v>298</v>
      </c>
      <c r="P43" s="66" t="s">
        <v>201</v>
      </c>
      <c r="Q43" s="67">
        <v>44235</v>
      </c>
      <c r="R43" s="66" t="s">
        <v>263</v>
      </c>
    </row>
    <row r="44" spans="3:18" x14ac:dyDescent="0.25">
      <c r="C44" s="65"/>
      <c r="D44" s="65"/>
      <c r="E44" s="66" t="s">
        <v>179</v>
      </c>
      <c r="F44" s="66" t="s">
        <v>60</v>
      </c>
      <c r="G44" s="66" t="s">
        <v>290</v>
      </c>
      <c r="H44" s="66" t="s">
        <v>299</v>
      </c>
      <c r="I44" s="70" t="s">
        <v>300</v>
      </c>
      <c r="J44" s="66" t="s">
        <v>107</v>
      </c>
      <c r="K44" s="66" t="s">
        <v>193</v>
      </c>
      <c r="L44" s="66">
        <v>3</v>
      </c>
      <c r="M44" s="66" t="s">
        <v>179</v>
      </c>
      <c r="N44" s="66"/>
      <c r="O44" s="66"/>
      <c r="P44" s="66"/>
      <c r="Q44" s="66"/>
      <c r="R44" s="66"/>
    </row>
    <row r="45" spans="3:18" x14ac:dyDescent="0.25">
      <c r="C45" s="65"/>
      <c r="D45" s="65"/>
      <c r="E45" s="66" t="s">
        <v>179</v>
      </c>
      <c r="F45" s="66" t="s">
        <v>60</v>
      </c>
      <c r="G45" s="66" t="s">
        <v>290</v>
      </c>
      <c r="H45" s="66" t="s">
        <v>301</v>
      </c>
      <c r="I45" s="70" t="s">
        <v>302</v>
      </c>
      <c r="J45" s="66" t="s">
        <v>107</v>
      </c>
      <c r="K45" s="66" t="s">
        <v>183</v>
      </c>
      <c r="L45" s="66">
        <v>4</v>
      </c>
      <c r="M45" s="66" t="s">
        <v>179</v>
      </c>
      <c r="N45" s="66"/>
      <c r="O45" s="66" t="s">
        <v>303</v>
      </c>
      <c r="P45" s="66"/>
      <c r="Q45" s="67">
        <v>44238</v>
      </c>
      <c r="R45" s="66"/>
    </row>
    <row r="46" spans="3:18" x14ac:dyDescent="0.25">
      <c r="C46" s="65"/>
      <c r="D46" s="65"/>
      <c r="E46" s="66" t="s">
        <v>179</v>
      </c>
      <c r="F46" s="66" t="s">
        <v>60</v>
      </c>
      <c r="G46" s="66" t="s">
        <v>290</v>
      </c>
      <c r="H46" s="66" t="s">
        <v>304</v>
      </c>
      <c r="I46" s="70" t="s">
        <v>305</v>
      </c>
      <c r="J46" s="66" t="s">
        <v>0</v>
      </c>
      <c r="K46" s="66" t="s">
        <v>183</v>
      </c>
      <c r="L46" s="66">
        <v>3</v>
      </c>
      <c r="M46" s="66" t="s">
        <v>179</v>
      </c>
      <c r="N46" s="66"/>
      <c r="O46" s="66" t="s">
        <v>306</v>
      </c>
      <c r="P46" s="66"/>
      <c r="Q46" s="67">
        <v>44242</v>
      </c>
      <c r="R46" s="66"/>
    </row>
    <row r="47" spans="3:18" x14ac:dyDescent="0.25">
      <c r="C47" s="65"/>
      <c r="D47" s="65"/>
      <c r="E47" s="66" t="s">
        <v>179</v>
      </c>
      <c r="F47" s="66" t="s">
        <v>60</v>
      </c>
      <c r="G47" s="66" t="s">
        <v>290</v>
      </c>
      <c r="H47" s="66" t="s">
        <v>307</v>
      </c>
      <c r="I47" s="66" t="s">
        <v>308</v>
      </c>
      <c r="J47" s="66" t="s">
        <v>107</v>
      </c>
      <c r="K47" s="66" t="s">
        <v>183</v>
      </c>
      <c r="L47" s="66">
        <v>4</v>
      </c>
      <c r="M47" s="66" t="s">
        <v>293</v>
      </c>
      <c r="N47" s="66"/>
      <c r="O47" s="66"/>
      <c r="P47" s="66"/>
      <c r="Q47" s="66"/>
      <c r="R47" s="66"/>
    </row>
    <row r="48" spans="3:18" x14ac:dyDescent="0.25">
      <c r="C48" s="65"/>
      <c r="D48" s="65"/>
      <c r="E48" s="66" t="s">
        <v>179</v>
      </c>
      <c r="F48" s="66" t="s">
        <v>60</v>
      </c>
      <c r="G48" s="66" t="s">
        <v>290</v>
      </c>
      <c r="H48" s="66" t="s">
        <v>309</v>
      </c>
      <c r="I48" s="70" t="s">
        <v>310</v>
      </c>
      <c r="J48" s="66" t="s">
        <v>0</v>
      </c>
      <c r="K48" s="66" t="s">
        <v>183</v>
      </c>
      <c r="L48" s="66">
        <v>3</v>
      </c>
      <c r="M48" s="66" t="s">
        <v>179</v>
      </c>
      <c r="N48" s="66"/>
      <c r="O48" s="66" t="s">
        <v>311</v>
      </c>
      <c r="P48" s="66"/>
      <c r="Q48" s="67">
        <v>44236</v>
      </c>
      <c r="R48" s="66"/>
    </row>
    <row r="49" spans="3:18" x14ac:dyDescent="0.25">
      <c r="C49" s="65"/>
      <c r="D49" s="65"/>
      <c r="E49" s="66" t="s">
        <v>179</v>
      </c>
      <c r="F49" s="66" t="s">
        <v>60</v>
      </c>
      <c r="G49" s="66" t="s">
        <v>290</v>
      </c>
      <c r="H49" s="66" t="s">
        <v>312</v>
      </c>
      <c r="I49" s="66" t="s">
        <v>313</v>
      </c>
      <c r="J49" s="66" t="s">
        <v>107</v>
      </c>
      <c r="K49" s="66" t="s">
        <v>183</v>
      </c>
      <c r="L49" s="66">
        <v>4</v>
      </c>
      <c r="M49" s="66" t="s">
        <v>179</v>
      </c>
      <c r="N49" s="66"/>
      <c r="O49" s="66"/>
      <c r="P49" s="66"/>
      <c r="Q49" s="66"/>
      <c r="R49" s="66"/>
    </row>
    <row r="50" spans="3:18" x14ac:dyDescent="0.25">
      <c r="C50" s="65"/>
      <c r="D50" s="65"/>
      <c r="E50" s="66" t="s">
        <v>179</v>
      </c>
      <c r="F50" s="66" t="s">
        <v>60</v>
      </c>
      <c r="G50" s="66" t="s">
        <v>314</v>
      </c>
      <c r="H50" s="66" t="s">
        <v>315</v>
      </c>
      <c r="I50" s="70" t="s">
        <v>316</v>
      </c>
      <c r="J50" s="66" t="s">
        <v>107</v>
      </c>
      <c r="K50" s="66" t="s">
        <v>183</v>
      </c>
      <c r="L50" s="66">
        <v>3</v>
      </c>
      <c r="M50" s="66" t="s">
        <v>179</v>
      </c>
      <c r="N50" s="66" t="s">
        <v>317</v>
      </c>
      <c r="O50" s="66"/>
      <c r="P50" s="66"/>
      <c r="Q50" s="66"/>
      <c r="R50" s="66"/>
    </row>
    <row r="51" spans="3:18" x14ac:dyDescent="0.25">
      <c r="C51" s="65"/>
      <c r="D51" s="65"/>
      <c r="E51" s="66" t="s">
        <v>179</v>
      </c>
      <c r="F51" s="66" t="s">
        <v>60</v>
      </c>
      <c r="G51" s="66" t="s">
        <v>314</v>
      </c>
      <c r="H51" s="66" t="s">
        <v>318</v>
      </c>
      <c r="I51" s="66" t="s">
        <v>319</v>
      </c>
      <c r="J51" s="66" t="s">
        <v>107</v>
      </c>
      <c r="K51" s="66" t="s">
        <v>222</v>
      </c>
      <c r="L51" s="66">
        <v>4</v>
      </c>
      <c r="M51" s="66" t="s">
        <v>179</v>
      </c>
      <c r="N51" s="66" t="s">
        <v>317</v>
      </c>
      <c r="O51" s="66"/>
      <c r="P51" s="66"/>
      <c r="Q51" s="66"/>
      <c r="R51" s="66"/>
    </row>
    <row r="52" spans="3:18" x14ac:dyDescent="0.25">
      <c r="C52" s="65"/>
      <c r="D52" s="65"/>
      <c r="E52" s="66" t="s">
        <v>179</v>
      </c>
      <c r="F52" s="66" t="s">
        <v>60</v>
      </c>
      <c r="G52" s="66" t="s">
        <v>314</v>
      </c>
      <c r="H52" s="66" t="s">
        <v>320</v>
      </c>
      <c r="I52" s="66" t="s">
        <v>321</v>
      </c>
      <c r="J52" s="66" t="s">
        <v>0</v>
      </c>
      <c r="K52" s="66" t="s">
        <v>183</v>
      </c>
      <c r="L52" s="66">
        <v>3</v>
      </c>
      <c r="M52" s="66" t="s">
        <v>179</v>
      </c>
      <c r="N52" s="66" t="s">
        <v>317</v>
      </c>
      <c r="O52" s="66"/>
      <c r="P52" s="66"/>
      <c r="Q52" s="66"/>
      <c r="R52" s="66"/>
    </row>
    <row r="53" spans="3:18" x14ac:dyDescent="0.25">
      <c r="C53" s="65"/>
      <c r="D53" s="65"/>
      <c r="E53" s="66" t="s">
        <v>179</v>
      </c>
      <c r="F53" s="66" t="s">
        <v>60</v>
      </c>
      <c r="G53" s="66" t="s">
        <v>314</v>
      </c>
      <c r="H53" s="66" t="s">
        <v>322</v>
      </c>
      <c r="I53" s="70" t="s">
        <v>323</v>
      </c>
      <c r="J53" s="66" t="s">
        <v>107</v>
      </c>
      <c r="K53" s="66" t="s">
        <v>183</v>
      </c>
      <c r="L53" s="66">
        <v>3</v>
      </c>
      <c r="M53" s="66" t="s">
        <v>179</v>
      </c>
      <c r="N53" s="66"/>
      <c r="O53" s="66"/>
      <c r="P53" s="66"/>
      <c r="Q53" s="66"/>
      <c r="R53" s="66"/>
    </row>
    <row r="54" spans="3:18" ht="15" customHeight="1" x14ac:dyDescent="0.25">
      <c r="C54" s="65"/>
      <c r="D54" s="65"/>
      <c r="E54" s="66" t="s">
        <v>179</v>
      </c>
      <c r="F54" s="66" t="s">
        <v>60</v>
      </c>
      <c r="G54" s="66" t="s">
        <v>314</v>
      </c>
      <c r="H54" s="66" t="s">
        <v>324</v>
      </c>
      <c r="I54" s="66" t="s">
        <v>325</v>
      </c>
      <c r="J54" s="66" t="s">
        <v>261</v>
      </c>
      <c r="K54" s="66" t="s">
        <v>183</v>
      </c>
      <c r="L54" s="66">
        <v>1</v>
      </c>
      <c r="M54" s="66" t="s">
        <v>179</v>
      </c>
      <c r="N54" s="66"/>
      <c r="O54" s="66" t="s">
        <v>326</v>
      </c>
      <c r="P54" s="66"/>
      <c r="Q54" s="67">
        <v>44243</v>
      </c>
      <c r="R54" s="66"/>
    </row>
    <row r="55" spans="3:18" ht="14.25" customHeight="1" x14ac:dyDescent="0.25">
      <c r="C55" s="65"/>
      <c r="D55" s="65"/>
      <c r="E55" s="66" t="s">
        <v>179</v>
      </c>
      <c r="F55" s="66" t="s">
        <v>60</v>
      </c>
      <c r="G55" s="66" t="s">
        <v>327</v>
      </c>
      <c r="H55" s="66" t="s">
        <v>328</v>
      </c>
      <c r="I55" s="66" t="s">
        <v>329</v>
      </c>
      <c r="J55" s="66" t="s">
        <v>261</v>
      </c>
      <c r="K55" s="66" t="s">
        <v>183</v>
      </c>
      <c r="L55" s="66">
        <v>1</v>
      </c>
      <c r="M55" s="66" t="s">
        <v>262</v>
      </c>
      <c r="N55" s="66"/>
      <c r="O55" s="66"/>
      <c r="P55" s="66"/>
      <c r="Q55" s="66"/>
      <c r="R55" s="66"/>
    </row>
    <row r="56" spans="3:18" ht="16.5" x14ac:dyDescent="0.3">
      <c r="C56" s="68"/>
      <c r="D56" s="68"/>
    </row>
    <row r="57" spans="3:18" x14ac:dyDescent="0.25">
      <c r="E57" s="69" t="s">
        <v>344</v>
      </c>
    </row>
    <row r="58" spans="3:18" x14ac:dyDescent="0.25">
      <c r="E58" s="64" t="s">
        <v>345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5"/>
  <sheetViews>
    <sheetView workbookViewId="0"/>
  </sheetViews>
  <sheetFormatPr defaultRowHeight="15" x14ac:dyDescent="0.25"/>
  <sheetData>
    <row r="2" spans="2:3" x14ac:dyDescent="0.25">
      <c r="B2">
        <v>1</v>
      </c>
      <c r="C2">
        <v>0.87</v>
      </c>
    </row>
    <row r="3" spans="2:3" x14ac:dyDescent="0.25">
      <c r="B3">
        <v>2</v>
      </c>
      <c r="C3">
        <v>0.86099999999999999</v>
      </c>
    </row>
    <row r="4" spans="2:3" x14ac:dyDescent="0.25">
      <c r="B4">
        <v>3</v>
      </c>
      <c r="C4">
        <v>0.85599999999999998</v>
      </c>
    </row>
    <row r="5" spans="2:3" x14ac:dyDescent="0.25">
      <c r="B5">
        <v>4</v>
      </c>
      <c r="C5">
        <v>0.84799999999999998</v>
      </c>
    </row>
    <row r="6" spans="2:3" x14ac:dyDescent="0.25">
      <c r="B6">
        <v>5</v>
      </c>
      <c r="C6">
        <v>0.84499999999999997</v>
      </c>
    </row>
    <row r="7" spans="2:3" x14ac:dyDescent="0.25">
      <c r="B7">
        <v>6</v>
      </c>
      <c r="C7">
        <v>0.84199999999999997</v>
      </c>
    </row>
    <row r="8" spans="2:3" x14ac:dyDescent="0.25">
      <c r="B8">
        <v>7</v>
      </c>
      <c r="C8">
        <v>0.83899999999999997</v>
      </c>
    </row>
    <row r="9" spans="2:3" x14ac:dyDescent="0.25">
      <c r="B9">
        <v>8</v>
      </c>
      <c r="C9">
        <v>0.83699999999999997</v>
      </c>
    </row>
    <row r="10" spans="2:3" x14ac:dyDescent="0.25">
      <c r="B10">
        <v>9</v>
      </c>
      <c r="C10">
        <v>0.83399999999999996</v>
      </c>
    </row>
    <row r="11" spans="2:3" x14ac:dyDescent="0.25">
      <c r="B11">
        <v>10</v>
      </c>
      <c r="C11">
        <v>0.83299999999999996</v>
      </c>
    </row>
    <row r="12" spans="2:3" x14ac:dyDescent="0.25">
      <c r="B12">
        <v>11</v>
      </c>
      <c r="C12">
        <v>0.83099999999999996</v>
      </c>
    </row>
    <row r="13" spans="2:3" x14ac:dyDescent="0.25">
      <c r="B13">
        <v>12</v>
      </c>
      <c r="C13">
        <v>0.82899999999999996</v>
      </c>
    </row>
    <row r="14" spans="2:3" x14ac:dyDescent="0.25">
      <c r="B14">
        <v>13</v>
      </c>
      <c r="C14">
        <v>0.82799999999999996</v>
      </c>
    </row>
    <row r="15" spans="2:3" x14ac:dyDescent="0.25">
      <c r="B15">
        <v>14</v>
      </c>
      <c r="C15">
        <v>0.82699999999999996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O7"/>
  <sheetViews>
    <sheetView workbookViewId="0"/>
  </sheetViews>
  <sheetFormatPr defaultRowHeight="15" x14ac:dyDescent="0.25"/>
  <sheetData>
    <row r="2" spans="2:41" x14ac:dyDescent="0.25">
      <c r="C2" t="s">
        <v>3</v>
      </c>
      <c r="D2" t="s">
        <v>8</v>
      </c>
      <c r="E2" t="s">
        <v>9</v>
      </c>
      <c r="F2" t="s">
        <v>10</v>
      </c>
      <c r="G2" t="s">
        <v>21</v>
      </c>
      <c r="H2" t="s">
        <v>22</v>
      </c>
      <c r="I2" t="s">
        <v>6</v>
      </c>
      <c r="J2" t="s">
        <v>5</v>
      </c>
      <c r="K2" t="s">
        <v>4</v>
      </c>
      <c r="L2" t="s">
        <v>24</v>
      </c>
      <c r="M2" t="s">
        <v>38</v>
      </c>
      <c r="N2" t="s">
        <v>7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23</v>
      </c>
      <c r="Z2" t="s">
        <v>25</v>
      </c>
      <c r="AA2" t="s">
        <v>26</v>
      </c>
      <c r="AB2" t="s">
        <v>27</v>
      </c>
      <c r="AC2" t="s">
        <v>17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39</v>
      </c>
      <c r="AJ2" t="s">
        <v>47</v>
      </c>
      <c r="AK2" t="s">
        <v>48</v>
      </c>
      <c r="AL2" t="s">
        <v>50</v>
      </c>
      <c r="AM2" t="s">
        <v>42</v>
      </c>
      <c r="AN2" t="s">
        <v>43</v>
      </c>
      <c r="AO2" t="s">
        <v>44</v>
      </c>
    </row>
    <row r="3" spans="2:41" x14ac:dyDescent="0.25">
      <c r="B3" t="s">
        <v>54</v>
      </c>
      <c r="C3">
        <v>0.16350000000000001</v>
      </c>
      <c r="D3">
        <v>5.9499999999999997E-2</v>
      </c>
      <c r="F3">
        <v>0.15925</v>
      </c>
      <c r="I3">
        <v>0.30074999999999996</v>
      </c>
      <c r="J3">
        <v>0.30074999999999996</v>
      </c>
      <c r="K3">
        <v>0.32325000000000004</v>
      </c>
      <c r="L3">
        <v>0.214</v>
      </c>
      <c r="M3">
        <v>0.46300000000000002</v>
      </c>
      <c r="N3">
        <v>0.27175000000000005</v>
      </c>
      <c r="O3">
        <v>0.25175000000000003</v>
      </c>
      <c r="Q3">
        <v>0.40275000000000005</v>
      </c>
      <c r="S3">
        <v>1.6E-2</v>
      </c>
      <c r="U3">
        <v>0.26050000000000001</v>
      </c>
      <c r="X3">
        <v>0.14349999999999999</v>
      </c>
      <c r="AA3">
        <v>0.35</v>
      </c>
      <c r="AB3">
        <v>0.28599999999999998</v>
      </c>
      <c r="AC3">
        <v>0.25</v>
      </c>
      <c r="AD3">
        <v>0.35</v>
      </c>
      <c r="AF3">
        <v>0.255</v>
      </c>
      <c r="AG3">
        <v>0.439</v>
      </c>
      <c r="AI3">
        <v>0.438</v>
      </c>
      <c r="AJ3">
        <v>0.28900000000000003</v>
      </c>
      <c r="AK3">
        <v>0.33900000000000002</v>
      </c>
      <c r="AL3">
        <v>0.15225</v>
      </c>
      <c r="AM3">
        <v>0.31325000000000003</v>
      </c>
      <c r="AO3">
        <v>0.3135</v>
      </c>
    </row>
    <row r="4" spans="2:41" x14ac:dyDescent="0.25">
      <c r="B4" t="s">
        <v>53</v>
      </c>
      <c r="C4">
        <v>0.10299999999999999</v>
      </c>
      <c r="D4">
        <v>2.5999999999999999E-2</v>
      </c>
      <c r="F4">
        <v>0.1</v>
      </c>
      <c r="I4">
        <v>0.27</v>
      </c>
      <c r="J4">
        <v>0.27</v>
      </c>
      <c r="K4">
        <v>0.26800000000000002</v>
      </c>
      <c r="L4">
        <v>0.14299999999999999</v>
      </c>
      <c r="M4">
        <v>0.46100000000000002</v>
      </c>
      <c r="N4">
        <v>0.13300000000000001</v>
      </c>
      <c r="O4">
        <v>0.11799999999999999</v>
      </c>
      <c r="Q4">
        <v>0.36299999999999999</v>
      </c>
      <c r="S4">
        <v>7.0000000000000001E-3</v>
      </c>
      <c r="U4">
        <v>0.2</v>
      </c>
      <c r="X4">
        <v>5.6000000000000001E-2</v>
      </c>
      <c r="AA4">
        <v>0.25</v>
      </c>
      <c r="AB4">
        <v>0.14299999999999999</v>
      </c>
      <c r="AC4">
        <v>0.2</v>
      </c>
      <c r="AD4">
        <v>0.25</v>
      </c>
      <c r="AF4">
        <v>0.14899999999999999</v>
      </c>
      <c r="AG4">
        <v>0.27</v>
      </c>
      <c r="AI4">
        <v>0.28299999999999997</v>
      </c>
      <c r="AJ4">
        <v>0.19</v>
      </c>
      <c r="AK4">
        <v>0.28999999999999998</v>
      </c>
      <c r="AL4">
        <v>0.125</v>
      </c>
      <c r="AM4">
        <v>0.19700000000000001</v>
      </c>
      <c r="AO4">
        <v>0.19600000000000001</v>
      </c>
    </row>
    <row r="5" spans="2:41" x14ac:dyDescent="0.25">
      <c r="B5" t="s">
        <v>51</v>
      </c>
      <c r="C5">
        <v>0.214</v>
      </c>
      <c r="D5">
        <v>0.26900000000000002</v>
      </c>
      <c r="F5">
        <v>0.29300000000000004</v>
      </c>
      <c r="I5">
        <v>0.34699999999999998</v>
      </c>
      <c r="J5">
        <v>0.34699999999999998</v>
      </c>
      <c r="K5">
        <v>0.36049999999999999</v>
      </c>
      <c r="L5">
        <v>0.375</v>
      </c>
      <c r="M5">
        <v>0.502</v>
      </c>
      <c r="N5">
        <v>0.33299999999999996</v>
      </c>
      <c r="O5">
        <v>0.32999999999999996</v>
      </c>
      <c r="Q5">
        <v>0.4345</v>
      </c>
      <c r="S5">
        <v>5.1999999999999998E-2</v>
      </c>
      <c r="U5">
        <v>0.33300000000000002</v>
      </c>
      <c r="X5">
        <v>0.45800000000000002</v>
      </c>
      <c r="AA5">
        <v>0.41699999999999998</v>
      </c>
      <c r="AB5">
        <v>0.42899999999999999</v>
      </c>
      <c r="AC5">
        <v>0.32700000000000001</v>
      </c>
      <c r="AD5">
        <v>0.41699999999999998</v>
      </c>
      <c r="AF5">
        <v>0.39249999999999996</v>
      </c>
      <c r="AG5">
        <v>0.5</v>
      </c>
      <c r="AI5">
        <v>0.58799999999999997</v>
      </c>
      <c r="AJ5">
        <v>0.32950000000000002</v>
      </c>
      <c r="AK5">
        <v>0.49399999999999999</v>
      </c>
      <c r="AL5">
        <v>0.23150000000000001</v>
      </c>
      <c r="AM5">
        <v>0.36449999999999999</v>
      </c>
      <c r="AO5">
        <v>0.627</v>
      </c>
    </row>
    <row r="6" spans="2:41" x14ac:dyDescent="0.25">
      <c r="B6" t="s">
        <v>52</v>
      </c>
      <c r="C6">
        <v>0.35899999999999999</v>
      </c>
      <c r="D6">
        <v>1</v>
      </c>
      <c r="F6">
        <v>1</v>
      </c>
      <c r="I6">
        <v>0.48099999999999998</v>
      </c>
      <c r="J6">
        <v>0.48099999999999998</v>
      </c>
      <c r="K6">
        <v>0.43</v>
      </c>
      <c r="L6">
        <v>0.68799999999999994</v>
      </c>
      <c r="M6">
        <v>1</v>
      </c>
      <c r="N6">
        <v>0.69199999999999995</v>
      </c>
      <c r="O6">
        <v>0.58799999999999997</v>
      </c>
      <c r="Q6">
        <v>0.53800000000000003</v>
      </c>
      <c r="S6">
        <v>0.14799999999999999</v>
      </c>
      <c r="U6">
        <v>0.375</v>
      </c>
      <c r="X6">
        <v>1</v>
      </c>
      <c r="AA6">
        <v>0.82099999999999995</v>
      </c>
      <c r="AB6">
        <v>0.46200000000000002</v>
      </c>
      <c r="AC6">
        <v>0.52500000000000002</v>
      </c>
      <c r="AD6">
        <v>0.82099999999999995</v>
      </c>
      <c r="AF6">
        <v>1</v>
      </c>
      <c r="AG6">
        <v>0.628</v>
      </c>
      <c r="AI6">
        <v>0.81299999999999994</v>
      </c>
      <c r="AJ6">
        <v>0.50700000000000001</v>
      </c>
      <c r="AK6">
        <v>0.81</v>
      </c>
      <c r="AL6">
        <v>0.66700000000000004</v>
      </c>
      <c r="AM6">
        <v>0.64</v>
      </c>
      <c r="AO6">
        <v>1</v>
      </c>
    </row>
    <row r="7" spans="2:41" x14ac:dyDescent="0.25">
      <c r="B7" t="s">
        <v>55</v>
      </c>
      <c r="C7">
        <v>0.33249999999999996</v>
      </c>
      <c r="D7">
        <v>0.80049999999999999</v>
      </c>
      <c r="F7">
        <v>0.3785</v>
      </c>
      <c r="I7">
        <v>0.39975000000000005</v>
      </c>
      <c r="J7">
        <v>0.39975000000000005</v>
      </c>
      <c r="K7">
        <v>0.38950000000000001</v>
      </c>
      <c r="L7">
        <v>0.42899999999999999</v>
      </c>
      <c r="M7">
        <v>1</v>
      </c>
      <c r="N7">
        <v>0.45050000000000001</v>
      </c>
      <c r="O7">
        <v>0.42899999999999999</v>
      </c>
      <c r="Q7">
        <v>0.53249999999999997</v>
      </c>
      <c r="S7">
        <v>8.7999999999999995E-2</v>
      </c>
      <c r="U7">
        <v>0.3695</v>
      </c>
      <c r="X7">
        <v>0.62749999999999995</v>
      </c>
      <c r="AA7">
        <v>0.60499999999999998</v>
      </c>
      <c r="AB7">
        <v>0.45150000000000001</v>
      </c>
      <c r="AC7">
        <v>0.44624999999999998</v>
      </c>
      <c r="AD7">
        <v>0.60499999999999998</v>
      </c>
      <c r="AF7">
        <v>0.45574999999999999</v>
      </c>
      <c r="AG7">
        <v>0.59299999999999997</v>
      </c>
      <c r="AI7">
        <v>0.75</v>
      </c>
      <c r="AJ7">
        <v>0.44625000000000004</v>
      </c>
      <c r="AK7">
        <v>0.59050000000000002</v>
      </c>
      <c r="AL7">
        <v>0.4335</v>
      </c>
      <c r="AM7">
        <v>0.45774999999999999</v>
      </c>
      <c r="AO7">
        <v>0.78449999999999998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O7"/>
  <sheetViews>
    <sheetView workbookViewId="0"/>
  </sheetViews>
  <sheetFormatPr defaultRowHeight="15" x14ac:dyDescent="0.25"/>
  <sheetData>
    <row r="2" spans="2:41" x14ac:dyDescent="0.25">
      <c r="C2" t="s">
        <v>3</v>
      </c>
      <c r="D2" t="s">
        <v>8</v>
      </c>
      <c r="E2" t="s">
        <v>9</v>
      </c>
      <c r="F2" t="s">
        <v>10</v>
      </c>
      <c r="G2" t="s">
        <v>21</v>
      </c>
      <c r="H2" t="s">
        <v>22</v>
      </c>
      <c r="I2" t="s">
        <v>6</v>
      </c>
      <c r="J2" t="s">
        <v>5</v>
      </c>
      <c r="K2" t="s">
        <v>4</v>
      </c>
      <c r="L2" t="s">
        <v>24</v>
      </c>
      <c r="M2" t="s">
        <v>38</v>
      </c>
      <c r="N2" t="s">
        <v>7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23</v>
      </c>
      <c r="Z2" t="s">
        <v>25</v>
      </c>
      <c r="AA2" t="s">
        <v>26</v>
      </c>
      <c r="AB2" t="s">
        <v>27</v>
      </c>
      <c r="AC2" t="s">
        <v>17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39</v>
      </c>
      <c r="AJ2" t="s">
        <v>47</v>
      </c>
      <c r="AK2" t="s">
        <v>48</v>
      </c>
      <c r="AL2" t="s">
        <v>50</v>
      </c>
      <c r="AM2" t="s">
        <v>42</v>
      </c>
      <c r="AN2" t="s">
        <v>43</v>
      </c>
      <c r="AO2" t="s">
        <v>44</v>
      </c>
    </row>
    <row r="3" spans="2:41" x14ac:dyDescent="0.25">
      <c r="B3" t="s">
        <v>54</v>
      </c>
      <c r="C3">
        <v>0.38324999999999998</v>
      </c>
      <c r="D3">
        <v>0.56799999999999995</v>
      </c>
      <c r="E3">
        <v>0.83399999999999996</v>
      </c>
      <c r="F3">
        <v>0.94199999999999995</v>
      </c>
      <c r="G3">
        <v>0.85699999999999998</v>
      </c>
      <c r="H3">
        <v>0.47399999999999998</v>
      </c>
      <c r="I3">
        <v>0.66249999999999998</v>
      </c>
      <c r="J3">
        <v>0.66225000000000001</v>
      </c>
      <c r="K3">
        <v>0.89200000000000002</v>
      </c>
      <c r="L3">
        <v>0.93625000000000003</v>
      </c>
      <c r="M3">
        <v>0.73675000000000002</v>
      </c>
      <c r="N3">
        <v>0.82099999999999995</v>
      </c>
      <c r="O3">
        <v>0.85024999999999995</v>
      </c>
      <c r="Q3">
        <v>0.89124999999999999</v>
      </c>
      <c r="S3">
        <v>0.75900000000000001</v>
      </c>
      <c r="U3">
        <v>0.94599999999999995</v>
      </c>
      <c r="V3">
        <v>0.70599999999999996</v>
      </c>
      <c r="W3">
        <v>0.96024999999999994</v>
      </c>
      <c r="X3">
        <v>0.75700000000000001</v>
      </c>
      <c r="AA3">
        <v>0.89875000000000005</v>
      </c>
      <c r="AB3">
        <v>0.76750000000000007</v>
      </c>
      <c r="AC3">
        <v>0.89324999999999999</v>
      </c>
      <c r="AD3">
        <v>0.89875000000000005</v>
      </c>
      <c r="AF3">
        <v>0.67575000000000007</v>
      </c>
      <c r="AG3">
        <v>0.81</v>
      </c>
      <c r="AI3">
        <v>0.74150000000000005</v>
      </c>
      <c r="AJ3">
        <v>0.91850000000000009</v>
      </c>
      <c r="AK3">
        <v>0.95524999999999993</v>
      </c>
      <c r="AL3">
        <v>0.87375000000000003</v>
      </c>
      <c r="AM3">
        <v>0.89375000000000004</v>
      </c>
      <c r="AN3">
        <v>0.77</v>
      </c>
      <c r="AO3">
        <v>0.56699999999999995</v>
      </c>
    </row>
    <row r="4" spans="2:41" x14ac:dyDescent="0.25">
      <c r="B4" t="s">
        <v>53</v>
      </c>
      <c r="C4">
        <v>0.35199999999999998</v>
      </c>
      <c r="D4">
        <v>0.5</v>
      </c>
      <c r="E4">
        <v>0.83099999999999996</v>
      </c>
      <c r="F4">
        <v>0.92400000000000004</v>
      </c>
      <c r="G4">
        <v>0.85699999999999998</v>
      </c>
      <c r="H4">
        <v>0.46200000000000002</v>
      </c>
      <c r="I4">
        <v>0.36399999999999999</v>
      </c>
      <c r="J4">
        <v>0.36399999999999999</v>
      </c>
      <c r="K4">
        <v>0.88800000000000001</v>
      </c>
      <c r="L4">
        <v>0.92500000000000004</v>
      </c>
      <c r="M4">
        <v>0.68300000000000005</v>
      </c>
      <c r="N4">
        <v>0.80300000000000005</v>
      </c>
      <c r="O4">
        <v>0.84499999999999997</v>
      </c>
      <c r="Q4">
        <v>0.86799999999999999</v>
      </c>
      <c r="S4">
        <v>0.495</v>
      </c>
      <c r="U4">
        <v>0.94399999999999995</v>
      </c>
      <c r="V4">
        <v>0.64500000000000002</v>
      </c>
      <c r="W4">
        <v>0.92400000000000004</v>
      </c>
      <c r="X4">
        <v>0.71799999999999997</v>
      </c>
      <c r="AA4">
        <v>0.876</v>
      </c>
      <c r="AB4">
        <v>0.68400000000000005</v>
      </c>
      <c r="AC4">
        <v>0.873</v>
      </c>
      <c r="AD4">
        <v>0.876</v>
      </c>
      <c r="AF4">
        <v>0.54</v>
      </c>
      <c r="AG4">
        <v>0.79500000000000004</v>
      </c>
      <c r="AI4">
        <v>0.60899999999999999</v>
      </c>
      <c r="AJ4">
        <v>0.85799999999999998</v>
      </c>
      <c r="AK4">
        <v>0.93700000000000006</v>
      </c>
      <c r="AL4">
        <v>0.86799999999999999</v>
      </c>
      <c r="AM4">
        <v>0.88900000000000001</v>
      </c>
      <c r="AN4">
        <v>0.76600000000000001</v>
      </c>
      <c r="AO4">
        <v>0.53200000000000003</v>
      </c>
    </row>
    <row r="5" spans="2:41" x14ac:dyDescent="0.25">
      <c r="B5" t="s">
        <v>51</v>
      </c>
      <c r="C5">
        <v>0.41199999999999998</v>
      </c>
      <c r="D5">
        <v>0.61299999999999999</v>
      </c>
      <c r="E5">
        <v>0.84199999999999997</v>
      </c>
      <c r="F5">
        <v>0.95699999999999996</v>
      </c>
      <c r="G5">
        <v>0.85699999999999998</v>
      </c>
      <c r="H5">
        <v>0.94699999999999995</v>
      </c>
      <c r="I5">
        <v>0.72199999999999998</v>
      </c>
      <c r="J5">
        <v>0.72199999999999998</v>
      </c>
      <c r="K5">
        <v>0.90100000000000002</v>
      </c>
      <c r="L5">
        <v>0.94299999999999995</v>
      </c>
      <c r="M5">
        <v>0.76600000000000001</v>
      </c>
      <c r="N5">
        <v>0.82299999999999995</v>
      </c>
      <c r="O5">
        <v>0.85549999999999993</v>
      </c>
      <c r="Q5">
        <v>0.93300000000000005</v>
      </c>
      <c r="S5">
        <v>0.84399999999999997</v>
      </c>
      <c r="U5">
        <v>0.95</v>
      </c>
      <c r="V5">
        <v>0.72399999999999998</v>
      </c>
      <c r="W5">
        <v>0.97599999999999998</v>
      </c>
      <c r="X5">
        <v>0.82599999999999996</v>
      </c>
      <c r="AA5">
        <v>0.91200000000000003</v>
      </c>
      <c r="AB5">
        <v>0.84599999999999997</v>
      </c>
      <c r="AC5">
        <v>0.9375</v>
      </c>
      <c r="AD5">
        <v>0.91200000000000003</v>
      </c>
      <c r="AF5">
        <v>0.77200000000000002</v>
      </c>
      <c r="AG5">
        <v>0.82</v>
      </c>
      <c r="AI5">
        <v>0.90100000000000002</v>
      </c>
      <c r="AJ5">
        <v>0.92400000000000004</v>
      </c>
      <c r="AK5">
        <v>0.96750000000000003</v>
      </c>
      <c r="AL5">
        <v>0.90100000000000002</v>
      </c>
      <c r="AM5">
        <v>0.90200000000000002</v>
      </c>
      <c r="AN5">
        <v>0.80100000000000005</v>
      </c>
      <c r="AO5">
        <v>0.78900000000000003</v>
      </c>
    </row>
    <row r="6" spans="2:41" x14ac:dyDescent="0.25">
      <c r="B6" t="s">
        <v>52</v>
      </c>
      <c r="C6">
        <v>0.59499999999999997</v>
      </c>
      <c r="D6">
        <v>1</v>
      </c>
      <c r="E6">
        <v>0.87</v>
      </c>
      <c r="F6">
        <v>0.97899999999999998</v>
      </c>
      <c r="G6">
        <v>0.85699999999999998</v>
      </c>
      <c r="H6">
        <v>0.94699999999999995</v>
      </c>
      <c r="I6">
        <v>0.84399999999999997</v>
      </c>
      <c r="J6">
        <v>0.84399999999999997</v>
      </c>
      <c r="K6">
        <v>0.92</v>
      </c>
      <c r="L6">
        <v>0.95299999999999996</v>
      </c>
      <c r="M6">
        <v>0.82</v>
      </c>
      <c r="N6">
        <v>0.84799999999999998</v>
      </c>
      <c r="O6">
        <v>0.86099999999999999</v>
      </c>
      <c r="Q6">
        <v>0.98199999999999998</v>
      </c>
      <c r="S6">
        <v>0.96799999999999997</v>
      </c>
      <c r="U6">
        <v>0.96</v>
      </c>
      <c r="V6">
        <v>0.89100000000000001</v>
      </c>
      <c r="W6">
        <v>0.97899999999999998</v>
      </c>
      <c r="X6">
        <v>0.96099999999999997</v>
      </c>
      <c r="AA6">
        <v>0.92100000000000004</v>
      </c>
      <c r="AB6">
        <v>1.042</v>
      </c>
      <c r="AC6">
        <v>0.96099999999999997</v>
      </c>
      <c r="AD6">
        <v>0.92100000000000004</v>
      </c>
      <c r="AF6">
        <v>0.80300000000000005</v>
      </c>
      <c r="AG6">
        <v>0.92900000000000005</v>
      </c>
      <c r="AI6">
        <v>1.0169999999999999</v>
      </c>
      <c r="AJ6">
        <v>1.0369999999999999</v>
      </c>
      <c r="AK6">
        <v>0.99299999999999999</v>
      </c>
      <c r="AL6">
        <v>0.94399999999999995</v>
      </c>
      <c r="AM6">
        <v>0.92600000000000005</v>
      </c>
      <c r="AN6">
        <v>0.98899999999999999</v>
      </c>
      <c r="AO6">
        <v>0.97399999999999998</v>
      </c>
    </row>
    <row r="7" spans="2:41" x14ac:dyDescent="0.25">
      <c r="B7" t="s">
        <v>55</v>
      </c>
      <c r="C7">
        <v>0.4995</v>
      </c>
      <c r="D7">
        <v>0.74375000000000002</v>
      </c>
      <c r="E7">
        <v>0.85599999999999998</v>
      </c>
      <c r="F7">
        <v>0.97699999999999998</v>
      </c>
      <c r="G7">
        <v>0.85699999999999998</v>
      </c>
      <c r="H7">
        <v>0.94699999999999995</v>
      </c>
      <c r="I7">
        <v>0.77950000000000008</v>
      </c>
      <c r="J7">
        <v>0.77900000000000003</v>
      </c>
      <c r="K7">
        <v>0.90900000000000003</v>
      </c>
      <c r="L7">
        <v>0.94774999999999998</v>
      </c>
      <c r="M7">
        <v>0.80275000000000007</v>
      </c>
      <c r="N7">
        <v>0.83899999999999997</v>
      </c>
      <c r="O7">
        <v>0.85975000000000001</v>
      </c>
      <c r="Q7">
        <v>0.96375</v>
      </c>
      <c r="S7">
        <v>0.90900000000000003</v>
      </c>
      <c r="U7">
        <v>0.95699999999999996</v>
      </c>
      <c r="V7">
        <v>0.78200000000000003</v>
      </c>
      <c r="W7">
        <v>0.97799999999999998</v>
      </c>
      <c r="X7">
        <v>0.93700000000000006</v>
      </c>
      <c r="AA7">
        <v>0.91675000000000006</v>
      </c>
      <c r="AB7">
        <v>0.94074999999999998</v>
      </c>
      <c r="AC7">
        <v>0.94950000000000001</v>
      </c>
      <c r="AD7">
        <v>0.91675000000000006</v>
      </c>
      <c r="AF7">
        <v>0.78300000000000003</v>
      </c>
      <c r="AG7">
        <v>0.86599999999999999</v>
      </c>
      <c r="AI7">
        <v>0.99350000000000005</v>
      </c>
      <c r="AJ7">
        <v>0.94299999999999995</v>
      </c>
      <c r="AK7">
        <v>0.97249999999999992</v>
      </c>
      <c r="AL7">
        <v>0.93049999999999999</v>
      </c>
      <c r="AM7">
        <v>0.91400000000000003</v>
      </c>
      <c r="AN7">
        <v>0.95050000000000001</v>
      </c>
      <c r="AO7">
        <v>0.95299999999999996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cde53ac1-bf5f-4aae-9cf1-07509e23a4b0" origin="userSelected"/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ZGU1M2FjMS1iZjVmLTRhYWUtOWNmMS0wNzUwOWUyM2E0YjAiIG9yaWdpbj0idXNlclNlbGVjdGVkIiAvPjxVc2VyTmFtZT5VU1wxMTU0NzExPC9Vc2VyTmFtZT48RGF0ZVRpbWU+NS8yOC8yMDIxIDY6MzU6NTYgUE08L0RhdGVUaW1lPjxMYWJlbFN0cmluZz5UaGlzIGFydGlmYWN0IGhhcyBubyBjbGFzc2lmaWNhdGlvbi48L0xhYmVsU3RyaW5nPjwvaXRlbT48L2xhYmVsSGlzdG9yeT4=</Value>
</WrappedLabelHistory>
</file>

<file path=customXml/itemProps1.xml><?xml version="1.0" encoding="utf-8"?>
<ds:datastoreItem xmlns:ds="http://schemas.openxmlformats.org/officeDocument/2006/customXml" ds:itemID="{A97C6C76-D6AF-423C-9BFD-D46AEFE51D2C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4BB97217-03A9-477D-90C7-279D821ADE10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Engineering BEI</vt:lpstr>
      <vt:lpstr>RMD CT - BEI CEI</vt:lpstr>
      <vt:lpstr>SPI vs. BEI</vt:lpstr>
      <vt:lpstr>References</vt:lpstr>
      <vt:lpstr>Test</vt:lpstr>
      <vt:lpstr>EAC List </vt:lpstr>
      <vt:lpstr>Sheet2</vt:lpstr>
      <vt:lpstr>Sheet10</vt:lpstr>
      <vt:lpstr>Sheet9</vt:lpstr>
      <vt:lpstr>Sheet8</vt:lpstr>
      <vt:lpstr>Sheet7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[rtnipcontrolcode:rtnipcontrolcodenone||rtnexportcontrolcountry:rtnexportcontrolcountrynone|rtnexportcontrolcode:rtnexportcontrolcodenone||]</dc:subject>
  <dc:creator>Kendo UI</dc:creator>
  <cp:lastModifiedBy>Brendan Kach</cp:lastModifiedBy>
  <dcterms:created xsi:type="dcterms:W3CDTF">2020-09-04T13:55:08Z</dcterms:created>
  <dcterms:modified xsi:type="dcterms:W3CDTF">2022-03-10T12:51:45Z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b19f243f-84bb-482f-a97e-df9a6eff549f</vt:lpwstr>
  </property>
  <property fmtid="{D5CDD505-2E9C-101B-9397-08002B2CF9AE}" pid="3" name="bjDocumentSecurityLabel">
    <vt:lpwstr>This artifact has no classification.</vt:lpwstr>
  </property>
  <property fmtid="{D5CDD505-2E9C-101B-9397-08002B2CF9AE}" pid="4" name="bjSaver">
    <vt:lpwstr>B22AoO7J2Je722KBDfEyHmYPW3pfpbs9</vt:lpwstr>
  </property>
  <property fmtid="{D5CDD505-2E9C-101B-9397-08002B2CF9AE}" pid="5" name="bjClsUserRVM">
    <vt:lpwstr>[]</vt:lpwstr>
  </property>
  <property fmtid="{D5CDD505-2E9C-101B-9397-08002B2CF9AE}" pid="6" name="bjLabelHistoryID">
    <vt:lpwstr>{4BB97217-03A9-477D-90C7-279D821ADE10}</vt:lpwstr>
  </property>
</Properties>
</file>