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Desktop\Лабораторные работы\Информатика\Лабораторная работа #6\"/>
    </mc:Choice>
  </mc:AlternateContent>
  <xr:revisionPtr revIDLastSave="0" documentId="13_ncr:1_{C0397B04-9C90-4CCD-916E-C64E7DAD4454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Формула" sheetId="1" r:id="rId1"/>
    <sheet name="Справочник" sheetId="2" r:id="rId2"/>
    <sheet name="Расчет" sheetId="3" r:id="rId3"/>
    <sheet name="Диаграмма" sheetId="4" r:id="rId4"/>
    <sheet name="Радиодетали" sheetId="5" r:id="rId5"/>
    <sheet name="Таблица1" sheetId="6" r:id="rId6"/>
    <sheet name="Таблица2" sheetId="7" r:id="rId7"/>
  </sheets>
  <definedNames>
    <definedName name="_xlnm._FilterDatabase" localSheetId="4" hidden="1">Радиодетали!$A$1:$H$16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16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H11" i="3" l="1"/>
  <c r="H10" i="3"/>
  <c r="H9" i="3"/>
  <c r="H8" i="3"/>
  <c r="H7" i="3"/>
  <c r="F7" i="3"/>
  <c r="G8" i="3"/>
  <c r="G9" i="3"/>
  <c r="G10" i="3"/>
  <c r="G7" i="3"/>
  <c r="E7" i="3"/>
  <c r="E11" i="3" s="1"/>
  <c r="F8" i="3"/>
  <c r="F9" i="3"/>
  <c r="F10" i="3"/>
  <c r="E10" i="3"/>
  <c r="E9" i="3"/>
  <c r="E8" i="3"/>
  <c r="C10" i="3"/>
  <c r="C9" i="3"/>
  <c r="C8" i="3"/>
  <c r="C7" i="3"/>
  <c r="B11" i="3"/>
  <c r="G11" i="3" l="1"/>
  <c r="F11" i="3"/>
  <c r="B30" i="1" l="1"/>
  <c r="C30" i="1"/>
  <c r="B28" i="1"/>
  <c r="B29" i="1"/>
  <c r="C29" i="1"/>
  <c r="C28" i="1"/>
  <c r="A12" i="1"/>
  <c r="B12" i="1" s="1"/>
  <c r="C11" i="1"/>
  <c r="B11" i="1"/>
  <c r="A11" i="1"/>
  <c r="C12" i="1" l="1"/>
  <c r="A13" i="1"/>
  <c r="C13" i="1" l="1"/>
  <c r="B13" i="1"/>
  <c r="A14" i="1"/>
  <c r="A15" i="1" l="1"/>
  <c r="C14" i="1"/>
  <c r="B14" i="1"/>
  <c r="A16" i="1" l="1"/>
  <c r="C15" i="1"/>
  <c r="B15" i="1"/>
  <c r="B16" i="1" l="1"/>
  <c r="C16" i="1"/>
  <c r="A17" i="1"/>
  <c r="C17" i="1" l="1"/>
  <c r="A18" i="1"/>
  <c r="B17" i="1"/>
  <c r="A19" i="1" l="1"/>
  <c r="C18" i="1"/>
  <c r="B18" i="1"/>
  <c r="C19" i="1" l="1"/>
  <c r="A20" i="1"/>
  <c r="B19" i="1"/>
  <c r="A21" i="1" l="1"/>
  <c r="B20" i="1"/>
  <c r="C20" i="1"/>
  <c r="C21" i="1" l="1"/>
  <c r="B21" i="1"/>
  <c r="A22" i="1"/>
  <c r="A23" i="1" l="1"/>
  <c r="B22" i="1"/>
  <c r="C22" i="1"/>
  <c r="A24" i="1" l="1"/>
  <c r="C23" i="1"/>
  <c r="B23" i="1"/>
  <c r="B24" i="1" l="1"/>
  <c r="A25" i="1"/>
  <c r="C24" i="1"/>
  <c r="C25" i="1" l="1"/>
  <c r="A26" i="1"/>
  <c r="B25" i="1"/>
  <c r="A27" i="1" l="1"/>
  <c r="C26" i="1"/>
  <c r="B26" i="1"/>
  <c r="B27" i="1" l="1"/>
  <c r="C27" i="1"/>
</calcChain>
</file>

<file path=xl/sharedStrings.xml><?xml version="1.0" encoding="utf-8"?>
<sst xmlns="http://schemas.openxmlformats.org/spreadsheetml/2006/main" count="154" uniqueCount="101">
  <si>
    <t>Минимальное значение аргумента</t>
  </si>
  <si>
    <t>Максимальное значение аргумента</t>
  </si>
  <si>
    <t>Шаг изменения результата</t>
  </si>
  <si>
    <t>Искомое значение</t>
  </si>
  <si>
    <t>A1</t>
  </si>
  <si>
    <t>A2</t>
  </si>
  <si>
    <t>Расчет выражения на заданном интервале</t>
  </si>
  <si>
    <t>Аргумент Х</t>
  </si>
  <si>
    <t>Значение выражения</t>
  </si>
  <si>
    <t>При А = 15</t>
  </si>
  <si>
    <t>При А = -5</t>
  </si>
  <si>
    <t>Максимальное значение выражения</t>
  </si>
  <si>
    <t>Минимальное значение выражения</t>
  </si>
  <si>
    <t>Количество искомых значений</t>
  </si>
  <si>
    <t>Значения</t>
  </si>
  <si>
    <t xml:space="preserve">Процент с прибыли </t>
  </si>
  <si>
    <t>Размер прибыли более</t>
  </si>
  <si>
    <t>которой можно начислять</t>
  </si>
  <si>
    <t xml:space="preserve">Надбавка за совместительство </t>
  </si>
  <si>
    <t>Тариф, руб/день</t>
  </si>
  <si>
    <t>Секция:</t>
  </si>
  <si>
    <t>Радиотовары</t>
  </si>
  <si>
    <t>Месяц:</t>
  </si>
  <si>
    <t>Прибыль:</t>
  </si>
  <si>
    <t>ФИО продавца</t>
  </si>
  <si>
    <t>Кол-во
 отраб.
дней</t>
  </si>
  <si>
    <t>Рабочее
время в %</t>
  </si>
  <si>
    <t>Совместительство</t>
  </si>
  <si>
    <t>Начисление
 по тарифу</t>
  </si>
  <si>
    <t>Процент с 
прибыли,
 руб</t>
  </si>
  <si>
    <t>Надбавка 
за
 совмещение</t>
  </si>
  <si>
    <t>Итого</t>
  </si>
  <si>
    <t>да</t>
  </si>
  <si>
    <t>Иванова</t>
  </si>
  <si>
    <t>Петрова</t>
  </si>
  <si>
    <t>Сидорова</t>
  </si>
  <si>
    <t>Михайлова</t>
  </si>
  <si>
    <t>июнь, 2002</t>
  </si>
  <si>
    <t>Номер</t>
  </si>
  <si>
    <t>Характеристика</t>
  </si>
  <si>
    <t>Страна-производитель</t>
  </si>
  <si>
    <t>Дата изготовления</t>
  </si>
  <si>
    <t>Поставщик</t>
  </si>
  <si>
    <t>Цена</t>
  </si>
  <si>
    <t>Тип радиодетали</t>
  </si>
  <si>
    <t>Завод изготовитель</t>
  </si>
  <si>
    <t>Конденсатор</t>
  </si>
  <si>
    <t>Резистор</t>
  </si>
  <si>
    <t>Транзистор</t>
  </si>
  <si>
    <t>Плоский</t>
  </si>
  <si>
    <t>Цилиндрический</t>
  </si>
  <si>
    <t>Сферический</t>
  </si>
  <si>
    <t>Варристор</t>
  </si>
  <si>
    <t>Тензорезистор</t>
  </si>
  <si>
    <t>Фоторезистор</t>
  </si>
  <si>
    <t>Магниторезистор</t>
  </si>
  <si>
    <t>Германиевый</t>
  </si>
  <si>
    <t>Кремниевый</t>
  </si>
  <si>
    <t>Арсенид-галлиевый</t>
  </si>
  <si>
    <t>Китай</t>
  </si>
  <si>
    <t>Терморезистор</t>
  </si>
  <si>
    <t>Россия</t>
  </si>
  <si>
    <t>Франция</t>
  </si>
  <si>
    <t>США</t>
  </si>
  <si>
    <t>Германия</t>
  </si>
  <si>
    <t>Jinan Retek Industries Inc.</t>
  </si>
  <si>
    <t>Diamond Member</t>
  </si>
  <si>
    <t>ПромТехПласт</t>
  </si>
  <si>
    <t>Северсталь</t>
  </si>
  <si>
    <t>Peugeot Citroën</t>
  </si>
  <si>
    <t>Arumo</t>
  </si>
  <si>
    <t>King Inc.</t>
  </si>
  <si>
    <t>Podium</t>
  </si>
  <si>
    <t>Warendorf</t>
  </si>
  <si>
    <t>Wisp</t>
  </si>
  <si>
    <t>Индия</t>
  </si>
  <si>
    <t>Goldy</t>
  </si>
  <si>
    <t>Дания</t>
  </si>
  <si>
    <t>IngyCorp</t>
  </si>
  <si>
    <t>Украина</t>
  </si>
  <si>
    <t>ЗавТехОб</t>
  </si>
  <si>
    <t>Наименование продукта</t>
  </si>
  <si>
    <t>Количество, кг</t>
  </si>
  <si>
    <t>Бананы</t>
  </si>
  <si>
    <t>Свинина (вырезка)</t>
  </si>
  <si>
    <t>Говяжий язык</t>
  </si>
  <si>
    <t>Картофель</t>
  </si>
  <si>
    <t>Лук</t>
  </si>
  <si>
    <t>Помидоры</t>
  </si>
  <si>
    <t>Огурцы</t>
  </si>
  <si>
    <t>Свинина (рёбра)</t>
  </si>
  <si>
    <t>Капуста</t>
  </si>
  <si>
    <t>Баранина</t>
  </si>
  <si>
    <t>Форель</t>
  </si>
  <si>
    <t>Дорадо</t>
  </si>
  <si>
    <t>Укроп</t>
  </si>
  <si>
    <t>Петрушка</t>
  </si>
  <si>
    <t>ИТОГО:</t>
  </si>
  <si>
    <t>Итоговая цена</t>
  </si>
  <si>
    <t>Цена, руб/кг</t>
  </si>
  <si>
    <t>Редис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</si>
</sst>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sz val="11"/>
      <color rgb="FF202122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double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0" fillId="0" borderId="9" xfId="0" applyBorder="1"/>
    <xf numFmtId="0" fontId="1" fillId="0" borderId="15" xfId="0" applyFont="1" applyBorder="1"/>
    <xf numFmtId="0" fontId="0" fillId="0" borderId="16" xfId="0" applyBorder="1"/>
    <xf numFmtId="0" fontId="0" fillId="0" borderId="18" xfId="0" applyBorder="1"/>
    <xf numFmtId="0" fontId="0" fillId="0" borderId="20" xfId="0" applyBorder="1" applyAlignment="1">
      <alignment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 vertical="top" wrapText="1"/>
    </xf>
    <xf numFmtId="0" fontId="0" fillId="0" borderId="12" xfId="0" applyBorder="1" applyAlignment="1">
      <alignment horizontal="center" wrapText="1"/>
    </xf>
    <xf numFmtId="9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21" xfId="0" applyBorder="1"/>
    <xf numFmtId="0" fontId="0" fillId="0" borderId="22" xfId="0" applyBorder="1"/>
    <xf numFmtId="9" fontId="0" fillId="0" borderId="22" xfId="0" applyNumberFormat="1" applyBorder="1"/>
    <xf numFmtId="2" fontId="0" fillId="0" borderId="22" xfId="0" applyNumberFormat="1" applyBorder="1"/>
    <xf numFmtId="0" fontId="0" fillId="0" borderId="23" xfId="0" applyBorder="1"/>
    <xf numFmtId="0" fontId="0" fillId="0" borderId="24" xfId="0" applyBorder="1"/>
    <xf numFmtId="9" fontId="0" fillId="0" borderId="24" xfId="0" applyNumberFormat="1" applyBorder="1"/>
    <xf numFmtId="0" fontId="2" fillId="0" borderId="25" xfId="0" applyFont="1" applyBorder="1"/>
    <xf numFmtId="0" fontId="2" fillId="0" borderId="26" xfId="0" applyFont="1" applyBorder="1"/>
    <xf numFmtId="0" fontId="0" fillId="0" borderId="0" xfId="0" applyNumberFormat="1"/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/>
    </xf>
    <xf numFmtId="2" fontId="2" fillId="0" borderId="28" xfId="0" applyNumberFormat="1" applyFont="1" applyBorder="1"/>
    <xf numFmtId="0" fontId="2" fillId="0" borderId="27" xfId="0" applyFont="1" applyBorder="1"/>
    <xf numFmtId="0" fontId="0" fillId="0" borderId="29" xfId="0" applyBorder="1"/>
    <xf numFmtId="2" fontId="0" fillId="0" borderId="29" xfId="0" applyNumberFormat="1" applyBorder="1"/>
    <xf numFmtId="14" fontId="0" fillId="0" borderId="0" xfId="0" applyNumberFormat="1"/>
    <xf numFmtId="0" fontId="4" fillId="0" borderId="0" xfId="0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Процент с прибыли, руб</c:v>
          </c:tx>
          <c:dPt>
            <c:idx val="0"/>
            <c:bubble3D val="0"/>
            <c:explosion val="19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645-4813-8098-1973E23F67E4}"/>
              </c:ext>
            </c:extLst>
          </c:dPt>
          <c:dPt>
            <c:idx val="1"/>
            <c:bubble3D val="0"/>
            <c:explosion val="22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645-4813-8098-1973E23F67E4}"/>
              </c:ext>
            </c:extLst>
          </c:dPt>
          <c:dPt>
            <c:idx val="2"/>
            <c:bubble3D val="0"/>
            <c:explosion val="35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45-4813-8098-1973E23F67E4}"/>
              </c:ext>
            </c:extLst>
          </c:dPt>
          <c:dPt>
            <c:idx val="3"/>
            <c:bubble3D val="0"/>
            <c:explosion val="19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45-4813-8098-1973E23F67E4}"/>
              </c:ext>
            </c:extLst>
          </c:dPt>
          <c:cat>
            <c:strRef>
              <c:f>Расчет!$A$7:$A$10</c:f>
              <c:strCache>
                <c:ptCount val="4"/>
                <c:pt idx="0">
                  <c:v>Иванова</c:v>
                </c:pt>
                <c:pt idx="1">
                  <c:v>Петрова</c:v>
                </c:pt>
                <c:pt idx="2">
                  <c:v>Сидорова</c:v>
                </c:pt>
                <c:pt idx="3">
                  <c:v>Михайлова</c:v>
                </c:pt>
              </c:strCache>
            </c:strRef>
          </c:cat>
          <c:val>
            <c:numRef>
              <c:f>Расчет!$F$7:$F$10</c:f>
              <c:numCache>
                <c:formatCode>0.00</c:formatCode>
                <c:ptCount val="4"/>
                <c:pt idx="0">
                  <c:v>409.09090909090907</c:v>
                </c:pt>
                <c:pt idx="1">
                  <c:v>272.72727272727275</c:v>
                </c:pt>
                <c:pt idx="2">
                  <c:v>409.09090909090907</c:v>
                </c:pt>
                <c:pt idx="3">
                  <c:v>409.09090909090907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45-4813-8098-1973E23F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2</xdr:row>
      <xdr:rowOff>163830</xdr:rowOff>
    </xdr:from>
    <xdr:to>
      <xdr:col>8</xdr:col>
      <xdr:colOff>320040</xdr:colOff>
      <xdr:row>17</xdr:row>
      <xdr:rowOff>163830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FEB7024-9D4C-438A-BA2A-092AE6EA3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30"/>
  <sheetViews>
    <sheetView topLeftCell="A9" workbookViewId="0">
      <selection activeCell="B11" sqref="B11"/>
    </sheetView>
  </sheetViews>
  <sheetFormatPr defaultRowHeight="14.4" x14ac:dyDescent="0.3"/>
  <cols>
    <col min="1" max="1" width="15.44140625" customWidth="1"/>
    <col min="2" max="2" width="19.44140625" customWidth="1"/>
    <col min="3" max="3" width="18.109375" customWidth="1"/>
  </cols>
  <sheetData>
    <row r="2" spans="1:7" x14ac:dyDescent="0.3">
      <c r="A2" s="47" t="s">
        <v>0</v>
      </c>
      <c r="B2" s="47"/>
      <c r="C2" s="47"/>
      <c r="D2" s="3">
        <v>1</v>
      </c>
      <c r="F2" s="39" t="s">
        <v>14</v>
      </c>
      <c r="G2" s="40"/>
    </row>
    <row r="3" spans="1:7" x14ac:dyDescent="0.3">
      <c r="A3" s="47" t="s">
        <v>1</v>
      </c>
      <c r="B3" s="47"/>
      <c r="C3" s="47"/>
      <c r="D3" s="4">
        <v>17</v>
      </c>
      <c r="F3" s="1" t="s">
        <v>4</v>
      </c>
      <c r="G3" s="6" t="s">
        <v>5</v>
      </c>
    </row>
    <row r="4" spans="1:7" x14ac:dyDescent="0.3">
      <c r="A4" s="47" t="s">
        <v>2</v>
      </c>
      <c r="B4" s="47"/>
      <c r="C4" s="47"/>
      <c r="D4" s="4">
        <v>1</v>
      </c>
      <c r="F4" s="1">
        <v>15</v>
      </c>
      <c r="G4" s="1">
        <v>-5</v>
      </c>
    </row>
    <row r="5" spans="1:7" x14ac:dyDescent="0.3">
      <c r="A5" s="47" t="s">
        <v>3</v>
      </c>
      <c r="B5" s="47"/>
      <c r="C5" s="47"/>
      <c r="D5" s="2">
        <v>0.33</v>
      </c>
    </row>
    <row r="7" spans="1:7" ht="17.399999999999999" x14ac:dyDescent="0.35">
      <c r="A7" s="41" t="s">
        <v>6</v>
      </c>
      <c r="B7" s="42"/>
      <c r="C7" s="42"/>
    </row>
    <row r="8" spans="1:7" ht="15" thickBot="1" x14ac:dyDescent="0.35"/>
    <row r="9" spans="1:7" x14ac:dyDescent="0.3">
      <c r="A9" s="43" t="s">
        <v>7</v>
      </c>
      <c r="B9" s="45" t="s">
        <v>8</v>
      </c>
      <c r="C9" s="46"/>
    </row>
    <row r="10" spans="1:7" ht="15" thickBot="1" x14ac:dyDescent="0.35">
      <c r="A10" s="44"/>
      <c r="B10" s="7" t="s">
        <v>9</v>
      </c>
      <c r="C10" s="8" t="s">
        <v>10</v>
      </c>
    </row>
    <row r="11" spans="1:7" ht="15" thickBot="1" x14ac:dyDescent="0.35">
      <c r="A11" s="9">
        <f>D2</f>
        <v>1</v>
      </c>
      <c r="B11" s="10">
        <f>ROUND(SQRT(ABS((($A11/F$4)^2)*F$4*COS(F$4*$A11))), 2)</f>
        <v>0.23</v>
      </c>
      <c r="C11" s="10">
        <f t="shared" ref="C11:C27" si="0">ROUND(SQRT(ABS((($A11/G$4)^2)*G$4*COS(G$4*$A11))), 2)</f>
        <v>0.24</v>
      </c>
    </row>
    <row r="12" spans="1:7" ht="15" thickBot="1" x14ac:dyDescent="0.35">
      <c r="A12" s="11">
        <f>A11+D$4</f>
        <v>2</v>
      </c>
      <c r="B12" s="10">
        <f t="shared" ref="B12:B27" si="1">ROUND(SQRT(ABS((($A12/F$4)^2)*F$4*COS(F$4*$A12))), 2)</f>
        <v>0.2</v>
      </c>
      <c r="C12" s="10">
        <f t="shared" si="0"/>
        <v>0.82</v>
      </c>
    </row>
    <row r="13" spans="1:7" ht="15" thickBot="1" x14ac:dyDescent="0.35">
      <c r="A13" s="11">
        <f t="shared" ref="A13:A27" si="2">A12+D$4</f>
        <v>3</v>
      </c>
      <c r="B13" s="10">
        <f t="shared" si="1"/>
        <v>0.56000000000000005</v>
      </c>
      <c r="C13" s="10">
        <f t="shared" si="0"/>
        <v>1.17</v>
      </c>
    </row>
    <row r="14" spans="1:7" ht="15" thickBot="1" x14ac:dyDescent="0.35">
      <c r="A14" s="11">
        <f t="shared" si="2"/>
        <v>4</v>
      </c>
      <c r="B14" s="10">
        <f t="shared" si="1"/>
        <v>1.01</v>
      </c>
      <c r="C14" s="10">
        <f t="shared" si="0"/>
        <v>1.1399999999999999</v>
      </c>
    </row>
    <row r="15" spans="1:7" ht="15" thickBot="1" x14ac:dyDescent="0.35">
      <c r="A15" s="11">
        <f t="shared" si="2"/>
        <v>5</v>
      </c>
      <c r="B15" s="10">
        <f t="shared" si="1"/>
        <v>1.24</v>
      </c>
      <c r="C15" s="10">
        <f t="shared" si="0"/>
        <v>2.23</v>
      </c>
    </row>
    <row r="16" spans="1:7" ht="15" thickBot="1" x14ac:dyDescent="0.35">
      <c r="A16" s="11">
        <f t="shared" si="2"/>
        <v>6</v>
      </c>
      <c r="B16" s="10">
        <f t="shared" si="1"/>
        <v>1.04</v>
      </c>
      <c r="C16" s="10">
        <f t="shared" si="0"/>
        <v>1.05</v>
      </c>
    </row>
    <row r="17" spans="1:3" ht="15" thickBot="1" x14ac:dyDescent="0.35">
      <c r="A17" s="11">
        <f t="shared" si="2"/>
        <v>7</v>
      </c>
      <c r="B17" s="10">
        <f t="shared" si="1"/>
        <v>0.89</v>
      </c>
      <c r="C17" s="10">
        <f t="shared" si="0"/>
        <v>2.98</v>
      </c>
    </row>
    <row r="18" spans="1:3" ht="15" thickBot="1" x14ac:dyDescent="0.35">
      <c r="A18" s="11">
        <f t="shared" si="2"/>
        <v>8</v>
      </c>
      <c r="B18" s="10">
        <f t="shared" si="1"/>
        <v>1.86</v>
      </c>
      <c r="C18" s="10">
        <f t="shared" si="0"/>
        <v>2.92</v>
      </c>
    </row>
    <row r="19" spans="1:3" ht="15" thickBot="1" x14ac:dyDescent="0.35">
      <c r="A19" s="11">
        <f t="shared" si="2"/>
        <v>9</v>
      </c>
      <c r="B19" s="10">
        <f t="shared" si="1"/>
        <v>2.3199999999999998</v>
      </c>
      <c r="C19" s="10">
        <f t="shared" si="0"/>
        <v>2.92</v>
      </c>
    </row>
    <row r="20" spans="1:3" ht="15" thickBot="1" x14ac:dyDescent="0.35">
      <c r="A20" s="11">
        <f t="shared" si="2"/>
        <v>10</v>
      </c>
      <c r="B20" s="10">
        <f t="shared" si="1"/>
        <v>2.16</v>
      </c>
      <c r="C20" s="10">
        <f t="shared" si="0"/>
        <v>4.3899999999999997</v>
      </c>
    </row>
    <row r="21" spans="1:3" ht="15" thickBot="1" x14ac:dyDescent="0.35">
      <c r="A21" s="11">
        <f t="shared" si="2"/>
        <v>11</v>
      </c>
      <c r="B21" s="10">
        <f t="shared" si="1"/>
        <v>0.73</v>
      </c>
      <c r="C21" s="10">
        <f t="shared" si="0"/>
        <v>0.73</v>
      </c>
    </row>
    <row r="22" spans="1:3" ht="15" thickBot="1" x14ac:dyDescent="0.35">
      <c r="A22" s="11">
        <f t="shared" si="2"/>
        <v>12</v>
      </c>
      <c r="B22" s="10">
        <f t="shared" si="1"/>
        <v>2.4</v>
      </c>
      <c r="C22" s="10">
        <f t="shared" si="0"/>
        <v>5.24</v>
      </c>
    </row>
    <row r="23" spans="1:3" ht="15" thickBot="1" x14ac:dyDescent="0.35">
      <c r="A23" s="11">
        <f t="shared" si="2"/>
        <v>13</v>
      </c>
      <c r="B23" s="10">
        <f t="shared" si="1"/>
        <v>3.32</v>
      </c>
      <c r="C23" s="10">
        <f t="shared" si="0"/>
        <v>4.3600000000000003</v>
      </c>
    </row>
    <row r="24" spans="1:3" ht="15" thickBot="1" x14ac:dyDescent="0.35">
      <c r="A24" s="11">
        <f t="shared" si="2"/>
        <v>14</v>
      </c>
      <c r="B24" s="10">
        <f t="shared" si="1"/>
        <v>3.4</v>
      </c>
      <c r="C24" s="10">
        <f t="shared" si="0"/>
        <v>4.9800000000000004</v>
      </c>
    </row>
    <row r="25" spans="1:3" ht="15" thickBot="1" x14ac:dyDescent="0.35">
      <c r="A25" s="11">
        <f t="shared" si="2"/>
        <v>15</v>
      </c>
      <c r="B25" s="10">
        <f t="shared" si="1"/>
        <v>2.35</v>
      </c>
      <c r="C25" s="10">
        <f t="shared" si="0"/>
        <v>6.44</v>
      </c>
    </row>
    <row r="26" spans="1:3" ht="15" thickBot="1" x14ac:dyDescent="0.35">
      <c r="A26" s="11">
        <f t="shared" si="2"/>
        <v>16</v>
      </c>
      <c r="B26" s="10">
        <f t="shared" si="1"/>
        <v>2.36</v>
      </c>
      <c r="C26" s="10">
        <f t="shared" si="0"/>
        <v>2.38</v>
      </c>
    </row>
    <row r="27" spans="1:3" ht="15" thickBot="1" x14ac:dyDescent="0.35">
      <c r="A27" s="11">
        <f t="shared" si="2"/>
        <v>17</v>
      </c>
      <c r="B27" s="10">
        <f t="shared" si="1"/>
        <v>4.08</v>
      </c>
      <c r="C27" s="10">
        <f t="shared" si="0"/>
        <v>7.54</v>
      </c>
    </row>
    <row r="28" spans="1:3" ht="43.2" x14ac:dyDescent="0.3">
      <c r="A28" s="14" t="s">
        <v>11</v>
      </c>
      <c r="B28" s="12">
        <f>MAX(B11:B27)</f>
        <v>4.08</v>
      </c>
      <c r="C28" s="12">
        <f>MAX(C11:C27)</f>
        <v>7.54</v>
      </c>
    </row>
    <row r="29" spans="1:3" ht="43.2" x14ac:dyDescent="0.3">
      <c r="A29" s="15" t="s">
        <v>12</v>
      </c>
      <c r="B29" s="5">
        <f>MIN(B11:B27)</f>
        <v>0.2</v>
      </c>
      <c r="C29" s="5">
        <f>MIN(C11:C27)</f>
        <v>0.24</v>
      </c>
    </row>
    <row r="30" spans="1:3" ht="43.8" thickBot="1" x14ac:dyDescent="0.35">
      <c r="A30" s="16" t="s">
        <v>13</v>
      </c>
      <c r="B30" s="13">
        <f>COUNTIF(B11:B27,D5)</f>
        <v>0</v>
      </c>
      <c r="C30" s="13">
        <f>COUNTIF(C11:C27,D5)</f>
        <v>0</v>
      </c>
    </row>
  </sheetData>
  <mergeCells count="8">
    <mergeCell ref="F2:G2"/>
    <mergeCell ref="A7:C7"/>
    <mergeCell ref="A9:A10"/>
    <mergeCell ref="B9:C9"/>
    <mergeCell ref="A2:C2"/>
    <mergeCell ref="A3:C3"/>
    <mergeCell ref="A4:C4"/>
    <mergeCell ref="A5:C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811F-4DC2-45D1-B8D0-DC3A446D18F1}">
  <dimension ref="A1:D5"/>
  <sheetViews>
    <sheetView workbookViewId="0">
      <selection activeCell="F14" sqref="F14"/>
    </sheetView>
  </sheetViews>
  <sheetFormatPr defaultRowHeight="14.4" x14ac:dyDescent="0.3"/>
  <cols>
    <col min="1" max="1" width="12.88671875" customWidth="1"/>
    <col min="2" max="2" width="14" customWidth="1"/>
    <col min="3" max="3" width="13.88671875" customWidth="1"/>
  </cols>
  <sheetData>
    <row r="1" spans="1:4" x14ac:dyDescent="0.3">
      <c r="A1" s="42" t="s">
        <v>15</v>
      </c>
      <c r="B1" s="42"/>
      <c r="C1" s="42"/>
      <c r="D1" s="17">
        <v>0.15</v>
      </c>
    </row>
    <row r="2" spans="1:4" x14ac:dyDescent="0.3">
      <c r="A2" s="48" t="s">
        <v>16</v>
      </c>
      <c r="B2" s="48"/>
      <c r="C2" s="48"/>
      <c r="D2" s="49">
        <v>5000</v>
      </c>
    </row>
    <row r="3" spans="1:4" x14ac:dyDescent="0.3">
      <c r="A3" s="42" t="s">
        <v>17</v>
      </c>
      <c r="B3" s="42"/>
      <c r="C3" s="42"/>
      <c r="D3" s="49"/>
    </row>
    <row r="4" spans="1:4" x14ac:dyDescent="0.3">
      <c r="A4" s="42" t="s">
        <v>18</v>
      </c>
      <c r="B4" s="42"/>
      <c r="C4" s="42"/>
      <c r="D4" s="17">
        <v>0.05</v>
      </c>
    </row>
    <row r="5" spans="1:4" x14ac:dyDescent="0.3">
      <c r="B5" s="42" t="s">
        <v>19</v>
      </c>
      <c r="C5" s="42"/>
      <c r="D5">
        <v>350</v>
      </c>
    </row>
  </sheetData>
  <mergeCells count="6">
    <mergeCell ref="A4:C4"/>
    <mergeCell ref="B5:C5"/>
    <mergeCell ref="A1:C1"/>
    <mergeCell ref="A2:C2"/>
    <mergeCell ref="D2:D3"/>
    <mergeCell ref="A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B1F8-D7FA-46FE-9FA2-5AF7CFEB64E9}">
  <dimension ref="A1:H12"/>
  <sheetViews>
    <sheetView workbookViewId="0">
      <selection activeCell="E20" sqref="E20"/>
    </sheetView>
  </sheetViews>
  <sheetFormatPr defaultRowHeight="14.4" x14ac:dyDescent="0.3"/>
  <cols>
    <col min="1" max="1" width="10.33203125" customWidth="1"/>
    <col min="2" max="2" width="10.33203125" bestFit="1" customWidth="1"/>
    <col min="8" max="8" width="9.44140625" bestFit="1" customWidth="1"/>
  </cols>
  <sheetData>
    <row r="1" spans="1:8" x14ac:dyDescent="0.3">
      <c r="A1" s="19" t="s">
        <v>20</v>
      </c>
      <c r="B1" s="42" t="s">
        <v>21</v>
      </c>
      <c r="C1" s="42"/>
    </row>
    <row r="2" spans="1:8" x14ac:dyDescent="0.3">
      <c r="A2" s="19" t="s">
        <v>22</v>
      </c>
      <c r="B2" s="50" t="s">
        <v>37</v>
      </c>
      <c r="C2" s="50"/>
    </row>
    <row r="3" spans="1:8" x14ac:dyDescent="0.3">
      <c r="A3" s="19" t="s">
        <v>23</v>
      </c>
      <c r="B3" s="29">
        <v>10000</v>
      </c>
    </row>
    <row r="5" spans="1:8" ht="15" thickBot="1" x14ac:dyDescent="0.35"/>
    <row r="6" spans="1:8" ht="87" thickBot="1" x14ac:dyDescent="0.35">
      <c r="A6" s="31" t="s">
        <v>24</v>
      </c>
      <c r="B6" s="30" t="s">
        <v>25</v>
      </c>
      <c r="C6" s="30" t="s">
        <v>26</v>
      </c>
      <c r="D6" s="30" t="s">
        <v>27</v>
      </c>
      <c r="E6" s="30" t="s">
        <v>28</v>
      </c>
      <c r="F6" s="30" t="s">
        <v>29</v>
      </c>
      <c r="G6" s="30" t="s">
        <v>30</v>
      </c>
      <c r="H6" s="32" t="s">
        <v>31</v>
      </c>
    </row>
    <row r="7" spans="1:8" x14ac:dyDescent="0.3">
      <c r="A7" s="20" t="s">
        <v>33</v>
      </c>
      <c r="B7" s="21">
        <v>15</v>
      </c>
      <c r="C7" s="22">
        <f>B7/$B$11</f>
        <v>0.27272727272727271</v>
      </c>
      <c r="D7" s="21" t="s">
        <v>32</v>
      </c>
      <c r="E7" s="21">
        <f>B7*Справочник!$D$5</f>
        <v>5250</v>
      </c>
      <c r="F7" s="23">
        <f>IF($B$3&gt;Справочник!$D$2, Расчет!$B$3*Справочник!$D$1*Расчет!C7, 0 )</f>
        <v>409.09090909090907</v>
      </c>
      <c r="G7" s="21">
        <f>IF(D7="да", E7*Справочник!$D$4, 0)</f>
        <v>262.5</v>
      </c>
      <c r="H7" s="23">
        <f>ROUND(SUM(E7:G7),0)</f>
        <v>5922</v>
      </c>
    </row>
    <row r="8" spans="1:8" x14ac:dyDescent="0.3">
      <c r="A8" s="20" t="s">
        <v>34</v>
      </c>
      <c r="B8" s="21">
        <v>10</v>
      </c>
      <c r="C8" s="22">
        <f>B8/$B$11</f>
        <v>0.18181818181818182</v>
      </c>
      <c r="D8" s="21"/>
      <c r="E8" s="21">
        <f>B8*Справочник!$D$5</f>
        <v>3500</v>
      </c>
      <c r="F8" s="23">
        <f>IF($B$3&gt;Справочник!$D$2, Расчет!$B$3*Справочник!$D$1*Расчет!C8, 0 )</f>
        <v>272.72727272727275</v>
      </c>
      <c r="G8" s="21">
        <f>IF(D8="да", E8*Справочник!$D$4, 0)</f>
        <v>0</v>
      </c>
      <c r="H8" s="23">
        <f>ROUND(SUM(E8:G8),0)</f>
        <v>3773</v>
      </c>
    </row>
    <row r="9" spans="1:8" x14ac:dyDescent="0.3">
      <c r="A9" s="20" t="s">
        <v>35</v>
      </c>
      <c r="B9" s="21">
        <v>15</v>
      </c>
      <c r="C9" s="22">
        <f>B9/$B$11</f>
        <v>0.27272727272727271</v>
      </c>
      <c r="D9" s="21"/>
      <c r="E9" s="21">
        <f>B9*Справочник!$D$5</f>
        <v>5250</v>
      </c>
      <c r="F9" s="23">
        <f>IF($B$3&gt;Справочник!$D$2, Расчет!$B$3*Справочник!$D$1*Расчет!C9, 0 )</f>
        <v>409.09090909090907</v>
      </c>
      <c r="G9" s="21">
        <f>IF(D9="да", E9*Справочник!$D$4, 0)</f>
        <v>0</v>
      </c>
      <c r="H9" s="23">
        <f>ROUND(SUM(E9:G9),0)</f>
        <v>5659</v>
      </c>
    </row>
    <row r="10" spans="1:8" ht="15" thickBot="1" x14ac:dyDescent="0.35">
      <c r="A10" s="24" t="s">
        <v>36</v>
      </c>
      <c r="B10" s="25">
        <v>15</v>
      </c>
      <c r="C10" s="26">
        <f>B10/$B$11</f>
        <v>0.27272727272727271</v>
      </c>
      <c r="D10" s="25"/>
      <c r="E10" s="35">
        <f>B10*Справочник!$D$5</f>
        <v>5250</v>
      </c>
      <c r="F10" s="36">
        <f>IF($B$3&gt;Справочник!$D$2, Расчет!$B$3*Справочник!$D$1*Расчет!C10, 0 )</f>
        <v>409.09090909090907</v>
      </c>
      <c r="G10" s="35">
        <f>IF(D10="да", E10*Справочник!$D$4, 0)</f>
        <v>0</v>
      </c>
      <c r="H10" s="36">
        <f>ROUND(SUM(E10:G10),0)</f>
        <v>5659</v>
      </c>
    </row>
    <row r="11" spans="1:8" ht="15.6" thickTop="1" thickBot="1" x14ac:dyDescent="0.35">
      <c r="A11" s="27" t="s">
        <v>31</v>
      </c>
      <c r="B11" s="28">
        <f>SUM(B7:B10)</f>
        <v>55</v>
      </c>
      <c r="C11" s="28"/>
      <c r="D11" s="28"/>
      <c r="E11" s="34">
        <f>SUM(E7:E10)</f>
        <v>19250</v>
      </c>
      <c r="F11" s="33">
        <f>SUM(F7:F10)</f>
        <v>1499.9999999999998</v>
      </c>
      <c r="G11" s="33">
        <f>SUM(G7:G10)</f>
        <v>262.5</v>
      </c>
      <c r="H11" s="33">
        <f>SUM(H7:H10)</f>
        <v>21013</v>
      </c>
    </row>
    <row r="12" spans="1:8" ht="15" thickTop="1" x14ac:dyDescent="0.3"/>
  </sheetData>
  <mergeCells count="2">
    <mergeCell ref="B1:C1"/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5FEE-00A6-4C26-830E-A273D82F4725}">
  <dimension ref="A1"/>
  <sheetViews>
    <sheetView workbookViewId="0">
      <selection activeCell="J7" sqref="J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8B314-0C67-4600-A67C-6251D241B5AD}">
  <dimension ref="A1:H16"/>
  <sheetViews>
    <sheetView workbookViewId="0">
      <selection activeCell="E26" sqref="E26"/>
    </sheetView>
  </sheetViews>
  <sheetFormatPr defaultRowHeight="14.4" outlineLevelCol="2" x14ac:dyDescent="0.3"/>
  <cols>
    <col min="1" max="1" width="16.77734375" customWidth="1"/>
    <col min="2" max="2" width="18" customWidth="1"/>
    <col min="3" max="3" width="19.44140625" customWidth="1"/>
    <col min="4" max="4" width="22" customWidth="1" outlineLevel="1"/>
    <col min="5" max="5" width="22.21875" customWidth="1" outlineLevel="1"/>
    <col min="6" max="6" width="17.6640625" customWidth="1" outlineLevel="2"/>
    <col min="7" max="7" width="15.88671875" customWidth="1" outlineLevel="2"/>
    <col min="8" max="8" width="11.109375" customWidth="1"/>
  </cols>
  <sheetData>
    <row r="1" spans="1:8" x14ac:dyDescent="0.3">
      <c r="A1" t="s">
        <v>38</v>
      </c>
      <c r="B1" t="s">
        <v>44</v>
      </c>
      <c r="C1" t="s">
        <v>39</v>
      </c>
      <c r="D1" t="s">
        <v>40</v>
      </c>
      <c r="E1" t="s">
        <v>45</v>
      </c>
      <c r="F1" t="s">
        <v>41</v>
      </c>
      <c r="G1" t="s">
        <v>42</v>
      </c>
      <c r="H1" t="s">
        <v>43</v>
      </c>
    </row>
    <row r="2" spans="1:8" x14ac:dyDescent="0.3">
      <c r="A2">
        <v>1</v>
      </c>
      <c r="B2" t="s">
        <v>47</v>
      </c>
      <c r="C2" t="s">
        <v>54</v>
      </c>
      <c r="D2" t="s">
        <v>59</v>
      </c>
      <c r="E2" t="s">
        <v>65</v>
      </c>
      <c r="F2" s="37">
        <v>36563</v>
      </c>
      <c r="G2" t="s">
        <v>66</v>
      </c>
      <c r="H2">
        <v>59</v>
      </c>
    </row>
    <row r="3" spans="1:8" x14ac:dyDescent="0.3">
      <c r="A3">
        <v>2</v>
      </c>
      <c r="B3" t="s">
        <v>47</v>
      </c>
      <c r="C3" t="s">
        <v>60</v>
      </c>
      <c r="D3" t="s">
        <v>77</v>
      </c>
      <c r="E3" t="s">
        <v>78</v>
      </c>
      <c r="F3" s="37">
        <v>38819</v>
      </c>
      <c r="G3" t="s">
        <v>66</v>
      </c>
      <c r="H3">
        <v>53</v>
      </c>
    </row>
    <row r="4" spans="1:8" x14ac:dyDescent="0.3">
      <c r="A4">
        <v>3</v>
      </c>
      <c r="B4" t="s">
        <v>47</v>
      </c>
      <c r="C4" t="s">
        <v>52</v>
      </c>
      <c r="D4" t="s">
        <v>75</v>
      </c>
      <c r="E4" t="s">
        <v>76</v>
      </c>
      <c r="F4" s="37">
        <v>39580</v>
      </c>
      <c r="G4" t="s">
        <v>70</v>
      </c>
      <c r="H4">
        <v>44</v>
      </c>
    </row>
    <row r="5" spans="1:8" x14ac:dyDescent="0.3">
      <c r="A5">
        <v>4</v>
      </c>
      <c r="B5" t="s">
        <v>46</v>
      </c>
      <c r="C5" t="s">
        <v>49</v>
      </c>
      <c r="D5" t="s">
        <v>59</v>
      </c>
      <c r="E5" t="s">
        <v>65</v>
      </c>
      <c r="F5" s="37">
        <v>39794</v>
      </c>
      <c r="G5" t="s">
        <v>66</v>
      </c>
      <c r="H5">
        <v>51</v>
      </c>
    </row>
    <row r="6" spans="1:8" x14ac:dyDescent="0.3">
      <c r="A6">
        <v>5</v>
      </c>
      <c r="B6" t="s">
        <v>48</v>
      </c>
      <c r="C6" t="s">
        <v>57</v>
      </c>
      <c r="D6" t="s">
        <v>62</v>
      </c>
      <c r="E6" t="s">
        <v>69</v>
      </c>
      <c r="F6" s="37">
        <v>39917</v>
      </c>
      <c r="G6" t="s">
        <v>70</v>
      </c>
      <c r="H6">
        <v>84</v>
      </c>
    </row>
    <row r="7" spans="1:8" x14ac:dyDescent="0.3">
      <c r="A7">
        <v>6</v>
      </c>
      <c r="B7" t="s">
        <v>46</v>
      </c>
      <c r="C7" t="s">
        <v>50</v>
      </c>
      <c r="D7" t="s">
        <v>61</v>
      </c>
      <c r="E7" t="s">
        <v>67</v>
      </c>
      <c r="F7" s="37">
        <v>41258</v>
      </c>
      <c r="G7" t="s">
        <v>68</v>
      </c>
      <c r="H7">
        <v>49</v>
      </c>
    </row>
    <row r="8" spans="1:8" x14ac:dyDescent="0.3">
      <c r="A8">
        <v>7</v>
      </c>
      <c r="B8" t="s">
        <v>48</v>
      </c>
      <c r="C8" t="s">
        <v>56</v>
      </c>
      <c r="D8" t="s">
        <v>64</v>
      </c>
      <c r="E8" t="s">
        <v>73</v>
      </c>
      <c r="F8" s="37">
        <v>41412</v>
      </c>
      <c r="G8" t="s">
        <v>74</v>
      </c>
      <c r="H8">
        <v>24</v>
      </c>
    </row>
    <row r="9" spans="1:8" x14ac:dyDescent="0.3">
      <c r="A9">
        <v>8</v>
      </c>
      <c r="B9" t="s">
        <v>46</v>
      </c>
      <c r="C9" t="s">
        <v>51</v>
      </c>
      <c r="D9" t="s">
        <v>62</v>
      </c>
      <c r="E9" s="38" t="s">
        <v>69</v>
      </c>
      <c r="F9" s="37">
        <v>41763</v>
      </c>
      <c r="G9" t="s">
        <v>70</v>
      </c>
      <c r="H9">
        <v>25</v>
      </c>
    </row>
    <row r="10" spans="1:8" x14ac:dyDescent="0.3">
      <c r="A10">
        <v>9</v>
      </c>
      <c r="B10" t="s">
        <v>48</v>
      </c>
      <c r="C10" t="s">
        <v>57</v>
      </c>
      <c r="D10" t="s">
        <v>75</v>
      </c>
      <c r="E10" t="s">
        <v>76</v>
      </c>
      <c r="F10" s="37">
        <v>41960</v>
      </c>
      <c r="G10" t="s">
        <v>70</v>
      </c>
      <c r="H10">
        <v>45</v>
      </c>
    </row>
    <row r="11" spans="1:8" x14ac:dyDescent="0.3">
      <c r="A11">
        <v>10</v>
      </c>
      <c r="B11" t="s">
        <v>48</v>
      </c>
      <c r="C11" t="s">
        <v>56</v>
      </c>
      <c r="D11" t="s">
        <v>59</v>
      </c>
      <c r="E11" t="s">
        <v>65</v>
      </c>
      <c r="F11" s="37">
        <v>42099</v>
      </c>
      <c r="G11" t="s">
        <v>66</v>
      </c>
      <c r="H11">
        <v>52</v>
      </c>
    </row>
    <row r="12" spans="1:8" x14ac:dyDescent="0.3">
      <c r="A12">
        <v>11</v>
      </c>
      <c r="B12" t="s">
        <v>46</v>
      </c>
      <c r="C12" t="s">
        <v>49</v>
      </c>
      <c r="D12" t="s">
        <v>63</v>
      </c>
      <c r="E12" t="s">
        <v>71</v>
      </c>
      <c r="F12" s="37">
        <v>42374</v>
      </c>
      <c r="G12" t="s">
        <v>72</v>
      </c>
      <c r="H12">
        <v>54</v>
      </c>
    </row>
    <row r="13" spans="1:8" x14ac:dyDescent="0.3">
      <c r="A13">
        <v>12</v>
      </c>
      <c r="B13" t="s">
        <v>47</v>
      </c>
      <c r="C13" t="s">
        <v>55</v>
      </c>
      <c r="D13" t="s">
        <v>61</v>
      </c>
      <c r="E13" t="s">
        <v>67</v>
      </c>
      <c r="F13" s="37">
        <v>42401</v>
      </c>
      <c r="G13" t="s">
        <v>68</v>
      </c>
      <c r="H13">
        <v>58</v>
      </c>
    </row>
    <row r="14" spans="1:8" x14ac:dyDescent="0.3">
      <c r="A14">
        <v>13</v>
      </c>
      <c r="B14" t="s">
        <v>47</v>
      </c>
      <c r="C14" t="s">
        <v>53</v>
      </c>
      <c r="D14" t="s">
        <v>79</v>
      </c>
      <c r="E14" t="s">
        <v>80</v>
      </c>
      <c r="F14" s="37">
        <v>42736</v>
      </c>
      <c r="G14" t="s">
        <v>68</v>
      </c>
      <c r="H14">
        <v>60</v>
      </c>
    </row>
    <row r="15" spans="1:8" x14ac:dyDescent="0.3">
      <c r="A15">
        <v>14</v>
      </c>
      <c r="B15" t="s">
        <v>48</v>
      </c>
      <c r="C15" t="s">
        <v>58</v>
      </c>
      <c r="D15" t="s">
        <v>63</v>
      </c>
      <c r="E15" t="s">
        <v>71</v>
      </c>
      <c r="F15" s="37">
        <v>42856</v>
      </c>
      <c r="G15" t="s">
        <v>72</v>
      </c>
      <c r="H15">
        <v>55</v>
      </c>
    </row>
    <row r="16" spans="1:8" x14ac:dyDescent="0.3">
      <c r="A16">
        <v>15</v>
      </c>
      <c r="B16" t="s">
        <v>46</v>
      </c>
      <c r="C16" t="s">
        <v>50</v>
      </c>
      <c r="D16" t="s">
        <v>64</v>
      </c>
      <c r="E16" t="s">
        <v>73</v>
      </c>
      <c r="F16" s="37">
        <v>43013</v>
      </c>
      <c r="G16" t="s">
        <v>74</v>
      </c>
      <c r="H16">
        <v>47</v>
      </c>
    </row>
  </sheetData>
  <autoFilter ref="A1:H16" xr:uid="{BA809AF5-0F27-4595-8E37-66667EA04CC9}"/>
  <sortState xmlns:xlrd2="http://schemas.microsoft.com/office/spreadsheetml/2017/richdata2" ref="B2:H16">
    <sortCondition ref="F2:F16"/>
  </sortState>
  <dataValidations count="5">
    <dataValidation type="date" allowBlank="1" showInputMessage="1" showErrorMessage="1" sqref="F3:F16" xr:uid="{B1975F96-63BB-4860-B954-E636BEF8FBE2}">
      <formula1>36161</formula1>
      <formula2>43101</formula2>
    </dataValidation>
    <dataValidation type="whole" operator="greaterThan" allowBlank="1" showInputMessage="1" showErrorMessage="1" sqref="H2:H16" xr:uid="{BE276EAC-1548-4609-AF43-3FC0AEE46950}">
      <formula1>40</formula1>
    </dataValidation>
    <dataValidation type="whole" allowBlank="1" showInputMessage="1" showErrorMessage="1" sqref="A17:A1048576" xr:uid="{FB02F4F3-1BF8-48AE-BA2B-3964DEF1CACA}">
      <formula1>0</formula1>
      <formula2>16</formula2>
    </dataValidation>
    <dataValidation type="whole" allowBlank="1" showInputMessage="1" showErrorMessage="1" sqref="A2:A16" xr:uid="{721C5D36-A833-400E-813D-06353AFD8BBD}">
      <formula1>1</formula1>
      <formula2>9</formula2>
    </dataValidation>
    <dataValidation type="textLength" allowBlank="1" showInputMessage="1" showErrorMessage="1" sqref="E2:E16" xr:uid="{6F0B7EE7-FD0B-43CA-A4A7-ADB4A8A88046}">
      <formula1>1</formula1>
      <formula2>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D657-F3AD-4CDF-97D7-F63594C5E51B}">
  <dimension ref="A1:C16"/>
  <sheetViews>
    <sheetView tabSelected="1" workbookViewId="0">
      <selection activeCell="G5" sqref="G5"/>
    </sheetView>
  </sheetViews>
  <sheetFormatPr defaultRowHeight="14.4" x14ac:dyDescent="0.3"/>
  <cols>
    <col min="1" max="1" width="24" customWidth="1"/>
    <col min="2" max="2" width="15.33203125" customWidth="1"/>
    <col min="3" max="3" width="17.6640625" customWidth="1"/>
  </cols>
  <sheetData>
    <row r="1" spans="1:3" x14ac:dyDescent="0.3">
      <c r="A1" s="1" t="s">
        <v>81</v>
      </c>
      <c r="B1" s="1" t="s">
        <v>82</v>
      </c>
      <c r="C1" s="1" t="s">
        <v>98</v>
      </c>
    </row>
    <row r="2" spans="1:3" x14ac:dyDescent="0.3">
      <c r="A2" s="1" t="s">
        <v>83</v>
      </c>
      <c r="B2" s="1">
        <v>5</v>
      </c>
      <c r="C2" s="1">
        <f>IF(COUNTIF(Таблица2!$A$2:$A$13,A2)=0,"нет на рынке",VLOOKUP(A2,Таблица2!$A$2:$B$13,2,FALSE)*B2)</f>
        <v>150</v>
      </c>
    </row>
    <row r="3" spans="1:3" x14ac:dyDescent="0.3">
      <c r="A3" s="1" t="s">
        <v>84</v>
      </c>
      <c r="B3" s="1">
        <v>10</v>
      </c>
      <c r="C3" s="1" t="str">
        <f>IF(COUNTIF(Таблица2!$A$2:$A$13,A3)=0,"нет на рынке",VLOOKUP(A3,Таблица2!$A$2:$B$13,2,FALSE)*B3)</f>
        <v>нет на рынке</v>
      </c>
    </row>
    <row r="4" spans="1:3" x14ac:dyDescent="0.3">
      <c r="A4" s="1" t="s">
        <v>85</v>
      </c>
      <c r="B4" s="1">
        <v>3</v>
      </c>
      <c r="C4" s="1">
        <f>IF(COUNTIF(Таблица2!$A$2:$A$13,A4)=0,"нет на рынке",VLOOKUP(A4,Таблица2!$A$2:$B$13,2,FALSE)*B4)</f>
        <v>900</v>
      </c>
    </row>
    <row r="5" spans="1:3" x14ac:dyDescent="0.3">
      <c r="A5" s="1" t="s">
        <v>86</v>
      </c>
      <c r="B5" s="1">
        <v>23</v>
      </c>
      <c r="C5" s="1">
        <f>IF(COUNTIF(Таблица2!$A$2:$A$13,A5)=0,"нет на рынке",VLOOKUP(A5,Таблица2!$A$2:$B$13,2,FALSE)*B5)</f>
        <v>345</v>
      </c>
    </row>
    <row r="6" spans="1:3" x14ac:dyDescent="0.3">
      <c r="A6" s="1" t="s">
        <v>87</v>
      </c>
      <c r="B6" s="1">
        <v>6</v>
      </c>
      <c r="C6" s="1">
        <f>IF(COUNTIF(Таблица2!$A$2:$A$13,A6)=0,"нет на рынке",VLOOKUP(A6,Таблица2!$A$2:$B$13,2,FALSE)*B6)</f>
        <v>150</v>
      </c>
    </row>
    <row r="7" spans="1:3" x14ac:dyDescent="0.3">
      <c r="A7" s="1" t="s">
        <v>88</v>
      </c>
      <c r="B7" s="1">
        <v>11</v>
      </c>
      <c r="C7" s="1">
        <f>IF(COUNTIF(Таблица2!$A$2:$A$13,A7)=0,"нет на рынке",VLOOKUP(A7,Таблица2!$A$2:$B$13,2,FALSE)*B7)</f>
        <v>880</v>
      </c>
    </row>
    <row r="8" spans="1:3" x14ac:dyDescent="0.3">
      <c r="A8" s="1" t="s">
        <v>89</v>
      </c>
      <c r="B8" s="1">
        <v>11</v>
      </c>
      <c r="C8" s="1">
        <f>IF(COUNTIF(Таблица2!$A$2:$A$13,A8)=0,"нет на рынке",VLOOKUP(A8,Таблица2!$A$2:$B$13,2,FALSE)*B8)</f>
        <v>1045</v>
      </c>
    </row>
    <row r="9" spans="1:3" x14ac:dyDescent="0.3">
      <c r="A9" s="1" t="s">
        <v>90</v>
      </c>
      <c r="B9" s="1">
        <v>9</v>
      </c>
      <c r="C9" s="1" t="str">
        <f>IF(COUNTIF(Таблица2!$A$2:$A$13,A9)=0,"нет на рынке",VLOOKUP(A9,Таблица2!$A$2:$B$13,2,FALSE)*B9)</f>
        <v>нет на рынке</v>
      </c>
    </row>
    <row r="10" spans="1:3" x14ac:dyDescent="0.3">
      <c r="A10" s="1" t="s">
        <v>91</v>
      </c>
      <c r="B10" s="1">
        <v>7</v>
      </c>
      <c r="C10" s="1">
        <f>IF(COUNTIF(Таблица2!$A$2:$A$13,A10)=0,"нет на рынке",VLOOKUP(A10,Таблица2!$A$2:$B$13,2,FALSE)*B10)</f>
        <v>157.5</v>
      </c>
    </row>
    <row r="11" spans="1:3" x14ac:dyDescent="0.3">
      <c r="A11" s="1" t="s">
        <v>92</v>
      </c>
      <c r="B11" s="1">
        <v>2</v>
      </c>
      <c r="C11" s="1">
        <f>IF(COUNTIF(Таблица2!$A$2:$A$13,A11)=0,"нет на рынке",VLOOKUP(A11,Таблица2!$A$2:$B$13,2,FALSE)*B11)</f>
        <v>800</v>
      </c>
    </row>
    <row r="12" spans="1:3" x14ac:dyDescent="0.3">
      <c r="A12" s="1" t="s">
        <v>93</v>
      </c>
      <c r="B12" s="51">
        <v>6.5</v>
      </c>
      <c r="C12" s="1">
        <f>IF(COUNTIF(Таблица2!$A$2:$A$13,A12)=0,"нет на рынке",VLOOKUP(A12,Таблица2!$A$2:$B$13,2,FALSE)*B12)</f>
        <v>2210</v>
      </c>
    </row>
    <row r="13" spans="1:3" x14ac:dyDescent="0.3">
      <c r="A13" s="1" t="s">
        <v>94</v>
      </c>
      <c r="B13" s="51">
        <v>1</v>
      </c>
      <c r="C13" s="1">
        <f>IF(COUNTIF(Таблица2!$A$2:$A$13,A13)=0,"нет на рынке",VLOOKUP(A13,Таблица2!$A$2:$B$13,2,FALSE)*B13)</f>
        <v>515</v>
      </c>
    </row>
    <row r="14" spans="1:3" x14ac:dyDescent="0.3">
      <c r="A14" s="1" t="s">
        <v>95</v>
      </c>
      <c r="B14" s="51">
        <v>0.5</v>
      </c>
      <c r="C14" s="1" t="str">
        <f>IF(COUNTIF(Таблица2!$A$2:$A$13,A14)=0,"нет на рынке",VLOOKUP(A14,Таблица2!$A$2:$B$13,2,FALSE)*B14)</f>
        <v>нет на рынке</v>
      </c>
    </row>
    <row r="15" spans="1:3" x14ac:dyDescent="0.3">
      <c r="A15" s="1" t="s">
        <v>96</v>
      </c>
      <c r="B15" s="51">
        <v>0.5</v>
      </c>
      <c r="C15" s="1">
        <f>IF(COUNTIF(Таблица2!$A$2:$A$13,A15)=0,"нет на рынке",VLOOKUP(A15,Таблица2!$A$2:$B$13,2,FALSE)*B15)</f>
        <v>400</v>
      </c>
    </row>
    <row r="16" spans="1:3" x14ac:dyDescent="0.3">
      <c r="B16" s="52" t="s">
        <v>97</v>
      </c>
      <c r="C16" s="1">
        <f>SUM(C2:C15)</f>
        <v>7552.5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F199-FD39-40C2-8F8F-7831F07F8D74}">
  <dimension ref="A1:B16"/>
  <sheetViews>
    <sheetView workbookViewId="0">
      <selection activeCell="D9" sqref="D9"/>
    </sheetView>
  </sheetViews>
  <sheetFormatPr defaultRowHeight="14.4" x14ac:dyDescent="0.3"/>
  <cols>
    <col min="1" max="1" width="26" customWidth="1"/>
    <col min="2" max="2" width="13.77734375" customWidth="1"/>
    <col min="3" max="3" width="15.44140625" customWidth="1"/>
  </cols>
  <sheetData>
    <row r="1" spans="1:2" x14ac:dyDescent="0.3">
      <c r="A1" s="1" t="s">
        <v>81</v>
      </c>
      <c r="B1" s="1" t="s">
        <v>99</v>
      </c>
    </row>
    <row r="2" spans="1:2" x14ac:dyDescent="0.3">
      <c r="A2" s="1" t="s">
        <v>83</v>
      </c>
      <c r="B2" s="1">
        <v>30</v>
      </c>
    </row>
    <row r="3" spans="1:2" x14ac:dyDescent="0.3">
      <c r="A3" s="1" t="s">
        <v>85</v>
      </c>
      <c r="B3" s="1">
        <v>300</v>
      </c>
    </row>
    <row r="4" spans="1:2" x14ac:dyDescent="0.3">
      <c r="A4" s="1" t="s">
        <v>86</v>
      </c>
      <c r="B4" s="1">
        <v>15</v>
      </c>
    </row>
    <row r="5" spans="1:2" x14ac:dyDescent="0.3">
      <c r="A5" s="1" t="s">
        <v>88</v>
      </c>
      <c r="B5" s="1">
        <v>80</v>
      </c>
    </row>
    <row r="6" spans="1:2" x14ac:dyDescent="0.3">
      <c r="A6" s="1" t="s">
        <v>89</v>
      </c>
      <c r="B6" s="1">
        <v>95</v>
      </c>
    </row>
    <row r="7" spans="1:2" x14ac:dyDescent="0.3">
      <c r="A7" s="1" t="s">
        <v>91</v>
      </c>
      <c r="B7" s="1">
        <v>22.5</v>
      </c>
    </row>
    <row r="8" spans="1:2" x14ac:dyDescent="0.3">
      <c r="A8" s="1" t="s">
        <v>100</v>
      </c>
      <c r="B8" s="1">
        <v>45</v>
      </c>
    </row>
    <row r="9" spans="1:2" x14ac:dyDescent="0.3">
      <c r="A9" s="1" t="s">
        <v>93</v>
      </c>
      <c r="B9" s="1">
        <v>340</v>
      </c>
    </row>
    <row r="10" spans="1:2" x14ac:dyDescent="0.3">
      <c r="A10" s="1" t="s">
        <v>87</v>
      </c>
      <c r="B10" s="1">
        <v>25</v>
      </c>
    </row>
    <row r="11" spans="1:2" x14ac:dyDescent="0.3">
      <c r="A11" s="1" t="s">
        <v>96</v>
      </c>
      <c r="B11" s="1">
        <v>800</v>
      </c>
    </row>
    <row r="12" spans="1:2" x14ac:dyDescent="0.3">
      <c r="A12" s="1" t="s">
        <v>94</v>
      </c>
      <c r="B12" s="51">
        <v>515</v>
      </c>
    </row>
    <row r="13" spans="1:2" x14ac:dyDescent="0.3">
      <c r="A13" s="1" t="s">
        <v>92</v>
      </c>
      <c r="B13" s="51">
        <v>400</v>
      </c>
    </row>
    <row r="14" spans="1:2" x14ac:dyDescent="0.3">
      <c r="B14" s="29"/>
    </row>
    <row r="15" spans="1:2" x14ac:dyDescent="0.3">
      <c r="B15" s="29"/>
    </row>
    <row r="16" spans="1:2" x14ac:dyDescent="0.3">
      <c r="B16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Формула</vt:lpstr>
      <vt:lpstr>Справочник</vt:lpstr>
      <vt:lpstr>Расчет</vt:lpstr>
      <vt:lpstr>Диаграмма</vt:lpstr>
      <vt:lpstr>Радиодетали</vt:lpstr>
      <vt:lpstr>Таблица1</vt:lpstr>
      <vt:lpstr>Таблица2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2020-11-19T10:31:59Z</dcterms:modified>
</cp:coreProperties>
</file>