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Лабораторные работы\Физика\Лабораторная работа #1.04v\"/>
    </mc:Choice>
  </mc:AlternateContent>
  <xr:revisionPtr revIDLastSave="0" documentId="13_ncr:1_{0B8D66E5-DA99-457D-ACA8-994F57AB5EB0}" xr6:coauthVersionLast="45" xr6:coauthVersionMax="45" xr10:uidLastSave="{00000000-0000-0000-0000-000000000000}"/>
  <bookViews>
    <workbookView xWindow="-108" yWindow="-108" windowWidth="23256" windowHeight="12576" activeTab="1" xr2:uid="{D3E0748B-6145-447B-A60D-FB0B5E621ACB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" l="1"/>
  <c r="F4" i="2"/>
  <c r="G4" i="2"/>
  <c r="H4" i="2"/>
  <c r="I4" i="2"/>
  <c r="D4" i="2"/>
  <c r="O76" i="1"/>
  <c r="P76" i="1" s="1"/>
  <c r="V70" i="1"/>
  <c r="U71" i="1"/>
  <c r="U72" i="1"/>
  <c r="U73" i="1"/>
  <c r="U70" i="1"/>
  <c r="T70" i="1"/>
  <c r="S70" i="1"/>
  <c r="R70" i="1"/>
  <c r="Q71" i="1"/>
  <c r="Q72" i="1"/>
  <c r="Q73" i="1"/>
  <c r="Q70" i="1"/>
  <c r="I65" i="1" l="1"/>
  <c r="G57" i="1" l="1"/>
  <c r="S65" i="1"/>
  <c r="T65" i="1"/>
  <c r="U65" i="1"/>
  <c r="V65" i="1"/>
  <c r="W65" i="1"/>
  <c r="R65" i="1"/>
  <c r="S61" i="1"/>
  <c r="T61" i="1"/>
  <c r="U61" i="1"/>
  <c r="V61" i="1"/>
  <c r="W61" i="1"/>
  <c r="R61" i="1"/>
  <c r="S57" i="1"/>
  <c r="T57" i="1"/>
  <c r="U57" i="1"/>
  <c r="V57" i="1"/>
  <c r="W57" i="1"/>
  <c r="R57" i="1"/>
  <c r="S53" i="1"/>
  <c r="T53" i="1"/>
  <c r="U53" i="1"/>
  <c r="V53" i="1"/>
  <c r="W53" i="1"/>
  <c r="R53" i="1"/>
  <c r="H58" i="1" l="1"/>
  <c r="I58" i="1" s="1"/>
  <c r="H57" i="1"/>
  <c r="I57" i="1" s="1"/>
  <c r="J57" i="1" s="1"/>
  <c r="K57" i="1" s="1"/>
  <c r="L57" i="1" s="1"/>
  <c r="E62" i="1" s="1"/>
  <c r="H59" i="1"/>
  <c r="I59" i="1" s="1"/>
  <c r="E15" i="1" l="1"/>
  <c r="E17" i="1" s="1"/>
  <c r="F15" i="1"/>
  <c r="F16" i="1" s="1"/>
  <c r="G15" i="1"/>
  <c r="G17" i="1" s="1"/>
  <c r="H15" i="1"/>
  <c r="H16" i="1" s="1"/>
  <c r="I15" i="1"/>
  <c r="I16" i="1" s="1"/>
  <c r="D15" i="1"/>
  <c r="D17" i="1" s="1"/>
  <c r="I12" i="1"/>
  <c r="E11" i="1"/>
  <c r="E13" i="1" s="1"/>
  <c r="F11" i="1"/>
  <c r="F12" i="1" s="1"/>
  <c r="G11" i="1"/>
  <c r="G12" i="1" s="1"/>
  <c r="H11" i="1"/>
  <c r="H12" i="1" s="1"/>
  <c r="I11" i="1"/>
  <c r="I13" i="1" s="1"/>
  <c r="D11" i="1"/>
  <c r="D13" i="1" s="1"/>
  <c r="H9" i="1"/>
  <c r="E7" i="1"/>
  <c r="E8" i="1" s="1"/>
  <c r="F7" i="1"/>
  <c r="F8" i="1" s="1"/>
  <c r="G7" i="1"/>
  <c r="G9" i="1" s="1"/>
  <c r="H7" i="1"/>
  <c r="H8" i="1" s="1"/>
  <c r="I7" i="1"/>
  <c r="I9" i="1" s="1"/>
  <c r="D7" i="1"/>
  <c r="D9" i="1" s="1"/>
  <c r="F4" i="1"/>
  <c r="E3" i="1"/>
  <c r="E5" i="1" s="1"/>
  <c r="F3" i="1"/>
  <c r="F5" i="1" s="1"/>
  <c r="G3" i="1"/>
  <c r="G5" i="1" s="1"/>
  <c r="H3" i="1"/>
  <c r="H5" i="1" s="1"/>
  <c r="I3" i="1"/>
  <c r="I5" i="1" s="1"/>
  <c r="D3" i="1"/>
  <c r="G4" i="1" l="1"/>
  <c r="G8" i="1"/>
  <c r="D12" i="1"/>
  <c r="I8" i="1"/>
  <c r="D4" i="1"/>
  <c r="S17" i="1"/>
  <c r="T17" i="1" s="1"/>
  <c r="D16" i="1"/>
  <c r="E12" i="1"/>
  <c r="K9" i="1" s="1"/>
  <c r="D8" i="1"/>
  <c r="G16" i="1"/>
  <c r="F9" i="1"/>
  <c r="L13" i="1" s="1"/>
  <c r="H13" i="1"/>
  <c r="O9" i="1" s="1"/>
  <c r="I4" i="1"/>
  <c r="E16" i="1"/>
  <c r="K10" i="1" s="1"/>
  <c r="H4" i="1"/>
  <c r="N7" i="1" s="1"/>
  <c r="E9" i="1"/>
  <c r="L8" i="1" s="1"/>
  <c r="H17" i="1"/>
  <c r="I17" i="1"/>
  <c r="O15" i="1" s="1"/>
  <c r="G13" i="1"/>
  <c r="O4" i="1" s="1"/>
  <c r="E4" i="1"/>
  <c r="K7" i="1" s="1"/>
  <c r="F13" i="1"/>
  <c r="L14" i="1" s="1"/>
  <c r="F17" i="1"/>
  <c r="L15" i="1" s="1"/>
  <c r="D5" i="1"/>
  <c r="K2" i="1"/>
  <c r="L7" i="1"/>
  <c r="K3" i="1"/>
  <c r="K8" i="1"/>
  <c r="L3" i="1"/>
  <c r="K4" i="1"/>
  <c r="L4" i="1"/>
  <c r="L9" i="1"/>
  <c r="L5" i="1"/>
  <c r="L10" i="1"/>
  <c r="N2" i="1"/>
  <c r="N12" i="1"/>
  <c r="O2" i="1"/>
  <c r="O7" i="1"/>
  <c r="O12" i="1"/>
  <c r="N3" i="1"/>
  <c r="N8" i="1"/>
  <c r="N13" i="1"/>
  <c r="O3" i="1"/>
  <c r="O8" i="1"/>
  <c r="O13" i="1"/>
  <c r="N4" i="1"/>
  <c r="N9" i="1"/>
  <c r="N14" i="1"/>
  <c r="O14" i="1"/>
  <c r="N5" i="1"/>
  <c r="N10" i="1"/>
  <c r="N15" i="1"/>
  <c r="O5" i="1"/>
  <c r="O10" i="1"/>
  <c r="K15" i="1"/>
  <c r="K14" i="1"/>
  <c r="K13" i="1"/>
  <c r="K12" i="1"/>
  <c r="L12" i="1"/>
  <c r="K5" i="1" l="1"/>
  <c r="L2" i="1"/>
</calcChain>
</file>

<file path=xl/sharedStrings.xml><?xml version="1.0" encoding="utf-8"?>
<sst xmlns="http://schemas.openxmlformats.org/spreadsheetml/2006/main" count="87" uniqueCount="59">
  <si>
    <t>Масса тела, кг</t>
  </si>
  <si>
    <t>1.риска</t>
  </si>
  <si>
    <t>2.риска</t>
  </si>
  <si>
    <t>3.риска</t>
  </si>
  <si>
    <t>4.риска</t>
  </si>
  <si>
    <t>5.риска</t>
  </si>
  <si>
    <t>6.риска</t>
  </si>
  <si>
    <t>m1</t>
  </si>
  <si>
    <t>ε, рад/c^2</t>
  </si>
  <si>
    <t>M, H*м</t>
  </si>
  <si>
    <t>m2</t>
  </si>
  <si>
    <t>m3</t>
  </si>
  <si>
    <t>m4</t>
  </si>
  <si>
    <t>Объединенная таблица R, R^2, I</t>
  </si>
  <si>
    <t>R</t>
  </si>
  <si>
    <t>R^2</t>
  </si>
  <si>
    <t>I</t>
  </si>
  <si>
    <t>Константные значения</t>
  </si>
  <si>
    <t>h0, м</t>
  </si>
  <si>
    <t>d, м</t>
  </si>
  <si>
    <t>Погрешность d, м</t>
  </si>
  <si>
    <t>a, м/с^2</t>
  </si>
  <si>
    <r>
      <t>t</t>
    </r>
    <r>
      <rPr>
        <b/>
        <sz val="8"/>
        <color theme="1"/>
        <rFont val="Arial"/>
        <family val="2"/>
        <charset val="204"/>
      </rPr>
      <t>ср</t>
    </r>
    <r>
      <rPr>
        <b/>
        <sz val="10"/>
        <color theme="1"/>
        <rFont val="Arial"/>
        <family val="2"/>
        <charset val="204"/>
      </rPr>
      <t>, c</t>
    </r>
  </si>
  <si>
    <r>
      <t>m</t>
    </r>
    <r>
      <rPr>
        <b/>
        <sz val="8"/>
        <color theme="1"/>
        <rFont val="Arial"/>
        <family val="2"/>
        <charset val="204"/>
      </rPr>
      <t>1</t>
    </r>
  </si>
  <si>
    <r>
      <t>m</t>
    </r>
    <r>
      <rPr>
        <b/>
        <sz val="8"/>
        <color theme="1"/>
        <rFont val="Arial"/>
        <family val="2"/>
        <charset val="204"/>
      </rPr>
      <t>2</t>
    </r>
  </si>
  <si>
    <r>
      <t>m</t>
    </r>
    <r>
      <rPr>
        <b/>
        <sz val="8"/>
        <color theme="1"/>
        <rFont val="Arial"/>
        <family val="2"/>
        <charset val="204"/>
      </rPr>
      <t>3</t>
    </r>
  </si>
  <si>
    <r>
      <t>m</t>
    </r>
    <r>
      <rPr>
        <b/>
        <sz val="8"/>
        <color theme="1"/>
        <rFont val="Arial"/>
        <family val="2"/>
        <charset val="204"/>
      </rPr>
      <t>4</t>
    </r>
  </si>
  <si>
    <t>t1</t>
  </si>
  <si>
    <t>t2</t>
  </si>
  <si>
    <t>t3</t>
  </si>
  <si>
    <t>tср</t>
  </si>
  <si>
    <t>ti, c</t>
  </si>
  <si>
    <t>1 риска</t>
  </si>
  <si>
    <t>6 риска</t>
  </si>
  <si>
    <t>4 риска</t>
  </si>
  <si>
    <t>5 риска</t>
  </si>
  <si>
    <t>3 риска</t>
  </si>
  <si>
    <t>2 риска</t>
  </si>
  <si>
    <t>Положение утяжелителей</t>
  </si>
  <si>
    <t>Масса груза, кг</t>
  </si>
  <si>
    <t>t-&lt;t&gt;</t>
  </si>
  <si>
    <t>&lt;t&gt;</t>
  </si>
  <si>
    <t>(t-&lt;t&gt;)2</t>
  </si>
  <si>
    <t>Σ(t - &lt;t&gt;)^2</t>
  </si>
  <si>
    <t>σ&lt;a&gt;</t>
  </si>
  <si>
    <t>ti</t>
  </si>
  <si>
    <t>Δt</t>
  </si>
  <si>
    <t>Положение</t>
  </si>
  <si>
    <t>M(ε), H*м</t>
  </si>
  <si>
    <t>xi yi</t>
  </si>
  <si>
    <t>x</t>
  </si>
  <si>
    <t>y</t>
  </si>
  <si>
    <t>Суммы x</t>
  </si>
  <si>
    <t>суммы y</t>
  </si>
  <si>
    <t>суммы xi yi</t>
  </si>
  <si>
    <t>a</t>
  </si>
  <si>
    <t>xi^2</t>
  </si>
  <si>
    <t>сумма xi^2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</si>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</sst>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"/>
    <numFmt numFmtId="167" formatCode="0.0000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1"/>
      <color rgb="FF222222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19" xfId="0" applyBorder="1"/>
    <xf numFmtId="2" fontId="2" fillId="0" borderId="8" xfId="0" applyNumberFormat="1" applyFont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2" fontId="2" fillId="0" borderId="9" xfId="0" applyNumberFormat="1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2" fontId="0" fillId="0" borderId="19" xfId="0" applyNumberFormat="1" applyBorder="1"/>
    <xf numFmtId="2" fontId="0" fillId="0" borderId="19" xfId="0" applyNumberFormat="1" applyBorder="1" applyAlignment="1">
      <alignment horizontal="center"/>
    </xf>
    <xf numFmtId="0" fontId="0" fillId="3" borderId="19" xfId="0" applyFill="1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0" fontId="0" fillId="0" borderId="19" xfId="0" applyNumberFormat="1" applyBorder="1"/>
    <xf numFmtId="0" fontId="0" fillId="0" borderId="0" xfId="0" applyBorder="1"/>
    <xf numFmtId="2" fontId="0" fillId="0" borderId="0" xfId="0" applyNumberFormat="1" applyBorder="1"/>
    <xf numFmtId="166" fontId="0" fillId="0" borderId="19" xfId="0" applyNumberFormat="1" applyBorder="1"/>
    <xf numFmtId="0" fontId="7" fillId="0" borderId="19" xfId="0" applyFont="1" applyBorder="1"/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M(</a:t>
            </a:r>
            <a:r>
              <a:rPr lang="el-GR" sz="1400" b="0" i="0" u="none" strike="noStrike" baseline="0">
                <a:effectLst/>
              </a:rPr>
              <a:t>ε</a:t>
            </a:r>
            <a:r>
              <a:rPr lang="en-US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33569641470989E-2"/>
          <c:y val="0.13360192424174772"/>
          <c:w val="0.61929973177304254"/>
          <c:h val="0.73456769199227712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1.риска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7671278137537919"/>
                  <c:y val="-1.4648153948508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Лист1!$K$2:$K$5</c:f>
              <c:numCache>
                <c:formatCode>General</c:formatCode>
                <c:ptCount val="4"/>
                <c:pt idx="0">
                  <c:v>0.45707617252771088</c:v>
                </c:pt>
                <c:pt idx="1">
                  <c:v>2.0797238364427928</c:v>
                </c:pt>
                <c:pt idx="2">
                  <c:v>3.6927349133315124</c:v>
                </c:pt>
                <c:pt idx="3">
                  <c:v>5.296644235378329</c:v>
                </c:pt>
              </c:numCache>
            </c:numRef>
          </c:xVal>
          <c:yVal>
            <c:numRef>
              <c:f>Лист1!$L$2:$L$5</c:f>
              <c:numCache>
                <c:formatCode>General</c:formatCode>
                <c:ptCount val="4"/>
                <c:pt idx="0">
                  <c:v>2.2515820670473283E-2</c:v>
                </c:pt>
                <c:pt idx="1">
                  <c:v>6.728994782715654E-2</c:v>
                </c:pt>
                <c:pt idx="2">
                  <c:v>0.11172327161542382</c:v>
                </c:pt>
                <c:pt idx="3">
                  <c:v>0.15581865263963943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D-4700-800B-13040D0726FE}"/>
            </c:ext>
          </c:extLst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2.риска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759299582867379"/>
                  <c:y val="3.23576280370284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Лист1!$K$7:$K$10</c:f>
              <c:numCache>
                <c:formatCode>General</c:formatCode>
                <c:ptCount val="4"/>
                <c:pt idx="0">
                  <c:v>0.31011582538113291</c:v>
                </c:pt>
                <c:pt idx="1">
                  <c:v>1.4187883041172731</c:v>
                </c:pt>
                <c:pt idx="2">
                  <c:v>2.514606270134812</c:v>
                </c:pt>
                <c:pt idx="3">
                  <c:v>3.6034338665643282</c:v>
                </c:pt>
              </c:numCache>
            </c:numRef>
          </c:xVal>
          <c:yVal>
            <c:numRef>
              <c:f>Лист1!$L$7:$L$10</c:f>
              <c:numCache>
                <c:formatCode>General</c:formatCode>
                <c:ptCount val="4"/>
                <c:pt idx="0">
                  <c:v>2.2523594872837338E-2</c:v>
                </c:pt>
                <c:pt idx="1">
                  <c:v>6.7394838296136586E-2</c:v>
                </c:pt>
                <c:pt idx="2">
                  <c:v>0.11203488664154934</c:v>
                </c:pt>
                <c:pt idx="3">
                  <c:v>0.15644564843921124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CD-4700-800B-13040D0726FE}"/>
            </c:ext>
          </c:extLst>
        </c:ser>
        <c:ser>
          <c:idx val="2"/>
          <c:order val="2"/>
          <c:tx>
            <c:strRef>
              <c:f>Лист1!$F$1</c:f>
              <c:strCache>
                <c:ptCount val="1"/>
                <c:pt idx="0">
                  <c:v>3.риска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58197034283998517"/>
                  <c:y val="8.6882277494152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Лист1!$K$12:$K$15</c:f>
              <c:numCache>
                <c:formatCode>General</c:formatCode>
                <c:ptCount val="4"/>
                <c:pt idx="0">
                  <c:v>0.21799538513112332</c:v>
                </c:pt>
                <c:pt idx="1">
                  <c:v>0.99537491933908229</c:v>
                </c:pt>
                <c:pt idx="2">
                  <c:v>1.7665421212410664</c:v>
                </c:pt>
                <c:pt idx="3">
                  <c:v>2.5351755609075921</c:v>
                </c:pt>
              </c:numCache>
            </c:numRef>
          </c:xVal>
          <c:yVal>
            <c:numRef>
              <c:f>Лист1!$L$12:$L$15</c:f>
              <c:numCache>
                <c:formatCode>General</c:formatCode>
                <c:ptCount val="4"/>
                <c:pt idx="0">
                  <c:v>2.2528468044126566E-2</c:v>
                </c:pt>
                <c:pt idx="1">
                  <c:v>6.7462034000300888E-2</c:v>
                </c:pt>
                <c:pt idx="2">
                  <c:v>0.11223274960893175</c:v>
                </c:pt>
                <c:pt idx="3">
                  <c:v>0.15684122448979593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CD-4700-800B-13040D0726FE}"/>
            </c:ext>
          </c:extLst>
        </c:ser>
        <c:ser>
          <c:idx val="3"/>
          <c:order val="3"/>
          <c:tx>
            <c:strRef>
              <c:f>Лист1!$G$1</c:f>
              <c:strCache>
                <c:ptCount val="1"/>
                <c:pt idx="0">
                  <c:v>4.риска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66898116953174436"/>
                  <c:y val="0.13696469765176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Лист1!$N$2:$N$5</c:f>
              <c:numCache>
                <c:formatCode>General</c:formatCode>
                <c:ptCount val="4"/>
                <c:pt idx="0">
                  <c:v>0.15925998709425318</c:v>
                </c:pt>
                <c:pt idx="1">
                  <c:v>0.72863127447810738</c:v>
                </c:pt>
                <c:pt idx="2">
                  <c:v>1.2972361919631585</c:v>
                </c:pt>
                <c:pt idx="3">
                  <c:v>1.8604077588571355</c:v>
                </c:pt>
              </c:numCache>
            </c:numRef>
          </c:xVal>
          <c:yVal>
            <c:numRef>
              <c:f>Лист1!$O$2:$O$5</c:f>
              <c:numCache>
                <c:formatCode>General</c:formatCode>
                <c:ptCount val="4"/>
                <c:pt idx="0">
                  <c:v>2.2531575146682713E-2</c:v>
                </c:pt>
                <c:pt idx="1">
                  <c:v>6.7504366216740316E-2</c:v>
                </c:pt>
                <c:pt idx="2">
                  <c:v>0.11235688102722576</c:v>
                </c:pt>
                <c:pt idx="3">
                  <c:v>0.15709109100689522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CD-4700-800B-13040D0726FE}"/>
            </c:ext>
          </c:extLst>
        </c:ser>
        <c:ser>
          <c:idx val="4"/>
          <c:order val="4"/>
          <c:tx>
            <c:strRef>
              <c:f>Лист1!$H$1</c:f>
              <c:strCache>
                <c:ptCount val="1"/>
                <c:pt idx="0">
                  <c:v>5.риска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70688306258723099"/>
                  <c:y val="0.19062879378499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Лист1!$N$7:$N$10</c:f>
              <c:numCache>
                <c:formatCode>General</c:formatCode>
                <c:ptCount val="4"/>
                <c:pt idx="0">
                  <c:v>0.12055745041728251</c:v>
                </c:pt>
                <c:pt idx="1">
                  <c:v>0.55210489993098688</c:v>
                </c:pt>
                <c:pt idx="2">
                  <c:v>0.98276738450570345</c:v>
                </c:pt>
                <c:pt idx="3">
                  <c:v>1.4101634711858777</c:v>
                </c:pt>
              </c:numCache>
            </c:numRef>
          </c:xVal>
          <c:yVal>
            <c:numRef>
              <c:f>Лист1!$O$7:$O$10</c:f>
              <c:numCache>
                <c:formatCode>General</c:formatCode>
                <c:ptCount val="4"/>
                <c:pt idx="0">
                  <c:v>2.2533622510872927E-2</c:v>
                </c:pt>
                <c:pt idx="1">
                  <c:v>6.7532380952380955E-2</c:v>
                </c:pt>
                <c:pt idx="2">
                  <c:v>0.11244005802679824</c:v>
                </c:pt>
                <c:pt idx="3">
                  <c:v>0.15725781646661988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CD-4700-800B-13040D0726FE}"/>
            </c:ext>
          </c:extLst>
        </c:ser>
        <c:ser>
          <c:idx val="5"/>
          <c:order val="5"/>
          <c:tx>
            <c:strRef>
              <c:f>Лист1!$I$1</c:f>
              <c:strCache>
                <c:ptCount val="1"/>
                <c:pt idx="0">
                  <c:v>6.риска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74108391828834563"/>
                  <c:y val="0.23503851227614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Лист1!$N$12:$N$15</c:f>
              <c:numCache>
                <c:formatCode>General</c:formatCode>
                <c:ptCount val="4"/>
                <c:pt idx="0">
                  <c:v>9.397765983208542E-2</c:v>
                </c:pt>
                <c:pt idx="1">
                  <c:v>0.4305627858494801</c:v>
                </c:pt>
                <c:pt idx="2">
                  <c:v>0.76673412283945952</c:v>
                </c:pt>
                <c:pt idx="3">
                  <c:v>1.1026116380500881</c:v>
                </c:pt>
              </c:numCache>
            </c:numRef>
          </c:xVal>
          <c:yVal>
            <c:numRef>
              <c:f>Лист1!$O$12:$O$15</c:f>
              <c:numCache>
                <c:formatCode>General</c:formatCode>
                <c:ptCount val="4"/>
                <c:pt idx="0">
                  <c:v>2.2535028581794882E-2</c:v>
                </c:pt>
                <c:pt idx="1">
                  <c:v>6.755166968588569E-2</c:v>
                </c:pt>
                <c:pt idx="2">
                  <c:v>0.11249719882450897</c:v>
                </c:pt>
                <c:pt idx="3">
                  <c:v>0.15737170291043007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CD-4700-800B-13040D07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786159"/>
        <c:axId val="2091649711"/>
      </c:scatterChart>
      <c:valAx>
        <c:axId val="203178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ε, </a:t>
                </a:r>
                <a:r>
                  <a:rPr lang="ru-RU"/>
                  <a:t>рад/</a:t>
                </a:r>
                <a:r>
                  <a:rPr lang="en-US"/>
                  <a:t>c^2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649711"/>
        <c:crosses val="autoZero"/>
        <c:crossBetween val="midCat"/>
      </c:valAx>
      <c:valAx>
        <c:axId val="209164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M, H*</a:t>
                </a:r>
                <a:r>
                  <a:rPr lang="ru-RU"/>
                  <a:t>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78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95308002755809"/>
          <c:y val="0.19345558630205067"/>
          <c:w val="0.13917087203251713"/>
          <c:h val="0.5844443777832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I(R^2)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7964785651793523E-2"/>
                  <c:y val="-4.1666666666666669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1,5993x + 0,009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Лист2!$D$4:$I$4</c:f>
              <c:numCache>
                <c:formatCode>General</c:formatCode>
                <c:ptCount val="6"/>
                <c:pt idx="0">
                  <c:v>6.4000000000000003E-3</c:v>
                </c:pt>
                <c:pt idx="1">
                  <c:v>1.21E-2</c:v>
                </c:pt>
                <c:pt idx="2">
                  <c:v>1.9600000000000003E-2</c:v>
                </c:pt>
                <c:pt idx="3">
                  <c:v>2.8900000000000006E-2</c:v>
                </c:pt>
                <c:pt idx="4">
                  <c:v>4.0000000000000008E-2</c:v>
                </c:pt>
                <c:pt idx="5">
                  <c:v>5.2900000000000003E-2</c:v>
                </c:pt>
              </c:numCache>
            </c:numRef>
          </c:xVal>
          <c:yVal>
            <c:numRef>
              <c:f>Лист2!$D$5:$I$5</c:f>
              <c:numCache>
                <c:formatCode>General</c:formatCode>
                <c:ptCount val="6"/>
                <c:pt idx="0">
                  <c:v>0.03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1-4F05-AC1C-736246198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82592"/>
        <c:axId val="488512272"/>
      </c:scatterChart>
      <c:valAx>
        <c:axId val="50068259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R^2, </a:t>
                </a:r>
                <a:r>
                  <a:rPr lang="ru-RU"/>
                  <a:t>м</a:t>
                </a:r>
                <a:r>
                  <a:rPr lang="en-US"/>
                  <a:t>^</a:t>
                </a:r>
                <a:r>
                  <a:rPr lang="ru-RU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512272"/>
        <c:crosses val="autoZero"/>
        <c:crossBetween val="midCat"/>
      </c:valAx>
      <c:valAx>
        <c:axId val="4885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</a:t>
                </a:r>
                <a:r>
                  <a:rPr lang="ru-RU"/>
                  <a:t>кг * м</a:t>
                </a:r>
                <a:r>
                  <a:rPr lang="en-US"/>
                  <a:t>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68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32310</xdr:rowOff>
    </xdr:from>
    <xdr:to>
      <xdr:col>16</xdr:col>
      <xdr:colOff>381000</xdr:colOff>
      <xdr:row>43</xdr:row>
      <xdr:rowOff>137086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28D1437-7628-431D-AB04-54DD0446F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517524</xdr:colOff>
      <xdr:row>8</xdr:row>
      <xdr:rowOff>0</xdr:rowOff>
    </xdr:from>
    <xdr:to>
      <xdr:col>10</xdr:col>
      <xdr:colOff>585303</xdr:colOff>
      <xdr:row>23</xdr:row>
      <xdr:rowOff>71783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F3D8B43-8B51-47EF-89AC-7D1B21E97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77776-2070-4B91-B9A4-A4C691A564EA}">
  <dimension ref="A1:W98"/>
  <sheetViews>
    <sheetView topLeftCell="B13" zoomScale="85" zoomScaleNormal="85" workbookViewId="0">
      <selection activeCell="O76" sqref="O76"/>
    </sheetView>
  </sheetViews>
  <sheetFormatPr defaultRowHeight="14.4" x14ac:dyDescent="0.3"/>
  <cols>
    <col min="3" max="3" width="12.33203125" customWidth="1"/>
    <col min="4" max="4" width="11.88671875" bestFit="1" customWidth="1"/>
    <col min="8" max="8" width="13.5546875" customWidth="1"/>
    <col min="9" max="9" width="12.109375" bestFit="1" customWidth="1"/>
    <col min="10" max="10" width="10.5546875" customWidth="1"/>
    <col min="11" max="11" width="10.109375" customWidth="1"/>
    <col min="15" max="15" width="11.88671875" bestFit="1" customWidth="1"/>
    <col min="16" max="16" width="9.77734375" bestFit="1" customWidth="1"/>
    <col min="19" max="19" width="8.88671875" customWidth="1"/>
    <col min="20" max="20" width="12.109375" customWidth="1"/>
    <col min="21" max="21" width="9.33203125" customWidth="1"/>
  </cols>
  <sheetData>
    <row r="1" spans="1:21" ht="15" thickBot="1" x14ac:dyDescent="0.35">
      <c r="A1" s="46" t="s">
        <v>0</v>
      </c>
      <c r="B1" s="47"/>
      <c r="C1" s="1"/>
      <c r="D1" s="2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K1">
        <v>1</v>
      </c>
      <c r="N1">
        <v>4</v>
      </c>
    </row>
    <row r="2" spans="1:21" ht="15" thickBot="1" x14ac:dyDescent="0.35">
      <c r="A2" s="40" t="s">
        <v>23</v>
      </c>
      <c r="B2" s="43">
        <v>0.1</v>
      </c>
      <c r="C2" s="4" t="s">
        <v>22</v>
      </c>
      <c r="D2" s="20">
        <v>11.54</v>
      </c>
      <c r="E2" s="20">
        <v>14.01</v>
      </c>
      <c r="F2" s="20">
        <v>16.71</v>
      </c>
      <c r="G2" s="20">
        <v>19.55</v>
      </c>
      <c r="H2" s="20">
        <v>22.47</v>
      </c>
      <c r="I2" s="25">
        <v>25.45</v>
      </c>
      <c r="K2" s="10">
        <f t="shared" ref="K2" si="0">D4</f>
        <v>0.45707617252771088</v>
      </c>
      <c r="L2" s="11">
        <f>D5</f>
        <v>2.2515820670473283E-2</v>
      </c>
      <c r="N2" s="10">
        <f>G4</f>
        <v>0.15925998709425318</v>
      </c>
      <c r="O2" s="11">
        <f>G5</f>
        <v>2.2531575146682713E-2</v>
      </c>
    </row>
    <row r="3" spans="1:21" ht="15" thickBot="1" x14ac:dyDescent="0.35">
      <c r="A3" s="41"/>
      <c r="B3" s="44"/>
      <c r="C3" s="4" t="s">
        <v>21</v>
      </c>
      <c r="D3" s="20">
        <f>(2*0.7)/(D2*D2)</f>
        <v>1.0512751968137351E-2</v>
      </c>
      <c r="E3" s="20">
        <f t="shared" ref="E3:I3" si="1">(2*0.7)/(E2*E2)</f>
        <v>7.1326639837660565E-3</v>
      </c>
      <c r="F3" s="20">
        <f t="shared" si="1"/>
        <v>5.0138938580158365E-3</v>
      </c>
      <c r="G3" s="20">
        <f t="shared" si="1"/>
        <v>3.6629797031678228E-3</v>
      </c>
      <c r="H3" s="20">
        <f t="shared" si="1"/>
        <v>2.7728213595974976E-3</v>
      </c>
      <c r="I3" s="20">
        <f t="shared" si="1"/>
        <v>2.1614861761379647E-3</v>
      </c>
      <c r="K3" s="12">
        <f>D8</f>
        <v>2.0797238364427928</v>
      </c>
      <c r="L3" s="13">
        <f>D9</f>
        <v>6.728994782715654E-2</v>
      </c>
      <c r="N3" s="12">
        <f>G8</f>
        <v>0.72863127447810738</v>
      </c>
      <c r="O3" s="13">
        <f>G9</f>
        <v>6.7504366216740316E-2</v>
      </c>
    </row>
    <row r="4" spans="1:21" ht="15" thickBot="1" x14ac:dyDescent="0.35">
      <c r="A4" s="41"/>
      <c r="B4" s="44"/>
      <c r="C4" s="7" t="s">
        <v>8</v>
      </c>
      <c r="D4" s="20">
        <f>(2*D3)/0.046</f>
        <v>0.45707617252771088</v>
      </c>
      <c r="E4" s="20">
        <f t="shared" ref="E4:I4" si="2">(2*E3)/0.046</f>
        <v>0.31011582538113291</v>
      </c>
      <c r="F4" s="20">
        <f t="shared" si="2"/>
        <v>0.21799538513112332</v>
      </c>
      <c r="G4" s="20">
        <f t="shared" si="2"/>
        <v>0.15925998709425318</v>
      </c>
      <c r="H4" s="20">
        <f t="shared" si="2"/>
        <v>0.12055745041728251</v>
      </c>
      <c r="I4" s="20">
        <f t="shared" si="2"/>
        <v>9.397765983208542E-2</v>
      </c>
      <c r="K4" s="12">
        <f>D12</f>
        <v>3.6927349133315124</v>
      </c>
      <c r="L4" s="13">
        <f>D13</f>
        <v>0.11172327161542382</v>
      </c>
      <c r="N4" s="12">
        <f>G12</f>
        <v>1.2972361919631585</v>
      </c>
      <c r="O4" s="13">
        <f>G13</f>
        <v>0.11235688102722576</v>
      </c>
    </row>
    <row r="5" spans="1:21" ht="15" thickBot="1" x14ac:dyDescent="0.35">
      <c r="A5" s="42"/>
      <c r="B5" s="45"/>
      <c r="C5" s="8" t="s">
        <v>9</v>
      </c>
      <c r="D5" s="24">
        <f>0.5*0.046*0.1*(9.8-D3)</f>
        <v>2.2515820670473283E-2</v>
      </c>
      <c r="E5" s="24">
        <f t="shared" ref="E5:I5" si="3">0.5*0.046*0.1*(9.8-E3)</f>
        <v>2.2523594872837338E-2</v>
      </c>
      <c r="F5" s="24">
        <f t="shared" si="3"/>
        <v>2.2528468044126566E-2</v>
      </c>
      <c r="G5" s="24">
        <f t="shared" si="3"/>
        <v>2.2531575146682713E-2</v>
      </c>
      <c r="H5" s="24">
        <f t="shared" si="3"/>
        <v>2.2533622510872927E-2</v>
      </c>
      <c r="I5" s="24">
        <f t="shared" si="3"/>
        <v>2.2535028581794882E-2</v>
      </c>
      <c r="K5" s="14">
        <f>D16</f>
        <v>5.296644235378329</v>
      </c>
      <c r="L5" s="15">
        <f>D17</f>
        <v>0.15581865263963943</v>
      </c>
      <c r="N5" s="14">
        <f>G16</f>
        <v>1.8604077588571355</v>
      </c>
      <c r="O5" s="15">
        <f>G17</f>
        <v>0.15709109100689522</v>
      </c>
      <c r="S5" s="36" t="s">
        <v>17</v>
      </c>
      <c r="T5" s="36"/>
      <c r="U5" s="36"/>
    </row>
    <row r="6" spans="1:21" ht="15" thickBot="1" x14ac:dyDescent="0.35">
      <c r="A6" s="40" t="s">
        <v>24</v>
      </c>
      <c r="B6" s="43">
        <v>0.3</v>
      </c>
      <c r="C6" s="4" t="s">
        <v>22</v>
      </c>
      <c r="D6" s="5">
        <v>5.41</v>
      </c>
      <c r="E6" s="5">
        <v>6.55</v>
      </c>
      <c r="F6" s="5">
        <v>7.82</v>
      </c>
      <c r="G6" s="5">
        <v>9.14</v>
      </c>
      <c r="H6" s="5">
        <v>10.5</v>
      </c>
      <c r="I6" s="6">
        <v>11.89</v>
      </c>
      <c r="K6" s="16">
        <v>2</v>
      </c>
      <c r="N6">
        <v>5</v>
      </c>
      <c r="S6" s="18" t="s">
        <v>18</v>
      </c>
      <c r="T6" s="18" t="s">
        <v>19</v>
      </c>
      <c r="U6" s="18" t="s">
        <v>20</v>
      </c>
    </row>
    <row r="7" spans="1:21" ht="15" thickBot="1" x14ac:dyDescent="0.35">
      <c r="A7" s="41"/>
      <c r="B7" s="44"/>
      <c r="C7" s="4" t="s">
        <v>21</v>
      </c>
      <c r="D7" s="20">
        <f>(2*0.7)/(D6*D6)</f>
        <v>4.7833648238184229E-2</v>
      </c>
      <c r="E7" s="20">
        <f t="shared" ref="E7:I7" si="4">(2*0.7)/(E6*E6)</f>
        <v>3.2632130994697278E-2</v>
      </c>
      <c r="F7" s="20">
        <f t="shared" si="4"/>
        <v>2.2893623144798893E-2</v>
      </c>
      <c r="G7" s="20">
        <f t="shared" si="4"/>
        <v>1.6758519312996469E-2</v>
      </c>
      <c r="H7" s="20">
        <f t="shared" si="4"/>
        <v>1.2698412698412698E-2</v>
      </c>
      <c r="I7" s="20">
        <f t="shared" si="4"/>
        <v>9.9029440745380427E-3</v>
      </c>
      <c r="K7" s="10">
        <f>E4</f>
        <v>0.31011582538113291</v>
      </c>
      <c r="L7" s="11">
        <f>E5</f>
        <v>2.2523594872837338E-2</v>
      </c>
      <c r="N7" s="10">
        <f>H4</f>
        <v>0.12055745041728251</v>
      </c>
      <c r="O7" s="11">
        <f>H5</f>
        <v>2.2533622510872927E-2</v>
      </c>
      <c r="S7" s="19">
        <v>0.7</v>
      </c>
      <c r="T7" s="18">
        <v>4.5999999999999999E-2</v>
      </c>
      <c r="U7" s="18">
        <v>5.0000000000000001E-4</v>
      </c>
    </row>
    <row r="8" spans="1:21" ht="15" thickBot="1" x14ac:dyDescent="0.35">
      <c r="A8" s="41"/>
      <c r="B8" s="44"/>
      <c r="C8" s="7" t="s">
        <v>8</v>
      </c>
      <c r="D8" s="20">
        <f>(2*D7)/0.046</f>
        <v>2.0797238364427928</v>
      </c>
      <c r="E8" s="20">
        <f t="shared" ref="E8:I8" si="5">(2*E7)/0.046</f>
        <v>1.4187883041172731</v>
      </c>
      <c r="F8" s="20">
        <f t="shared" si="5"/>
        <v>0.99537491933908229</v>
      </c>
      <c r="G8" s="20">
        <f t="shared" si="5"/>
        <v>0.72863127447810738</v>
      </c>
      <c r="H8" s="20">
        <f t="shared" si="5"/>
        <v>0.55210489993098688</v>
      </c>
      <c r="I8" s="20">
        <f t="shared" si="5"/>
        <v>0.4305627858494801</v>
      </c>
      <c r="K8" s="12">
        <f>E8</f>
        <v>1.4187883041172731</v>
      </c>
      <c r="L8" s="13">
        <f>E9</f>
        <v>6.7394838296136586E-2</v>
      </c>
      <c r="N8" s="12">
        <f>H8</f>
        <v>0.55210489993098688</v>
      </c>
      <c r="O8" s="13">
        <f>H9</f>
        <v>6.7532380952380955E-2</v>
      </c>
    </row>
    <row r="9" spans="1:21" ht="15" thickBot="1" x14ac:dyDescent="0.35">
      <c r="A9" s="42"/>
      <c r="B9" s="45"/>
      <c r="C9" s="8" t="s">
        <v>9</v>
      </c>
      <c r="D9" s="24">
        <f>0.5*0.046*0.3*(9.8-D7)</f>
        <v>6.728994782715654E-2</v>
      </c>
      <c r="E9" s="24">
        <f t="shared" ref="E9:I9" si="6">0.5*0.046*0.3*(9.8-E7)</f>
        <v>6.7394838296136586E-2</v>
      </c>
      <c r="F9" s="24">
        <f t="shared" si="6"/>
        <v>6.7462034000300888E-2</v>
      </c>
      <c r="G9" s="24">
        <f t="shared" si="6"/>
        <v>6.7504366216740316E-2</v>
      </c>
      <c r="H9" s="24">
        <f t="shared" si="6"/>
        <v>6.7532380952380955E-2</v>
      </c>
      <c r="I9" s="24">
        <f t="shared" si="6"/>
        <v>6.755166968588569E-2</v>
      </c>
      <c r="K9" s="12">
        <f>E12</f>
        <v>2.514606270134812</v>
      </c>
      <c r="L9" s="13">
        <f>E13</f>
        <v>0.11203488664154934</v>
      </c>
      <c r="N9" s="12">
        <f>H12</f>
        <v>0.98276738450570345</v>
      </c>
      <c r="O9" s="13">
        <f>H13</f>
        <v>0.11244005802679824</v>
      </c>
    </row>
    <row r="10" spans="1:21" ht="15" thickBot="1" x14ac:dyDescent="0.35">
      <c r="A10" s="40" t="s">
        <v>25</v>
      </c>
      <c r="B10" s="43">
        <v>0.5</v>
      </c>
      <c r="C10" s="4" t="s">
        <v>22</v>
      </c>
      <c r="D10" s="5">
        <v>4.0599999999999996</v>
      </c>
      <c r="E10" s="5">
        <v>4.92</v>
      </c>
      <c r="F10" s="5">
        <v>5.87</v>
      </c>
      <c r="G10" s="5">
        <v>6.85</v>
      </c>
      <c r="H10" s="5">
        <v>7.87</v>
      </c>
      <c r="I10" s="6">
        <v>8.91</v>
      </c>
      <c r="K10" s="14">
        <f>E16</f>
        <v>3.6034338665643282</v>
      </c>
      <c r="L10" s="15">
        <f>E17</f>
        <v>0.15644564843921124</v>
      </c>
      <c r="N10" s="14">
        <f>H16</f>
        <v>1.4101634711858777</v>
      </c>
      <c r="O10" s="15">
        <f>H17</f>
        <v>0.15725781646661988</v>
      </c>
    </row>
    <row r="11" spans="1:21" ht="15" thickBot="1" x14ac:dyDescent="0.35">
      <c r="A11" s="41"/>
      <c r="B11" s="44"/>
      <c r="C11" s="4" t="s">
        <v>21</v>
      </c>
      <c r="D11" s="20">
        <f>(2*0.7)/(D10*D10)</f>
        <v>8.4932903006624788E-2</v>
      </c>
      <c r="E11" s="20">
        <f t="shared" ref="E11:I11" si="7">(2*0.7)/(E10*E10)</f>
        <v>5.7835944213100669E-2</v>
      </c>
      <c r="F11" s="20">
        <f t="shared" si="7"/>
        <v>4.0630468788544524E-2</v>
      </c>
      <c r="G11" s="20">
        <f t="shared" si="7"/>
        <v>2.9836432415152648E-2</v>
      </c>
      <c r="H11" s="20">
        <f t="shared" si="7"/>
        <v>2.2603649843631179E-2</v>
      </c>
      <c r="I11" s="20">
        <f t="shared" si="7"/>
        <v>1.7634884825307569E-2</v>
      </c>
      <c r="K11" s="16">
        <v>3</v>
      </c>
      <c r="N11">
        <v>6</v>
      </c>
    </row>
    <row r="12" spans="1:21" ht="15" thickBot="1" x14ac:dyDescent="0.35">
      <c r="A12" s="41"/>
      <c r="B12" s="44"/>
      <c r="C12" s="7" t="s">
        <v>8</v>
      </c>
      <c r="D12" s="20">
        <f>(2*D11)/0.046</f>
        <v>3.6927349133315124</v>
      </c>
      <c r="E12" s="20">
        <f t="shared" ref="E12:I12" si="8">(2*E11)/0.046</f>
        <v>2.514606270134812</v>
      </c>
      <c r="F12" s="20">
        <f t="shared" si="8"/>
        <v>1.7665421212410664</v>
      </c>
      <c r="G12" s="20">
        <f t="shared" si="8"/>
        <v>1.2972361919631585</v>
      </c>
      <c r="H12" s="20">
        <f t="shared" si="8"/>
        <v>0.98276738450570345</v>
      </c>
      <c r="I12" s="20">
        <f t="shared" si="8"/>
        <v>0.76673412283945952</v>
      </c>
      <c r="K12" s="10">
        <f>F4</f>
        <v>0.21799538513112332</v>
      </c>
      <c r="L12" s="11">
        <f>F5</f>
        <v>2.2528468044126566E-2</v>
      </c>
      <c r="N12" s="10">
        <f>I4</f>
        <v>9.397765983208542E-2</v>
      </c>
      <c r="O12" s="11">
        <f>I5</f>
        <v>2.2535028581794882E-2</v>
      </c>
      <c r="S12" s="23"/>
    </row>
    <row r="13" spans="1:21" ht="15" thickBot="1" x14ac:dyDescent="0.35">
      <c r="A13" s="42"/>
      <c r="B13" s="45"/>
      <c r="C13" s="8" t="s">
        <v>9</v>
      </c>
      <c r="D13" s="24">
        <f>0.5*0.046*0.5*(9.8-D11)</f>
        <v>0.11172327161542382</v>
      </c>
      <c r="E13" s="24">
        <f t="shared" ref="E13:I13" si="9">0.5*0.046*0.5*(9.8-E11)</f>
        <v>0.11203488664154934</v>
      </c>
      <c r="F13" s="24">
        <f t="shared" si="9"/>
        <v>0.11223274960893175</v>
      </c>
      <c r="G13" s="24">
        <f t="shared" si="9"/>
        <v>0.11235688102722576</v>
      </c>
      <c r="H13" s="24">
        <f t="shared" si="9"/>
        <v>0.11244005802679824</v>
      </c>
      <c r="I13" s="24">
        <f t="shared" si="9"/>
        <v>0.11249719882450897</v>
      </c>
      <c r="K13" s="12">
        <f>F8</f>
        <v>0.99537491933908229</v>
      </c>
      <c r="L13" s="13">
        <f>F9</f>
        <v>6.7462034000300888E-2</v>
      </c>
      <c r="N13" s="12">
        <f>I8</f>
        <v>0.4305627858494801</v>
      </c>
      <c r="O13" s="13">
        <f>I9</f>
        <v>6.755166968588569E-2</v>
      </c>
    </row>
    <row r="14" spans="1:21" ht="15" thickBot="1" x14ac:dyDescent="0.35">
      <c r="A14" s="40" t="s">
        <v>26</v>
      </c>
      <c r="B14" s="43">
        <v>0.7</v>
      </c>
      <c r="C14" s="4" t="s">
        <v>22</v>
      </c>
      <c r="D14" s="5">
        <v>3.39</v>
      </c>
      <c r="E14" s="5">
        <v>4.1100000000000003</v>
      </c>
      <c r="F14" s="5">
        <v>4.9000000000000004</v>
      </c>
      <c r="G14" s="5">
        <v>5.72</v>
      </c>
      <c r="H14" s="5">
        <v>6.57</v>
      </c>
      <c r="I14" s="6">
        <v>7.43</v>
      </c>
      <c r="K14" s="12">
        <f>F12</f>
        <v>1.7665421212410664</v>
      </c>
      <c r="L14" s="13">
        <f>F13</f>
        <v>0.11223274960893175</v>
      </c>
      <c r="N14" s="12">
        <f>I12</f>
        <v>0.76673412283945952</v>
      </c>
      <c r="O14" s="13">
        <f>I13</f>
        <v>0.11249719882450897</v>
      </c>
    </row>
    <row r="15" spans="1:21" ht="15" thickBot="1" x14ac:dyDescent="0.35">
      <c r="A15" s="41"/>
      <c r="B15" s="44"/>
      <c r="C15" s="4" t="s">
        <v>21</v>
      </c>
      <c r="D15" s="20">
        <f>(2*0.7)/(D14*D14)</f>
        <v>0.12182281741370157</v>
      </c>
      <c r="E15" s="20">
        <f t="shared" ref="E15:I15" si="10">(2*0.7)/(E14*E14)</f>
        <v>8.2878978930979549E-2</v>
      </c>
      <c r="F15" s="20">
        <f t="shared" si="10"/>
        <v>5.8309037900874619E-2</v>
      </c>
      <c r="G15" s="20">
        <f t="shared" si="10"/>
        <v>4.2789378453714118E-2</v>
      </c>
      <c r="H15" s="20">
        <f t="shared" si="10"/>
        <v>3.2433759837275186E-2</v>
      </c>
      <c r="I15" s="20">
        <f t="shared" si="10"/>
        <v>2.5360067675152025E-2</v>
      </c>
      <c r="K15" s="14">
        <f>F16</f>
        <v>2.5351755609075921</v>
      </c>
      <c r="L15" s="15">
        <f>F17</f>
        <v>0.15684122448979593</v>
      </c>
      <c r="N15" s="14">
        <f>I16</f>
        <v>1.1026116380500881</v>
      </c>
      <c r="O15" s="15">
        <f>I17</f>
        <v>0.15737170291043007</v>
      </c>
    </row>
    <row r="16" spans="1:21" ht="15" thickBot="1" x14ac:dyDescent="0.35">
      <c r="A16" s="41"/>
      <c r="B16" s="44"/>
      <c r="C16" s="7" t="s">
        <v>8</v>
      </c>
      <c r="D16" s="20">
        <f>(2*D15)/0.046</f>
        <v>5.296644235378329</v>
      </c>
      <c r="E16" s="20">
        <f t="shared" ref="E16:I16" si="11">(2*E15)/0.046</f>
        <v>3.6034338665643282</v>
      </c>
      <c r="F16" s="20">
        <f t="shared" si="11"/>
        <v>2.5351755609075921</v>
      </c>
      <c r="G16" s="20">
        <f t="shared" si="11"/>
        <v>1.8604077588571355</v>
      </c>
      <c r="H16" s="20">
        <f t="shared" si="11"/>
        <v>1.4101634711858777</v>
      </c>
      <c r="I16" s="20">
        <f t="shared" si="11"/>
        <v>1.1026116380500881</v>
      </c>
    </row>
    <row r="17" spans="1:20" ht="15" thickBot="1" x14ac:dyDescent="0.35">
      <c r="A17" s="42"/>
      <c r="B17" s="45"/>
      <c r="C17" s="8" t="s">
        <v>9</v>
      </c>
      <c r="D17" s="24">
        <f>0.5*0.046*0.7*(9.8-D15)</f>
        <v>0.15581865263963943</v>
      </c>
      <c r="E17" s="24">
        <f t="shared" ref="E17:I17" si="12">0.5*0.046*0.7*(9.8-E15)</f>
        <v>0.15644564843921124</v>
      </c>
      <c r="F17" s="24">
        <f t="shared" si="12"/>
        <v>0.15684122448979593</v>
      </c>
      <c r="G17" s="24">
        <f t="shared" si="12"/>
        <v>0.15709109100689522</v>
      </c>
      <c r="H17" s="24">
        <f t="shared" si="12"/>
        <v>0.15725781646661988</v>
      </c>
      <c r="I17" s="24">
        <f t="shared" si="12"/>
        <v>0.15737170291043007</v>
      </c>
      <c r="S17" s="22">
        <f>SQRT((AVERAGE(D3:I3)-D3)^2/20)</f>
        <v>1.1858582073602073E-3</v>
      </c>
      <c r="T17" s="22">
        <f>S17*2.78</f>
        <v>3.2966858164613761E-3</v>
      </c>
    </row>
    <row r="48" spans="15:23" x14ac:dyDescent="0.3">
      <c r="O48" s="35" t="s">
        <v>39</v>
      </c>
      <c r="P48" s="35"/>
      <c r="Q48" s="35" t="s">
        <v>31</v>
      </c>
      <c r="R48" s="36" t="s">
        <v>38</v>
      </c>
      <c r="S48" s="36"/>
      <c r="T48" s="36"/>
      <c r="U48" s="36"/>
      <c r="V48" s="36"/>
      <c r="W48" s="36"/>
    </row>
    <row r="49" spans="5:23" x14ac:dyDescent="0.3">
      <c r="O49" s="35"/>
      <c r="P49" s="35"/>
      <c r="Q49" s="35"/>
      <c r="R49" s="18" t="s">
        <v>32</v>
      </c>
      <c r="S49" s="18" t="s">
        <v>37</v>
      </c>
      <c r="T49" s="18" t="s">
        <v>36</v>
      </c>
      <c r="U49" s="18" t="s">
        <v>34</v>
      </c>
      <c r="V49" s="18" t="s">
        <v>35</v>
      </c>
      <c r="W49" s="18" t="s">
        <v>33</v>
      </c>
    </row>
    <row r="50" spans="5:23" x14ac:dyDescent="0.3">
      <c r="O50" s="35" t="s">
        <v>7</v>
      </c>
      <c r="P50" s="35">
        <v>0.1</v>
      </c>
      <c r="Q50" s="18" t="s">
        <v>27</v>
      </c>
      <c r="R50" s="27">
        <v>11.54</v>
      </c>
      <c r="S50" s="27">
        <v>14.01</v>
      </c>
      <c r="T50" s="27">
        <v>16.71</v>
      </c>
      <c r="U50" s="27">
        <v>19.54</v>
      </c>
      <c r="V50" s="27">
        <v>22.47</v>
      </c>
      <c r="W50" s="27">
        <v>25.45</v>
      </c>
    </row>
    <row r="51" spans="5:23" x14ac:dyDescent="0.3">
      <c r="O51" s="35"/>
      <c r="P51" s="35"/>
      <c r="Q51" s="18" t="s">
        <v>28</v>
      </c>
      <c r="R51" s="27">
        <v>11.55</v>
      </c>
      <c r="S51" s="27">
        <v>14.01</v>
      </c>
      <c r="T51" s="27">
        <v>16.72</v>
      </c>
      <c r="U51" s="27">
        <v>19.55</v>
      </c>
      <c r="V51" s="27">
        <v>22.47</v>
      </c>
      <c r="W51" s="27">
        <v>25.45</v>
      </c>
    </row>
    <row r="52" spans="5:23" x14ac:dyDescent="0.3">
      <c r="O52" s="35"/>
      <c r="P52" s="35"/>
      <c r="Q52" s="18" t="s">
        <v>29</v>
      </c>
      <c r="R52" s="27">
        <v>11.54</v>
      </c>
      <c r="S52" s="27">
        <v>14.02</v>
      </c>
      <c r="T52" s="27">
        <v>16.71</v>
      </c>
      <c r="U52" s="27">
        <v>19.55</v>
      </c>
      <c r="V52" s="27">
        <v>22.47</v>
      </c>
      <c r="W52" s="27">
        <v>25.45</v>
      </c>
    </row>
    <row r="53" spans="5:23" x14ac:dyDescent="0.3">
      <c r="O53" s="35"/>
      <c r="P53" s="35"/>
      <c r="Q53" s="28" t="s">
        <v>30</v>
      </c>
      <c r="R53" s="29">
        <f>AVERAGE(R50:R52)</f>
        <v>11.543333333333331</v>
      </c>
      <c r="S53" s="29">
        <f t="shared" ref="S53:W53" si="13">AVERAGE(S50:S52)</f>
        <v>14.013333333333334</v>
      </c>
      <c r="T53" s="29">
        <f t="shared" si="13"/>
        <v>16.713333333333335</v>
      </c>
      <c r="U53" s="29">
        <f t="shared" si="13"/>
        <v>19.546666666666667</v>
      </c>
      <c r="V53" s="29">
        <f t="shared" si="13"/>
        <v>22.47</v>
      </c>
      <c r="W53" s="29">
        <f t="shared" si="13"/>
        <v>25.45</v>
      </c>
    </row>
    <row r="54" spans="5:23" x14ac:dyDescent="0.3">
      <c r="O54" s="35" t="s">
        <v>10</v>
      </c>
      <c r="P54" s="35">
        <v>0.3</v>
      </c>
      <c r="Q54" s="18" t="s">
        <v>27</v>
      </c>
      <c r="R54" s="27">
        <v>5.4</v>
      </c>
      <c r="S54" s="27">
        <v>6.56</v>
      </c>
      <c r="T54" s="27">
        <v>7.82</v>
      </c>
      <c r="U54" s="27">
        <v>9.1300000000000008</v>
      </c>
      <c r="V54" s="27">
        <v>10.49</v>
      </c>
      <c r="W54" s="27">
        <v>11.88</v>
      </c>
    </row>
    <row r="55" spans="5:23" x14ac:dyDescent="0.3">
      <c r="O55" s="35"/>
      <c r="P55" s="35"/>
      <c r="Q55" s="18" t="s">
        <v>28</v>
      </c>
      <c r="R55" s="27">
        <v>5.41</v>
      </c>
      <c r="S55" s="27">
        <v>6.55</v>
      </c>
      <c r="T55" s="27">
        <v>7.82</v>
      </c>
      <c r="U55" s="27">
        <v>9.14</v>
      </c>
      <c r="V55" s="27">
        <v>10.5</v>
      </c>
      <c r="W55" s="27">
        <v>11.89</v>
      </c>
    </row>
    <row r="56" spans="5:23" x14ac:dyDescent="0.3">
      <c r="E56" s="36" t="s">
        <v>45</v>
      </c>
      <c r="F56" s="36"/>
      <c r="G56" s="18" t="s">
        <v>41</v>
      </c>
      <c r="H56" s="18" t="s">
        <v>40</v>
      </c>
      <c r="I56" s="18" t="s">
        <v>42</v>
      </c>
      <c r="J56" s="18" t="s">
        <v>43</v>
      </c>
      <c r="K56" s="18" t="s">
        <v>44</v>
      </c>
      <c r="L56" s="34" t="s">
        <v>46</v>
      </c>
      <c r="O56" s="35"/>
      <c r="P56" s="35"/>
      <c r="Q56" s="18" t="s">
        <v>29</v>
      </c>
      <c r="R56" s="27">
        <v>5.41</v>
      </c>
      <c r="S56" s="27">
        <v>6.55</v>
      </c>
      <c r="T56" s="27">
        <v>7.82</v>
      </c>
      <c r="U56" s="27">
        <v>9.14</v>
      </c>
      <c r="V56" s="27">
        <v>10.51</v>
      </c>
      <c r="W56" s="27">
        <v>11.89</v>
      </c>
    </row>
    <row r="57" spans="5:23" x14ac:dyDescent="0.3">
      <c r="E57" s="19" t="s">
        <v>27</v>
      </c>
      <c r="F57" s="19">
        <v>11.54</v>
      </c>
      <c r="G57" s="30">
        <f>AVERAGE(F57:F59)</f>
        <v>11.543333333333331</v>
      </c>
      <c r="H57" s="33">
        <f>F57-$G$57</f>
        <v>-3.333333333332078E-3</v>
      </c>
      <c r="I57" s="33">
        <f>H57*H57</f>
        <v>1.1111111111102743E-5</v>
      </c>
      <c r="J57" s="33">
        <f>SUM(I57:I59)</f>
        <v>6.6666666666687514E-5</v>
      </c>
      <c r="K57" s="33">
        <f>SQRT(J57/6)</f>
        <v>3.3333333333338544E-3</v>
      </c>
      <c r="L57">
        <f>K57*4.3</f>
        <v>1.4333333333335573E-2</v>
      </c>
      <c r="O57" s="35"/>
      <c r="P57" s="35"/>
      <c r="Q57" s="28" t="s">
        <v>30</v>
      </c>
      <c r="R57" s="29">
        <f>AVERAGE(R54:R56)</f>
        <v>5.4066666666666663</v>
      </c>
      <c r="S57" s="29">
        <f t="shared" ref="S57:W57" si="14">AVERAGE(S54:S56)</f>
        <v>6.5533333333333337</v>
      </c>
      <c r="T57" s="29">
        <f t="shared" si="14"/>
        <v>7.82</v>
      </c>
      <c r="U57" s="29">
        <f t="shared" si="14"/>
        <v>9.1366666666666685</v>
      </c>
      <c r="V57" s="29">
        <f t="shared" si="14"/>
        <v>10.5</v>
      </c>
      <c r="W57" s="29">
        <f t="shared" si="14"/>
        <v>11.886666666666668</v>
      </c>
    </row>
    <row r="58" spans="5:23" x14ac:dyDescent="0.3">
      <c r="E58" s="19" t="s">
        <v>28</v>
      </c>
      <c r="F58" s="19">
        <v>11.55</v>
      </c>
      <c r="G58" s="19"/>
      <c r="H58" s="33">
        <f t="shared" ref="H58:H59" si="15">F58-$G$57</f>
        <v>6.6666666666694852E-3</v>
      </c>
      <c r="I58" s="33">
        <f t="shared" ref="I58:I59" si="16">H58*H58</f>
        <v>4.4444444444482021E-5</v>
      </c>
      <c r="K58" s="23"/>
      <c r="O58" s="37" t="s">
        <v>11</v>
      </c>
      <c r="P58" s="37">
        <v>0.5</v>
      </c>
      <c r="Q58" s="18" t="s">
        <v>27</v>
      </c>
      <c r="R58" s="27">
        <v>4.0599999999999996</v>
      </c>
      <c r="S58" s="27">
        <v>4.92</v>
      </c>
      <c r="T58" s="27">
        <v>5.87</v>
      </c>
      <c r="U58" s="27">
        <v>6.85</v>
      </c>
      <c r="V58" s="27">
        <v>7.86</v>
      </c>
      <c r="W58" s="27">
        <v>8.91</v>
      </c>
    </row>
    <row r="59" spans="5:23" x14ac:dyDescent="0.3">
      <c r="E59" s="19" t="s">
        <v>29</v>
      </c>
      <c r="F59" s="19">
        <v>11.54</v>
      </c>
      <c r="G59" s="19"/>
      <c r="H59" s="33">
        <f t="shared" si="15"/>
        <v>-3.333333333332078E-3</v>
      </c>
      <c r="I59" s="33">
        <f t="shared" si="16"/>
        <v>1.1111111111102743E-5</v>
      </c>
      <c r="O59" s="38"/>
      <c r="P59" s="38"/>
      <c r="Q59" s="18" t="s">
        <v>28</v>
      </c>
      <c r="R59" s="27">
        <v>4.0599999999999996</v>
      </c>
      <c r="S59" s="27">
        <v>4.93</v>
      </c>
      <c r="T59" s="27">
        <v>5.87</v>
      </c>
      <c r="U59" s="27">
        <v>6.84</v>
      </c>
      <c r="V59" s="27">
        <v>7.87</v>
      </c>
      <c r="W59" s="27">
        <v>8.92</v>
      </c>
    </row>
    <row r="60" spans="5:23" x14ac:dyDescent="0.3">
      <c r="E60" s="31"/>
      <c r="F60" s="31"/>
      <c r="G60" s="31"/>
      <c r="H60" s="32"/>
      <c r="I60" s="32"/>
      <c r="O60" s="38"/>
      <c r="P60" s="38"/>
      <c r="Q60" s="18" t="s">
        <v>29</v>
      </c>
      <c r="R60" s="27">
        <v>4.0599999999999996</v>
      </c>
      <c r="S60" s="27">
        <v>4.92</v>
      </c>
      <c r="T60" s="27">
        <v>5.86</v>
      </c>
      <c r="U60" s="27">
        <v>6.85</v>
      </c>
      <c r="V60" s="27">
        <v>7.88</v>
      </c>
      <c r="W60" s="27">
        <v>8.9</v>
      </c>
    </row>
    <row r="61" spans="5:23" x14ac:dyDescent="0.3">
      <c r="E61" s="31"/>
      <c r="F61" s="31"/>
      <c r="G61" s="31"/>
      <c r="H61" s="32"/>
      <c r="I61" s="32"/>
      <c r="O61" s="39"/>
      <c r="P61" s="39"/>
      <c r="Q61" s="28" t="s">
        <v>30</v>
      </c>
      <c r="R61" s="29">
        <f t="shared" ref="R61:W61" si="17">AVERAGE(R58:R60)</f>
        <v>4.0599999999999996</v>
      </c>
      <c r="S61" s="29">
        <f t="shared" si="17"/>
        <v>4.9233333333333329</v>
      </c>
      <c r="T61" s="29">
        <f t="shared" si="17"/>
        <v>5.8666666666666671</v>
      </c>
      <c r="U61" s="29">
        <f t="shared" si="17"/>
        <v>6.8466666666666667</v>
      </c>
      <c r="V61" s="29">
        <f t="shared" si="17"/>
        <v>7.87</v>
      </c>
      <c r="W61" s="29">
        <f t="shared" si="17"/>
        <v>8.9099999999999984</v>
      </c>
    </row>
    <row r="62" spans="5:23" x14ac:dyDescent="0.3">
      <c r="E62">
        <f>(L57*L57)+((2/3*0.005)*(2/3*0.005))</f>
        <v>2.1655555555561974E-4</v>
      </c>
      <c r="O62" s="35" t="s">
        <v>12</v>
      </c>
      <c r="P62" s="35">
        <v>0.7</v>
      </c>
      <c r="Q62" s="18" t="s">
        <v>27</v>
      </c>
      <c r="R62" s="27">
        <v>3.39</v>
      </c>
      <c r="S62" s="27">
        <v>4.1100000000000003</v>
      </c>
      <c r="T62" s="27">
        <v>4.9000000000000004</v>
      </c>
      <c r="U62" s="27">
        <v>5.72</v>
      </c>
      <c r="V62" s="27">
        <v>6.57</v>
      </c>
      <c r="W62" s="27">
        <v>7.43</v>
      </c>
    </row>
    <row r="63" spans="5:23" x14ac:dyDescent="0.3">
      <c r="O63" s="35"/>
      <c r="P63" s="35"/>
      <c r="Q63" s="18" t="s">
        <v>28</v>
      </c>
      <c r="R63" s="27">
        <v>3.39</v>
      </c>
      <c r="S63" s="27">
        <v>4.1100000000000003</v>
      </c>
      <c r="T63" s="27">
        <v>4.9000000000000004</v>
      </c>
      <c r="U63" s="27">
        <v>5.72</v>
      </c>
      <c r="V63" s="27">
        <v>6.56</v>
      </c>
      <c r="W63" s="27">
        <v>7.43</v>
      </c>
    </row>
    <row r="64" spans="5:23" x14ac:dyDescent="0.3">
      <c r="O64" s="35"/>
      <c r="P64" s="35"/>
      <c r="Q64" s="18" t="s">
        <v>29</v>
      </c>
      <c r="R64" s="27">
        <v>3.4</v>
      </c>
      <c r="S64" s="27">
        <v>4.1100000000000003</v>
      </c>
      <c r="T64" s="27">
        <v>4.8899999999999997</v>
      </c>
      <c r="U64" s="27">
        <v>5.73</v>
      </c>
      <c r="V64" s="27">
        <v>6.57</v>
      </c>
      <c r="W64" s="27">
        <v>7.43</v>
      </c>
    </row>
    <row r="65" spans="8:23" x14ac:dyDescent="0.3">
      <c r="I65" s="21">
        <f>SQRT(((-4*0.7)/(11.54*11.54*11.54) * 0.003)^2+(2/(11.54*11.54)*0.0003)^2)</f>
        <v>7.0834527801816278E-6</v>
      </c>
      <c r="O65" s="35"/>
      <c r="P65" s="35"/>
      <c r="Q65" s="28" t="s">
        <v>30</v>
      </c>
      <c r="R65" s="29">
        <f>AVERAGE(R62:R64)</f>
        <v>3.3933333333333331</v>
      </c>
      <c r="S65" s="29">
        <f t="shared" ref="S65:W65" si="18">AVERAGE(S62:S64)</f>
        <v>4.1100000000000003</v>
      </c>
      <c r="T65" s="29">
        <f t="shared" si="18"/>
        <v>4.8966666666666674</v>
      </c>
      <c r="U65" s="29">
        <f t="shared" si="18"/>
        <v>5.7233333333333336</v>
      </c>
      <c r="V65" s="29">
        <f t="shared" si="18"/>
        <v>6.5666666666666664</v>
      </c>
      <c r="W65" s="29">
        <f t="shared" si="18"/>
        <v>7.43</v>
      </c>
    </row>
    <row r="69" spans="8:23" x14ac:dyDescent="0.3">
      <c r="O69" t="s">
        <v>50</v>
      </c>
      <c r="P69" t="s">
        <v>51</v>
      </c>
      <c r="Q69" t="s">
        <v>49</v>
      </c>
      <c r="R69" t="s">
        <v>52</v>
      </c>
      <c r="S69" t="s">
        <v>53</v>
      </c>
      <c r="T69" t="s">
        <v>54</v>
      </c>
      <c r="U69" t="s">
        <v>56</v>
      </c>
      <c r="V69" t="s">
        <v>57</v>
      </c>
    </row>
    <row r="70" spans="8:23" x14ac:dyDescent="0.3">
      <c r="O70">
        <v>0.65229999999999999</v>
      </c>
      <c r="P70">
        <v>2.2499999999999999E-2</v>
      </c>
      <c r="Q70">
        <f>O70*P70</f>
        <v>1.4676749999999999E-2</v>
      </c>
      <c r="R70">
        <f>SUM(O70:O73)</f>
        <v>16.455500000000001</v>
      </c>
      <c r="S70">
        <f>SUM(P70:P73)</f>
        <v>0.35589999999999999</v>
      </c>
      <c r="T70">
        <f>SUM(Q70:Q73)</f>
        <v>1.9723317199999999</v>
      </c>
      <c r="U70">
        <f>O70*O70</f>
        <v>0.42549528999999997</v>
      </c>
      <c r="V70">
        <f>SUM(U70:U73)</f>
        <v>94.171283749999986</v>
      </c>
    </row>
    <row r="71" spans="8:23" x14ac:dyDescent="0.3">
      <c r="O71">
        <v>2.9754</v>
      </c>
      <c r="P71">
        <v>6.7100000000000007E-2</v>
      </c>
      <c r="Q71">
        <f t="shared" ref="Q71:Q73" si="19">O71*P71</f>
        <v>0.19964934000000004</v>
      </c>
      <c r="U71">
        <f t="shared" ref="U71:U73" si="20">O71*O71</f>
        <v>8.8530051600000004</v>
      </c>
    </row>
    <row r="72" spans="8:23" x14ac:dyDescent="0.3">
      <c r="O72">
        <v>5.2701000000000002</v>
      </c>
      <c r="P72">
        <v>0.1113</v>
      </c>
      <c r="Q72">
        <f t="shared" si="19"/>
        <v>0.58656213000000001</v>
      </c>
      <c r="U72">
        <f t="shared" si="20"/>
        <v>27.773954010000001</v>
      </c>
    </row>
    <row r="73" spans="8:23" x14ac:dyDescent="0.3">
      <c r="O73">
        <v>7.5576999999999996</v>
      </c>
      <c r="P73">
        <v>0.155</v>
      </c>
      <c r="Q73">
        <f t="shared" si="19"/>
        <v>1.1714434999999999</v>
      </c>
      <c r="U73">
        <f t="shared" si="20"/>
        <v>57.118829289999994</v>
      </c>
    </row>
    <row r="74" spans="8:23" x14ac:dyDescent="0.3">
      <c r="H74" s="19" t="s">
        <v>47</v>
      </c>
      <c r="I74" s="19" t="s">
        <v>8</v>
      </c>
      <c r="J74" s="19" t="s">
        <v>48</v>
      </c>
    </row>
    <row r="75" spans="8:23" x14ac:dyDescent="0.3">
      <c r="H75" s="35">
        <v>1</v>
      </c>
      <c r="I75" s="26">
        <v>0.45707617252771088</v>
      </c>
      <c r="J75" s="26">
        <v>2.2515820670473283E-2</v>
      </c>
      <c r="O75" t="s">
        <v>55</v>
      </c>
      <c r="P75" t="s">
        <v>58</v>
      </c>
    </row>
    <row r="76" spans="8:23" x14ac:dyDescent="0.3">
      <c r="H76" s="35"/>
      <c r="I76" s="26">
        <v>2.0797238364427928</v>
      </c>
      <c r="J76" s="26">
        <v>6.728994782715654E-2</v>
      </c>
      <c r="O76" s="51">
        <f>((4*T70)-(R70*S70))/((4*V70)-(R70*R70))</f>
        <v>1.9195303744769868E-2</v>
      </c>
      <c r="P76" s="51">
        <f>(S70-(O76*R70))/4</f>
        <v>1.0007919806984858E-2</v>
      </c>
    </row>
    <row r="77" spans="8:23" x14ac:dyDescent="0.3">
      <c r="H77" s="35"/>
      <c r="I77" s="26">
        <v>3.6927349133315124</v>
      </c>
      <c r="J77" s="26">
        <v>0.11172327161542382</v>
      </c>
    </row>
    <row r="78" spans="8:23" x14ac:dyDescent="0.3">
      <c r="H78" s="35"/>
      <c r="I78" s="26">
        <v>5.296644235378329</v>
      </c>
      <c r="J78" s="26">
        <v>0.15581865263963943</v>
      </c>
    </row>
    <row r="79" spans="8:23" x14ac:dyDescent="0.3">
      <c r="H79" s="35">
        <v>2</v>
      </c>
      <c r="I79" s="26">
        <v>0.31011582538113291</v>
      </c>
      <c r="J79" s="26">
        <v>2.2523594872837338E-2</v>
      </c>
    </row>
    <row r="80" spans="8:23" x14ac:dyDescent="0.3">
      <c r="H80" s="35"/>
      <c r="I80" s="26">
        <v>1.4187883041172731</v>
      </c>
      <c r="J80" s="26">
        <v>6.7394838296136586E-2</v>
      </c>
    </row>
    <row r="81" spans="8:10" x14ac:dyDescent="0.3">
      <c r="H81" s="35"/>
      <c r="I81" s="26">
        <v>2.514606270134812</v>
      </c>
      <c r="J81" s="26">
        <v>0.11203488664154934</v>
      </c>
    </row>
    <row r="82" spans="8:10" x14ac:dyDescent="0.3">
      <c r="H82" s="35"/>
      <c r="I82" s="26">
        <v>3.6034338665643282</v>
      </c>
      <c r="J82" s="26">
        <v>0.15644564843921124</v>
      </c>
    </row>
    <row r="83" spans="8:10" x14ac:dyDescent="0.3">
      <c r="H83" s="35">
        <v>3</v>
      </c>
      <c r="I83" s="26">
        <v>0.21799538513112332</v>
      </c>
      <c r="J83" s="26">
        <v>2.2528468044126566E-2</v>
      </c>
    </row>
    <row r="84" spans="8:10" x14ac:dyDescent="0.3">
      <c r="H84" s="35"/>
      <c r="I84" s="26">
        <v>0.99537491933908229</v>
      </c>
      <c r="J84" s="26">
        <v>6.7462034000300888E-2</v>
      </c>
    </row>
    <row r="85" spans="8:10" x14ac:dyDescent="0.3">
      <c r="H85" s="35"/>
      <c r="I85" s="26">
        <v>1.7665421212410664</v>
      </c>
      <c r="J85" s="26">
        <v>0.11223274960893175</v>
      </c>
    </row>
    <row r="86" spans="8:10" x14ac:dyDescent="0.3">
      <c r="H86" s="35"/>
      <c r="I86" s="26">
        <v>2.5351755609075921</v>
      </c>
      <c r="J86" s="26">
        <v>0.15684122448979593</v>
      </c>
    </row>
    <row r="87" spans="8:10" x14ac:dyDescent="0.3">
      <c r="H87" s="35">
        <v>4</v>
      </c>
      <c r="I87" s="26">
        <v>0.15925998709425318</v>
      </c>
      <c r="J87" s="26">
        <v>2.2531575146682713E-2</v>
      </c>
    </row>
    <row r="88" spans="8:10" x14ac:dyDescent="0.3">
      <c r="H88" s="35"/>
      <c r="I88" s="26">
        <v>0.72863127447810738</v>
      </c>
      <c r="J88" s="26">
        <v>6.7504366216740316E-2</v>
      </c>
    </row>
    <row r="89" spans="8:10" x14ac:dyDescent="0.3">
      <c r="H89" s="35"/>
      <c r="I89" s="26">
        <v>1.2972361919631585</v>
      </c>
      <c r="J89" s="26">
        <v>0.11235688102722576</v>
      </c>
    </row>
    <row r="90" spans="8:10" x14ac:dyDescent="0.3">
      <c r="H90" s="35"/>
      <c r="I90" s="26">
        <v>1.8604077588571355</v>
      </c>
      <c r="J90" s="26">
        <v>0.15709109100689522</v>
      </c>
    </row>
    <row r="91" spans="8:10" x14ac:dyDescent="0.3">
      <c r="H91" s="35">
        <v>5</v>
      </c>
      <c r="I91" s="26">
        <v>0.12055745041728251</v>
      </c>
      <c r="J91" s="26">
        <v>2.2533622510872927E-2</v>
      </c>
    </row>
    <row r="92" spans="8:10" x14ac:dyDescent="0.3">
      <c r="H92" s="35"/>
      <c r="I92" s="26">
        <v>0.55210489993098688</v>
      </c>
      <c r="J92" s="26">
        <v>6.7532380952380955E-2</v>
      </c>
    </row>
    <row r="93" spans="8:10" x14ac:dyDescent="0.3">
      <c r="H93" s="35"/>
      <c r="I93" s="26">
        <v>0.98276738450570345</v>
      </c>
      <c r="J93" s="26">
        <v>0.11244005802679824</v>
      </c>
    </row>
    <row r="94" spans="8:10" x14ac:dyDescent="0.3">
      <c r="H94" s="35"/>
      <c r="I94" s="26">
        <v>1.4101634711858777</v>
      </c>
      <c r="J94" s="26">
        <v>0.15725781646661988</v>
      </c>
    </row>
    <row r="95" spans="8:10" x14ac:dyDescent="0.3">
      <c r="H95" s="35">
        <v>6</v>
      </c>
      <c r="I95" s="26">
        <v>9.397765983208542E-2</v>
      </c>
      <c r="J95" s="26">
        <v>2.2535028581794882E-2</v>
      </c>
    </row>
    <row r="96" spans="8:10" x14ac:dyDescent="0.3">
      <c r="H96" s="35"/>
      <c r="I96" s="26">
        <v>0.4305627858494801</v>
      </c>
      <c r="J96" s="26">
        <v>6.755166968588569E-2</v>
      </c>
    </row>
    <row r="97" spans="8:10" x14ac:dyDescent="0.3">
      <c r="H97" s="35"/>
      <c r="I97" s="26">
        <v>0.76673412283945952</v>
      </c>
      <c r="J97" s="26">
        <v>0.11249719882450897</v>
      </c>
    </row>
    <row r="98" spans="8:10" x14ac:dyDescent="0.3">
      <c r="H98" s="35"/>
      <c r="I98" s="26">
        <v>1.1026116380500881</v>
      </c>
      <c r="J98" s="26">
        <v>0.15737170291043007</v>
      </c>
    </row>
  </sheetData>
  <mergeCells count="28">
    <mergeCell ref="A1:B1"/>
    <mergeCell ref="A2:A5"/>
    <mergeCell ref="B2:B5"/>
    <mergeCell ref="A6:A9"/>
    <mergeCell ref="B6:B9"/>
    <mergeCell ref="S5:U5"/>
    <mergeCell ref="Q48:Q49"/>
    <mergeCell ref="R48:W48"/>
    <mergeCell ref="A14:A17"/>
    <mergeCell ref="B14:B17"/>
    <mergeCell ref="A10:A13"/>
    <mergeCell ref="B10:B13"/>
    <mergeCell ref="O62:O65"/>
    <mergeCell ref="P62:P65"/>
    <mergeCell ref="O48:P49"/>
    <mergeCell ref="E56:F56"/>
    <mergeCell ref="P58:P61"/>
    <mergeCell ref="O58:O61"/>
    <mergeCell ref="O50:O53"/>
    <mergeCell ref="P50:P53"/>
    <mergeCell ref="O54:O57"/>
    <mergeCell ref="P54:P57"/>
    <mergeCell ref="H95:H98"/>
    <mergeCell ref="H75:H78"/>
    <mergeCell ref="H79:H82"/>
    <mergeCell ref="H83:H86"/>
    <mergeCell ref="H87:H90"/>
    <mergeCell ref="H91:H94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7E2D8-5805-440F-8B7D-E18083560C18}">
  <dimension ref="C1:I5"/>
  <sheetViews>
    <sheetView tabSelected="1" zoomScale="85" zoomScaleNormal="85" workbookViewId="0">
      <selection activeCell="C2" sqref="C2:I5"/>
    </sheetView>
  </sheetViews>
  <sheetFormatPr defaultRowHeight="14.4" x14ac:dyDescent="0.3"/>
  <sheetData>
    <row r="1" spans="3:9" ht="15" thickBot="1" x14ac:dyDescent="0.35"/>
    <row r="2" spans="3:9" ht="15" thickBot="1" x14ac:dyDescent="0.35">
      <c r="C2" s="48" t="s">
        <v>13</v>
      </c>
      <c r="D2" s="49"/>
      <c r="E2" s="49"/>
      <c r="F2" s="49"/>
      <c r="G2" s="49"/>
      <c r="H2" s="49"/>
      <c r="I2" s="50"/>
    </row>
    <row r="3" spans="3:9" ht="15" thickBot="1" x14ac:dyDescent="0.35">
      <c r="C3" s="17" t="s">
        <v>14</v>
      </c>
      <c r="D3" s="9">
        <v>0.08</v>
      </c>
      <c r="E3" s="9">
        <v>0.11</v>
      </c>
      <c r="F3" s="9">
        <v>0.14000000000000001</v>
      </c>
      <c r="G3" s="9">
        <v>0.17</v>
      </c>
      <c r="H3" s="9">
        <v>0.2</v>
      </c>
      <c r="I3" s="9">
        <v>0.23</v>
      </c>
    </row>
    <row r="4" spans="3:9" ht="15" thickBot="1" x14ac:dyDescent="0.35">
      <c r="C4" s="17" t="s">
        <v>15</v>
      </c>
      <c r="D4" s="9">
        <f>D3*D3</f>
        <v>6.4000000000000003E-3</v>
      </c>
      <c r="E4" s="9">
        <f t="shared" ref="E4:I4" si="0">E3*E3</f>
        <v>1.21E-2</v>
      </c>
      <c r="F4" s="9">
        <f t="shared" si="0"/>
        <v>1.9600000000000003E-2</v>
      </c>
      <c r="G4" s="9">
        <f t="shared" si="0"/>
        <v>2.8900000000000006E-2</v>
      </c>
      <c r="H4" s="9">
        <f t="shared" si="0"/>
        <v>4.0000000000000008E-2</v>
      </c>
      <c r="I4" s="9">
        <f t="shared" si="0"/>
        <v>5.2900000000000003E-2</v>
      </c>
    </row>
    <row r="5" spans="3:9" ht="15" thickBot="1" x14ac:dyDescent="0.35">
      <c r="C5" s="17" t="s">
        <v>16</v>
      </c>
      <c r="D5" s="9">
        <v>0.03</v>
      </c>
      <c r="E5" s="9">
        <v>0.04</v>
      </c>
      <c r="F5" s="9">
        <v>0.06</v>
      </c>
      <c r="G5" s="9">
        <v>0.08</v>
      </c>
      <c r="H5" s="9">
        <v>0.1</v>
      </c>
      <c r="I5" s="9">
        <v>0.13</v>
      </c>
    </row>
  </sheetData>
  <mergeCells count="1">
    <mergeCell ref="C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Елизавета Ястреба</dc:creator>
  <cp:lastModifiedBy>User</cp:lastModifiedBy>
  <dcterms:created xsi:type="dcterms:W3CDTF">2020-05-27T00:43:05Z</dcterms:created>
  <dcterms:modified xsi:type="dcterms:W3CDTF">2020-12-05T21:29:53Z</dcterms:modified>
</cp:coreProperties>
</file>