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Физика\Лабораторная работа #3.11v\"/>
    </mc:Choice>
  </mc:AlternateContent>
  <xr:revisionPtr revIDLastSave="0" documentId="13_ncr:1_{2ACA86F6-77AB-4F41-8B21-7291124AD1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8IvN/FFYpHa/9ubg6RVcgQFiNg=="/>
    </ext>
  </extLst>
</workbook>
</file>

<file path=xl/calcChain.xml><?xml version="1.0" encoding="utf-8"?>
<calcChain xmlns="http://schemas.openxmlformats.org/spreadsheetml/2006/main">
  <c r="AA30" i="1" l="1"/>
  <c r="AA29" i="1"/>
  <c r="AA28" i="1"/>
  <c r="J32" i="1"/>
  <c r="J19" i="1"/>
  <c r="AA21" i="1"/>
  <c r="J21" i="1"/>
  <c r="D14" i="1"/>
  <c r="J22" i="1"/>
  <c r="C2" i="1"/>
  <c r="J16" i="1"/>
  <c r="D37" i="1"/>
  <c r="D38" i="1"/>
  <c r="J15" i="1"/>
  <c r="R14" i="1"/>
  <c r="R15" i="1"/>
  <c r="R16" i="1"/>
  <c r="J17" i="1"/>
  <c r="R17" i="1"/>
  <c r="R18" i="1"/>
  <c r="R19" i="1"/>
  <c r="R20" i="1"/>
  <c r="R21" i="1"/>
  <c r="R22" i="1"/>
  <c r="R23" i="1"/>
  <c r="R24" i="1"/>
  <c r="R25" i="1"/>
  <c r="R26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D45" i="1"/>
  <c r="R44" i="1"/>
  <c r="D44" i="1"/>
  <c r="J30" i="1" s="1"/>
  <c r="R43" i="1"/>
  <c r="D43" i="1"/>
  <c r="R42" i="1"/>
  <c r="D42" i="1"/>
  <c r="R41" i="1"/>
  <c r="D41" i="1"/>
  <c r="R40" i="1"/>
  <c r="D40" i="1"/>
  <c r="R39" i="1"/>
  <c r="D39" i="1"/>
  <c r="R38" i="1"/>
  <c r="R37" i="1"/>
  <c r="R36" i="1"/>
  <c r="D36" i="1"/>
  <c r="R35" i="1"/>
  <c r="D35" i="1"/>
  <c r="R34" i="1"/>
  <c r="D34" i="1"/>
  <c r="R33" i="1"/>
  <c r="D33" i="1"/>
  <c r="R32" i="1"/>
  <c r="D32" i="1"/>
  <c r="R31" i="1"/>
  <c r="D31" i="1"/>
  <c r="R30" i="1"/>
  <c r="D30" i="1"/>
  <c r="R29" i="1"/>
  <c r="D29" i="1"/>
  <c r="R28" i="1"/>
  <c r="D28" i="1"/>
  <c r="R27" i="1"/>
  <c r="D27" i="1"/>
  <c r="D26" i="1"/>
  <c r="D25" i="1"/>
  <c r="D24" i="1"/>
  <c r="D23" i="1"/>
  <c r="D22" i="1"/>
  <c r="X21" i="1"/>
  <c r="D21" i="1"/>
  <c r="D20" i="1"/>
  <c r="D19" i="1"/>
  <c r="D18" i="1"/>
  <c r="X17" i="1"/>
  <c r="D17" i="1"/>
  <c r="X16" i="1"/>
  <c r="D16" i="1"/>
  <c r="X15" i="1"/>
  <c r="D15" i="1"/>
  <c r="F4" i="1"/>
  <c r="D3" i="1"/>
  <c r="F3" i="1" s="1"/>
  <c r="D2" i="1"/>
  <c r="V43" i="1" l="1"/>
  <c r="F2" i="1"/>
  <c r="AA15" i="1"/>
  <c r="X19" i="1"/>
  <c r="M15" i="1" l="1"/>
  <c r="X22" i="1"/>
  <c r="AA17" i="1"/>
  <c r="AA16" i="1"/>
  <c r="AA23" i="1" s="1"/>
  <c r="M17" i="1" l="1"/>
  <c r="M16" i="1"/>
  <c r="M21" i="1" l="1"/>
  <c r="J29" i="1"/>
  <c r="J31" i="1" s="1"/>
  <c r="M23" i="1" l="1"/>
  <c r="L26" i="1"/>
</calcChain>
</file>

<file path=xl/sharedStrings.xml><?xml version="1.0" encoding="utf-8"?>
<sst xmlns="http://schemas.openxmlformats.org/spreadsheetml/2006/main" count="60" uniqueCount="35">
  <si>
    <t>L</t>
  </si>
  <si>
    <t>Гн</t>
  </si>
  <si>
    <t>C</t>
  </si>
  <si>
    <t>Ф</t>
  </si>
  <si>
    <t>R</t>
  </si>
  <si>
    <t>Ом</t>
  </si>
  <si>
    <t>Ω, рад/с</t>
  </si>
  <si>
    <t>R = 1</t>
  </si>
  <si>
    <t>R = 3</t>
  </si>
  <si>
    <t>№</t>
  </si>
  <si>
    <t>f, кГц</t>
  </si>
  <si>
    <t>W, рад/с</t>
  </si>
  <si>
    <t>Uc, В</t>
  </si>
  <si>
    <t>UL, B</t>
  </si>
  <si>
    <t>UR, B</t>
  </si>
  <si>
    <t>U_res</t>
  </si>
  <si>
    <t>f</t>
  </si>
  <si>
    <t>w</t>
  </si>
  <si>
    <t>эксперим</t>
  </si>
  <si>
    <t>теоритич</t>
  </si>
  <si>
    <t>Резистор</t>
  </si>
  <si>
    <t>Конденс</t>
  </si>
  <si>
    <t>Катушка</t>
  </si>
  <si>
    <t>b</t>
  </si>
  <si>
    <t>Q экс</t>
  </si>
  <si>
    <t>w0</t>
  </si>
  <si>
    <t>Q рас</t>
  </si>
  <si>
    <t>dQ</t>
  </si>
  <si>
    <t>Q</t>
  </si>
  <si>
    <t>UL</t>
  </si>
  <si>
    <t>UR</t>
  </si>
  <si>
    <t>W0</t>
  </si>
  <si>
    <t>delta u</t>
  </si>
  <si>
    <t>deltaU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</si>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</sst>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rial"/>
    </font>
    <font>
      <sz val="11"/>
      <color theme="1"/>
      <name val="Calibri"/>
    </font>
    <font>
      <sz val="10"/>
      <color rgb="FF595959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/>
    <xf numFmtId="0" fontId="1" fillId="0" borderId="25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1" fillId="0" borderId="15" xfId="0" applyFont="1" applyBorder="1" applyAlignment="1">
      <alignment horizontal="center" vertical="center"/>
    </xf>
    <xf numFmtId="0" fontId="3" fillId="0" borderId="23" xfId="0" applyFont="1" applyBorder="1"/>
    <xf numFmtId="0" fontId="1" fillId="0" borderId="2" xfId="0" applyFont="1" applyBorder="1" applyAlignment="1">
      <alignment horizontal="center" vertical="center"/>
    </xf>
    <xf numFmtId="0" fontId="3" fillId="0" borderId="7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1" fillId="0" borderId="2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Амплитуда напряжения на модулях (</a:t>
            </a:r>
            <a:r>
              <a:rPr lang="en-US" sz="1400" b="0" i="0">
                <a:solidFill>
                  <a:srgbClr val="757575"/>
                </a:solidFill>
                <a:latin typeface="+mn-lt"/>
              </a:rPr>
              <a:t>R = 1)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011030724561575E-2"/>
          <c:y val="0.16827597884989046"/>
          <c:w val="0.70305761142630341"/>
          <c:h val="0.68947078588792587"/>
        </c:manualLayout>
      </c:layout>
      <c:scatterChart>
        <c:scatterStyle val="lineMarker"/>
        <c:varyColors val="1"/>
        <c:ser>
          <c:idx val="0"/>
          <c:order val="0"/>
          <c:tx>
            <c:v>Конденсатор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Лист1!$D$14:$D$63</c:f>
              <c:numCache>
                <c:formatCode>General</c:formatCode>
                <c:ptCount val="50"/>
                <c:pt idx="0">
                  <c:v>62831.853071795864</c:v>
                </c:pt>
                <c:pt idx="1">
                  <c:v>100530.96491487337</c:v>
                </c:pt>
                <c:pt idx="2">
                  <c:v>138230.07675795088</c:v>
                </c:pt>
                <c:pt idx="3">
                  <c:v>175929.18860102841</c:v>
                </c:pt>
                <c:pt idx="4">
                  <c:v>213628.30044410596</c:v>
                </c:pt>
                <c:pt idx="5">
                  <c:v>251327.41228718346</c:v>
                </c:pt>
                <c:pt idx="6">
                  <c:v>289026.52413026098</c:v>
                </c:pt>
                <c:pt idx="7">
                  <c:v>326725.6359733385</c:v>
                </c:pt>
                <c:pt idx="8">
                  <c:v>364424.74781641603</c:v>
                </c:pt>
                <c:pt idx="9">
                  <c:v>402123.85965949349</c:v>
                </c:pt>
                <c:pt idx="10">
                  <c:v>439822.97150257102</c:v>
                </c:pt>
                <c:pt idx="11">
                  <c:v>477522.08334564854</c:v>
                </c:pt>
                <c:pt idx="12">
                  <c:v>515221.19518872601</c:v>
                </c:pt>
                <c:pt idx="13">
                  <c:v>552920.30703180353</c:v>
                </c:pt>
                <c:pt idx="14">
                  <c:v>590619.41887488111</c:v>
                </c:pt>
                <c:pt idx="15">
                  <c:v>628318.5307179587</c:v>
                </c:pt>
                <c:pt idx="16">
                  <c:v>666017.64256103616</c:v>
                </c:pt>
                <c:pt idx="17">
                  <c:v>703716.75440411363</c:v>
                </c:pt>
                <c:pt idx="18">
                  <c:v>741415.86624719121</c:v>
                </c:pt>
                <c:pt idx="19">
                  <c:v>779114.97809026868</c:v>
                </c:pt>
                <c:pt idx="20">
                  <c:v>816814.08993334614</c:v>
                </c:pt>
                <c:pt idx="21">
                  <c:v>854513.20177642384</c:v>
                </c:pt>
                <c:pt idx="22">
                  <c:v>892212.31361950131</c:v>
                </c:pt>
                <c:pt idx="23">
                  <c:v>929911.42546257877</c:v>
                </c:pt>
                <c:pt idx="24">
                  <c:v>967610.53730565624</c:v>
                </c:pt>
                <c:pt idx="25">
                  <c:v>977035.3152664256</c:v>
                </c:pt>
                <c:pt idx="26">
                  <c:v>986460.09322719497</c:v>
                </c:pt>
                <c:pt idx="27">
                  <c:v>995884.87118796445</c:v>
                </c:pt>
                <c:pt idx="28">
                  <c:v>1005309.6491487338</c:v>
                </c:pt>
                <c:pt idx="29">
                  <c:v>948760.98138411751</c:v>
                </c:pt>
                <c:pt idx="30">
                  <c:v>863937.97973719309</c:v>
                </c:pt>
                <c:pt idx="31">
                  <c:v>0</c:v>
                </c:pt>
              </c:numCache>
            </c:numRef>
          </c:xVal>
          <c:yVal>
            <c:numRef>
              <c:f>Лист1!$E$14:$E$63</c:f>
              <c:numCache>
                <c:formatCode>General</c:formatCode>
                <c:ptCount val="50"/>
                <c:pt idx="0">
                  <c:v>5.024</c:v>
                </c:pt>
                <c:pt idx="1">
                  <c:v>5.0609999999999999</c:v>
                </c:pt>
                <c:pt idx="2">
                  <c:v>5.117</c:v>
                </c:pt>
                <c:pt idx="3">
                  <c:v>5.1920000000000002</c:v>
                </c:pt>
                <c:pt idx="4">
                  <c:v>5.2889999999999997</c:v>
                </c:pt>
                <c:pt idx="5">
                  <c:v>5.4080000000000004</c:v>
                </c:pt>
                <c:pt idx="6">
                  <c:v>5.5549999999999997</c:v>
                </c:pt>
                <c:pt idx="7">
                  <c:v>5.7329999999999997</c:v>
                </c:pt>
                <c:pt idx="8">
                  <c:v>5.9459999999999997</c:v>
                </c:pt>
                <c:pt idx="9">
                  <c:v>6.1950000000000003</c:v>
                </c:pt>
                <c:pt idx="10">
                  <c:v>6.5069999999999997</c:v>
                </c:pt>
                <c:pt idx="11">
                  <c:v>6.8789999999999996</c:v>
                </c:pt>
                <c:pt idx="12">
                  <c:v>7.3310000000000004</c:v>
                </c:pt>
                <c:pt idx="13">
                  <c:v>7.9749999999999996</c:v>
                </c:pt>
                <c:pt idx="14">
                  <c:v>8.6180000000000003</c:v>
                </c:pt>
                <c:pt idx="15">
                  <c:v>9.625</c:v>
                </c:pt>
                <c:pt idx="16">
                  <c:v>10.712999999999999</c:v>
                </c:pt>
                <c:pt idx="17">
                  <c:v>12.295</c:v>
                </c:pt>
                <c:pt idx="18">
                  <c:v>14.929</c:v>
                </c:pt>
                <c:pt idx="19">
                  <c:v>18.245999999999999</c:v>
                </c:pt>
                <c:pt idx="20">
                  <c:v>24.94</c:v>
                </c:pt>
                <c:pt idx="21">
                  <c:v>30.977</c:v>
                </c:pt>
                <c:pt idx="22">
                  <c:v>52.402999999999999</c:v>
                </c:pt>
                <c:pt idx="23">
                  <c:v>53.085000000000001</c:v>
                </c:pt>
                <c:pt idx="24">
                  <c:v>29.181999999999999</c:v>
                </c:pt>
                <c:pt idx="25">
                  <c:v>26.263000000000002</c:v>
                </c:pt>
                <c:pt idx="26">
                  <c:v>23.661000000000001</c:v>
                </c:pt>
                <c:pt idx="27">
                  <c:v>21.512</c:v>
                </c:pt>
                <c:pt idx="28">
                  <c:v>19.687000000000001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F-49B0-9F00-38F743916F1C}"/>
            </c:ext>
          </c:extLst>
        </c:ser>
        <c:ser>
          <c:idx val="1"/>
          <c:order val="1"/>
          <c:tx>
            <c:v>Катушка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Лист1!$D$14:$D$63</c:f>
              <c:numCache>
                <c:formatCode>General</c:formatCode>
                <c:ptCount val="50"/>
                <c:pt idx="0">
                  <c:v>62831.853071795864</c:v>
                </c:pt>
                <c:pt idx="1">
                  <c:v>100530.96491487337</c:v>
                </c:pt>
                <c:pt idx="2">
                  <c:v>138230.07675795088</c:v>
                </c:pt>
                <c:pt idx="3">
                  <c:v>175929.18860102841</c:v>
                </c:pt>
                <c:pt idx="4">
                  <c:v>213628.30044410596</c:v>
                </c:pt>
                <c:pt idx="5">
                  <c:v>251327.41228718346</c:v>
                </c:pt>
                <c:pt idx="6">
                  <c:v>289026.52413026098</c:v>
                </c:pt>
                <c:pt idx="7">
                  <c:v>326725.6359733385</c:v>
                </c:pt>
                <c:pt idx="8">
                  <c:v>364424.74781641603</c:v>
                </c:pt>
                <c:pt idx="9">
                  <c:v>402123.85965949349</c:v>
                </c:pt>
                <c:pt idx="10">
                  <c:v>439822.97150257102</c:v>
                </c:pt>
                <c:pt idx="11">
                  <c:v>477522.08334564854</c:v>
                </c:pt>
                <c:pt idx="12">
                  <c:v>515221.19518872601</c:v>
                </c:pt>
                <c:pt idx="13">
                  <c:v>552920.30703180353</c:v>
                </c:pt>
                <c:pt idx="14">
                  <c:v>590619.41887488111</c:v>
                </c:pt>
                <c:pt idx="15">
                  <c:v>628318.5307179587</c:v>
                </c:pt>
                <c:pt idx="16">
                  <c:v>666017.64256103616</c:v>
                </c:pt>
                <c:pt idx="17">
                  <c:v>703716.75440411363</c:v>
                </c:pt>
                <c:pt idx="18">
                  <c:v>741415.86624719121</c:v>
                </c:pt>
                <c:pt idx="19">
                  <c:v>779114.97809026868</c:v>
                </c:pt>
                <c:pt idx="20">
                  <c:v>816814.08993334614</c:v>
                </c:pt>
                <c:pt idx="21">
                  <c:v>854513.20177642384</c:v>
                </c:pt>
                <c:pt idx="22">
                  <c:v>892212.31361950131</c:v>
                </c:pt>
                <c:pt idx="23">
                  <c:v>929911.42546257877</c:v>
                </c:pt>
                <c:pt idx="24">
                  <c:v>967610.53730565624</c:v>
                </c:pt>
                <c:pt idx="25">
                  <c:v>977035.3152664256</c:v>
                </c:pt>
                <c:pt idx="26">
                  <c:v>986460.09322719497</c:v>
                </c:pt>
                <c:pt idx="27">
                  <c:v>995884.87118796445</c:v>
                </c:pt>
                <c:pt idx="28">
                  <c:v>1005309.6491487338</c:v>
                </c:pt>
                <c:pt idx="29">
                  <c:v>948760.98138411751</c:v>
                </c:pt>
                <c:pt idx="30">
                  <c:v>863937.97973719309</c:v>
                </c:pt>
                <c:pt idx="31">
                  <c:v>0</c:v>
                </c:pt>
              </c:numCache>
            </c:numRef>
          </c:xVal>
          <c:yVal>
            <c:numRef>
              <c:f>Лист1!$F$14:$F$63</c:f>
              <c:numCache>
                <c:formatCode>General</c:formatCode>
                <c:ptCount val="50"/>
                <c:pt idx="0">
                  <c:v>2.3800999999999999E-2</c:v>
                </c:pt>
                <c:pt idx="1">
                  <c:v>6.1384999999999995E-2</c:v>
                </c:pt>
                <c:pt idx="2">
                  <c:v>0.11736100000000001</c:v>
                </c:pt>
                <c:pt idx="3">
                  <c:v>0.192936</c:v>
                </c:pt>
                <c:pt idx="4">
                  <c:v>0.28983999999999999</c:v>
                </c:pt>
                <c:pt idx="5">
                  <c:v>0.43751200000000001</c:v>
                </c:pt>
                <c:pt idx="6">
                  <c:v>0.557701</c:v>
                </c:pt>
                <c:pt idx="7">
                  <c:v>0.73627900000000002</c:v>
                </c:pt>
                <c:pt idx="8">
                  <c:v>0.94943699999999998</c:v>
                </c:pt>
                <c:pt idx="9">
                  <c:v>1.2050000000000001</c:v>
                </c:pt>
                <c:pt idx="10">
                  <c:v>1.5149999999999999</c:v>
                </c:pt>
                <c:pt idx="11">
                  <c:v>1.889</c:v>
                </c:pt>
                <c:pt idx="12">
                  <c:v>2.3420000000000001</c:v>
                </c:pt>
                <c:pt idx="13">
                  <c:v>2.9449999999999998</c:v>
                </c:pt>
                <c:pt idx="14">
                  <c:v>3.71</c:v>
                </c:pt>
                <c:pt idx="15">
                  <c:v>4.5620000000000003</c:v>
                </c:pt>
                <c:pt idx="16">
                  <c:v>5.7939999999999996</c:v>
                </c:pt>
                <c:pt idx="17">
                  <c:v>7.359</c:v>
                </c:pt>
                <c:pt idx="18">
                  <c:v>10.102</c:v>
                </c:pt>
                <c:pt idx="19">
                  <c:v>13.49</c:v>
                </c:pt>
                <c:pt idx="20">
                  <c:v>20.388999999999999</c:v>
                </c:pt>
                <c:pt idx="21">
                  <c:v>29.021000000000001</c:v>
                </c:pt>
                <c:pt idx="22">
                  <c:v>50.713999999999999</c:v>
                </c:pt>
                <c:pt idx="23">
                  <c:v>54.177</c:v>
                </c:pt>
                <c:pt idx="24">
                  <c:v>33.295999999999999</c:v>
                </c:pt>
                <c:pt idx="25">
                  <c:v>30.474</c:v>
                </c:pt>
                <c:pt idx="26">
                  <c:v>28.071000000000002</c:v>
                </c:pt>
                <c:pt idx="27">
                  <c:v>26.021000000000001</c:v>
                </c:pt>
                <c:pt idx="28">
                  <c:v>24.262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F-49B0-9F00-38F743916F1C}"/>
            </c:ext>
          </c:extLst>
        </c:ser>
        <c:ser>
          <c:idx val="2"/>
          <c:order val="2"/>
          <c:tx>
            <c:v>Резистор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Лист1!$D$14:$D$63</c:f>
              <c:numCache>
                <c:formatCode>General</c:formatCode>
                <c:ptCount val="50"/>
                <c:pt idx="0">
                  <c:v>62831.853071795864</c:v>
                </c:pt>
                <c:pt idx="1">
                  <c:v>100530.96491487337</c:v>
                </c:pt>
                <c:pt idx="2">
                  <c:v>138230.07675795088</c:v>
                </c:pt>
                <c:pt idx="3">
                  <c:v>175929.18860102841</c:v>
                </c:pt>
                <c:pt idx="4">
                  <c:v>213628.30044410596</c:v>
                </c:pt>
                <c:pt idx="5">
                  <c:v>251327.41228718346</c:v>
                </c:pt>
                <c:pt idx="6">
                  <c:v>289026.52413026098</c:v>
                </c:pt>
                <c:pt idx="7">
                  <c:v>326725.6359733385</c:v>
                </c:pt>
                <c:pt idx="8">
                  <c:v>364424.74781641603</c:v>
                </c:pt>
                <c:pt idx="9">
                  <c:v>402123.85965949349</c:v>
                </c:pt>
                <c:pt idx="10">
                  <c:v>439822.97150257102</c:v>
                </c:pt>
                <c:pt idx="11">
                  <c:v>477522.08334564854</c:v>
                </c:pt>
                <c:pt idx="12">
                  <c:v>515221.19518872601</c:v>
                </c:pt>
                <c:pt idx="13">
                  <c:v>552920.30703180353</c:v>
                </c:pt>
                <c:pt idx="14">
                  <c:v>590619.41887488111</c:v>
                </c:pt>
                <c:pt idx="15">
                  <c:v>628318.5307179587</c:v>
                </c:pt>
                <c:pt idx="16">
                  <c:v>666017.64256103616</c:v>
                </c:pt>
                <c:pt idx="17">
                  <c:v>703716.75440411363</c:v>
                </c:pt>
                <c:pt idx="18">
                  <c:v>741415.86624719121</c:v>
                </c:pt>
                <c:pt idx="19">
                  <c:v>779114.97809026868</c:v>
                </c:pt>
                <c:pt idx="20">
                  <c:v>816814.08993334614</c:v>
                </c:pt>
                <c:pt idx="21">
                  <c:v>854513.20177642384</c:v>
                </c:pt>
                <c:pt idx="22">
                  <c:v>892212.31361950131</c:v>
                </c:pt>
                <c:pt idx="23">
                  <c:v>929911.42546257877</c:v>
                </c:pt>
                <c:pt idx="24">
                  <c:v>967610.53730565624</c:v>
                </c:pt>
                <c:pt idx="25">
                  <c:v>977035.3152664256</c:v>
                </c:pt>
                <c:pt idx="26">
                  <c:v>986460.09322719497</c:v>
                </c:pt>
                <c:pt idx="27">
                  <c:v>995884.87118796445</c:v>
                </c:pt>
                <c:pt idx="28">
                  <c:v>1005309.6491487338</c:v>
                </c:pt>
                <c:pt idx="29">
                  <c:v>948760.98138411751</c:v>
                </c:pt>
                <c:pt idx="30">
                  <c:v>863937.97973719309</c:v>
                </c:pt>
                <c:pt idx="31">
                  <c:v>0</c:v>
                </c:pt>
              </c:numCache>
            </c:numRef>
          </c:xVal>
          <c:yVal>
            <c:numRef>
              <c:f>Лист1!$G$14:$G$63</c:f>
              <c:numCache>
                <c:formatCode>General</c:formatCode>
                <c:ptCount val="50"/>
                <c:pt idx="0">
                  <c:v>3.1565999999999997E-2</c:v>
                </c:pt>
                <c:pt idx="1">
                  <c:v>5.0880000000000002E-2</c:v>
                </c:pt>
                <c:pt idx="2">
                  <c:v>7.0740999999999998E-2</c:v>
                </c:pt>
                <c:pt idx="3">
                  <c:v>9.1366000000000003E-2</c:v>
                </c:pt>
                <c:pt idx="4">
                  <c:v>0.11302</c:v>
                </c:pt>
                <c:pt idx="5">
                  <c:v>0.136959</c:v>
                </c:pt>
                <c:pt idx="6">
                  <c:v>0.160658</c:v>
                </c:pt>
                <c:pt idx="7">
                  <c:v>0.18742599999999998</c:v>
                </c:pt>
                <c:pt idx="8">
                  <c:v>0.21686800000000001</c:v>
                </c:pt>
                <c:pt idx="9">
                  <c:v>0.25004900000000002</c:v>
                </c:pt>
                <c:pt idx="10">
                  <c:v>0.28663299999999997</c:v>
                </c:pt>
                <c:pt idx="11">
                  <c:v>0.329065</c:v>
                </c:pt>
                <c:pt idx="12">
                  <c:v>0.37852800000000003</c:v>
                </c:pt>
                <c:pt idx="13">
                  <c:v>0.43900599999999995</c:v>
                </c:pt>
                <c:pt idx="14">
                  <c:v>0.50986200000000004</c:v>
                </c:pt>
                <c:pt idx="15">
                  <c:v>0.60793200000000003</c:v>
                </c:pt>
                <c:pt idx="16">
                  <c:v>0.71809400000000001</c:v>
                </c:pt>
                <c:pt idx="17">
                  <c:v>0.86888199999999993</c:v>
                </c:pt>
                <c:pt idx="18">
                  <c:v>1.1259999999999999</c:v>
                </c:pt>
                <c:pt idx="19">
                  <c:v>1.4390000000000001</c:v>
                </c:pt>
                <c:pt idx="20">
                  <c:v>2.0609999999999999</c:v>
                </c:pt>
                <c:pt idx="21">
                  <c:v>3.101</c:v>
                </c:pt>
                <c:pt idx="22">
                  <c:v>4.7060000000000004</c:v>
                </c:pt>
                <c:pt idx="23">
                  <c:v>4.8940000000000001</c:v>
                </c:pt>
                <c:pt idx="24">
                  <c:v>2.8460000000000001</c:v>
                </c:pt>
                <c:pt idx="25">
                  <c:v>2.5790000000000002</c:v>
                </c:pt>
                <c:pt idx="26">
                  <c:v>2.3530000000000002</c:v>
                </c:pt>
                <c:pt idx="27">
                  <c:v>2.16</c:v>
                </c:pt>
                <c:pt idx="28">
                  <c:v>1.9950000000000001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F-49B0-9F00-38F74391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1233"/>
        <c:axId val="528794628"/>
      </c:scatterChart>
      <c:valAx>
        <c:axId val="430711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sz="1200" b="0" i="0">
                    <a:solidFill>
                      <a:srgbClr val="000000"/>
                    </a:solidFill>
                    <a:latin typeface="+mn-lt"/>
                  </a:rPr>
                  <a:t>Ω, </a:t>
                </a:r>
                <a:r>
                  <a:rPr lang="ru-RU" sz="1200" b="0" i="0">
                    <a:solidFill>
                      <a:srgbClr val="000000"/>
                    </a:solidFill>
                    <a:latin typeface="+mn-lt"/>
                  </a:rPr>
                  <a:t>рад/с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28794628"/>
        <c:crosses val="autoZero"/>
        <c:crossBetween val="midCat"/>
      </c:valAx>
      <c:valAx>
        <c:axId val="528794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+mn-lt"/>
                  </a:rPr>
                  <a:t>U, 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3071123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32461290077503"/>
          <c:y val="0.43526806845742166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Амплитуда напряжения на модулях (</a:t>
            </a:r>
            <a:r>
              <a:rPr lang="en-US" sz="1400" b="0" i="0">
                <a:solidFill>
                  <a:srgbClr val="757575"/>
                </a:solidFill>
                <a:latin typeface="+mn-lt"/>
              </a:rPr>
              <a:t>R = 3)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011030724561575E-2"/>
          <c:y val="0.16827597884989046"/>
          <c:w val="0.70305761142630341"/>
          <c:h val="0.68947078588792587"/>
        </c:manualLayout>
      </c:layout>
      <c:scatterChart>
        <c:scatterStyle val="lineMarker"/>
        <c:varyColors val="1"/>
        <c:ser>
          <c:idx val="0"/>
          <c:order val="0"/>
          <c:tx>
            <c:v>Конденсатор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Лист1!$R$14:$R$63</c:f>
              <c:numCache>
                <c:formatCode>General</c:formatCode>
                <c:ptCount val="50"/>
                <c:pt idx="0">
                  <c:v>62831.853071795864</c:v>
                </c:pt>
                <c:pt idx="1">
                  <c:v>100530.96491487337</c:v>
                </c:pt>
                <c:pt idx="2">
                  <c:v>138230.07675795088</c:v>
                </c:pt>
                <c:pt idx="3">
                  <c:v>175929.18860102841</c:v>
                </c:pt>
                <c:pt idx="4">
                  <c:v>213628.30044410596</c:v>
                </c:pt>
                <c:pt idx="5">
                  <c:v>251327.41228718346</c:v>
                </c:pt>
                <c:pt idx="6">
                  <c:v>289026.52413026098</c:v>
                </c:pt>
                <c:pt idx="7">
                  <c:v>326725.6359733385</c:v>
                </c:pt>
                <c:pt idx="8">
                  <c:v>364424.74781641603</c:v>
                </c:pt>
                <c:pt idx="9">
                  <c:v>402123.85965949349</c:v>
                </c:pt>
                <c:pt idx="10">
                  <c:v>439822.97150257102</c:v>
                </c:pt>
                <c:pt idx="11">
                  <c:v>477522.08334564854</c:v>
                </c:pt>
                <c:pt idx="12">
                  <c:v>515221.19518872601</c:v>
                </c:pt>
                <c:pt idx="13">
                  <c:v>552920.30703180353</c:v>
                </c:pt>
                <c:pt idx="14">
                  <c:v>590619.41887488111</c:v>
                </c:pt>
                <c:pt idx="15">
                  <c:v>628318.5307179587</c:v>
                </c:pt>
                <c:pt idx="16">
                  <c:v>666017.64256103616</c:v>
                </c:pt>
                <c:pt idx="17">
                  <c:v>703716.75440411363</c:v>
                </c:pt>
                <c:pt idx="18">
                  <c:v>741415.86624719121</c:v>
                </c:pt>
                <c:pt idx="19">
                  <c:v>779114.97809026868</c:v>
                </c:pt>
                <c:pt idx="20">
                  <c:v>816814.08993334614</c:v>
                </c:pt>
                <c:pt idx="21">
                  <c:v>854513.20177642384</c:v>
                </c:pt>
                <c:pt idx="22">
                  <c:v>892212.31361950131</c:v>
                </c:pt>
                <c:pt idx="23">
                  <c:v>929911.42546257877</c:v>
                </c:pt>
                <c:pt idx="24">
                  <c:v>967610.53730565624</c:v>
                </c:pt>
                <c:pt idx="25">
                  <c:v>977035.3152664256</c:v>
                </c:pt>
                <c:pt idx="26">
                  <c:v>986460.09322719497</c:v>
                </c:pt>
                <c:pt idx="27">
                  <c:v>995884.87118796445</c:v>
                </c:pt>
                <c:pt idx="28">
                  <c:v>1005309.6491487338</c:v>
                </c:pt>
                <c:pt idx="29">
                  <c:v>995884.87118796445</c:v>
                </c:pt>
                <c:pt idx="30">
                  <c:v>760265.42216872994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Лист1!$S$14:$S$63</c:f>
              <c:numCache>
                <c:formatCode>General</c:formatCode>
                <c:ptCount val="50"/>
                <c:pt idx="0">
                  <c:v>5.0229999999999997</c:v>
                </c:pt>
                <c:pt idx="1">
                  <c:v>5.0579999999999998</c:v>
                </c:pt>
                <c:pt idx="2">
                  <c:v>5.1130000000000004</c:v>
                </c:pt>
                <c:pt idx="3">
                  <c:v>5.1849999999999996</c:v>
                </c:pt>
                <c:pt idx="4">
                  <c:v>5.2779999999999996</c:v>
                </c:pt>
                <c:pt idx="5">
                  <c:v>5.3920000000000003</c:v>
                </c:pt>
                <c:pt idx="6">
                  <c:v>5.532</c:v>
                </c:pt>
                <c:pt idx="7">
                  <c:v>5.7009999999999996</c:v>
                </c:pt>
                <c:pt idx="8">
                  <c:v>5.9</c:v>
                </c:pt>
                <c:pt idx="9">
                  <c:v>6.141</c:v>
                </c:pt>
                <c:pt idx="10">
                  <c:v>6.423</c:v>
                </c:pt>
                <c:pt idx="11">
                  <c:v>6.7619999999999996</c:v>
                </c:pt>
                <c:pt idx="12">
                  <c:v>7.1619999999999999</c:v>
                </c:pt>
                <c:pt idx="13">
                  <c:v>7.6859999999999999</c:v>
                </c:pt>
                <c:pt idx="14">
                  <c:v>8.2550000000000008</c:v>
                </c:pt>
                <c:pt idx="15">
                  <c:v>8.9870000000000001</c:v>
                </c:pt>
                <c:pt idx="16">
                  <c:v>9.8940000000000001</c:v>
                </c:pt>
                <c:pt idx="17">
                  <c:v>11.023999999999999</c:v>
                </c:pt>
                <c:pt idx="18">
                  <c:v>12.432</c:v>
                </c:pt>
                <c:pt idx="19">
                  <c:v>14.138999999999999</c:v>
                </c:pt>
                <c:pt idx="20">
                  <c:v>16.056000000000001</c:v>
                </c:pt>
                <c:pt idx="21">
                  <c:v>17.751999999999999</c:v>
                </c:pt>
                <c:pt idx="22">
                  <c:v>18.427</c:v>
                </c:pt>
                <c:pt idx="23">
                  <c:v>18.899000000000001</c:v>
                </c:pt>
                <c:pt idx="24">
                  <c:v>15.398999999999999</c:v>
                </c:pt>
                <c:pt idx="25">
                  <c:v>14.808</c:v>
                </c:pt>
                <c:pt idx="26">
                  <c:v>14.212999999999999</c:v>
                </c:pt>
                <c:pt idx="27">
                  <c:v>13.625</c:v>
                </c:pt>
                <c:pt idx="28">
                  <c:v>12.977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1-4459-9F26-465F040292F7}"/>
            </c:ext>
          </c:extLst>
        </c:ser>
        <c:ser>
          <c:idx val="1"/>
          <c:order val="1"/>
          <c:tx>
            <c:v>Катушка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Лист1!$R$14:$R$63</c:f>
              <c:numCache>
                <c:formatCode>General</c:formatCode>
                <c:ptCount val="50"/>
                <c:pt idx="0">
                  <c:v>62831.853071795864</c:v>
                </c:pt>
                <c:pt idx="1">
                  <c:v>100530.96491487337</c:v>
                </c:pt>
                <c:pt idx="2">
                  <c:v>138230.07675795088</c:v>
                </c:pt>
                <c:pt idx="3">
                  <c:v>175929.18860102841</c:v>
                </c:pt>
                <c:pt idx="4">
                  <c:v>213628.30044410596</c:v>
                </c:pt>
                <c:pt idx="5">
                  <c:v>251327.41228718346</c:v>
                </c:pt>
                <c:pt idx="6">
                  <c:v>289026.52413026098</c:v>
                </c:pt>
                <c:pt idx="7">
                  <c:v>326725.6359733385</c:v>
                </c:pt>
                <c:pt idx="8">
                  <c:v>364424.74781641603</c:v>
                </c:pt>
                <c:pt idx="9">
                  <c:v>402123.85965949349</c:v>
                </c:pt>
                <c:pt idx="10">
                  <c:v>439822.97150257102</c:v>
                </c:pt>
                <c:pt idx="11">
                  <c:v>477522.08334564854</c:v>
                </c:pt>
                <c:pt idx="12">
                  <c:v>515221.19518872601</c:v>
                </c:pt>
                <c:pt idx="13">
                  <c:v>552920.30703180353</c:v>
                </c:pt>
                <c:pt idx="14">
                  <c:v>590619.41887488111</c:v>
                </c:pt>
                <c:pt idx="15">
                  <c:v>628318.5307179587</c:v>
                </c:pt>
                <c:pt idx="16">
                  <c:v>666017.64256103616</c:v>
                </c:pt>
                <c:pt idx="17">
                  <c:v>703716.75440411363</c:v>
                </c:pt>
                <c:pt idx="18">
                  <c:v>741415.86624719121</c:v>
                </c:pt>
                <c:pt idx="19">
                  <c:v>779114.97809026868</c:v>
                </c:pt>
                <c:pt idx="20">
                  <c:v>816814.08993334614</c:v>
                </c:pt>
                <c:pt idx="21">
                  <c:v>854513.20177642384</c:v>
                </c:pt>
                <c:pt idx="22">
                  <c:v>892212.31361950131</c:v>
                </c:pt>
                <c:pt idx="23">
                  <c:v>929911.42546257877</c:v>
                </c:pt>
                <c:pt idx="24">
                  <c:v>967610.53730565624</c:v>
                </c:pt>
                <c:pt idx="25">
                  <c:v>977035.3152664256</c:v>
                </c:pt>
                <c:pt idx="26">
                  <c:v>986460.09322719497</c:v>
                </c:pt>
                <c:pt idx="27">
                  <c:v>995884.87118796445</c:v>
                </c:pt>
                <c:pt idx="28">
                  <c:v>1005309.6491487338</c:v>
                </c:pt>
                <c:pt idx="29">
                  <c:v>995884.87118796445</c:v>
                </c:pt>
                <c:pt idx="30">
                  <c:v>760265.42216872994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Лист1!$T$14:$T$63</c:f>
              <c:numCache>
                <c:formatCode>General</c:formatCode>
                <c:ptCount val="50"/>
                <c:pt idx="0">
                  <c:v>2.3795999999999998E-2</c:v>
                </c:pt>
                <c:pt idx="1">
                  <c:v>6.1357999999999996E-2</c:v>
                </c:pt>
                <c:pt idx="2">
                  <c:v>0.117267</c:v>
                </c:pt>
                <c:pt idx="3">
                  <c:v>0.19267699999999999</c:v>
                </c:pt>
                <c:pt idx="4">
                  <c:v>0.28925000000000001</c:v>
                </c:pt>
                <c:pt idx="5">
                  <c:v>0.40913299999999997</c:v>
                </c:pt>
                <c:pt idx="6">
                  <c:v>0.55532300000000001</c:v>
                </c:pt>
                <c:pt idx="7">
                  <c:v>0.73144100000000001</c:v>
                </c:pt>
                <c:pt idx="8">
                  <c:v>0.94237400000000004</c:v>
                </c:pt>
                <c:pt idx="9">
                  <c:v>1.1930000000000001</c:v>
                </c:pt>
                <c:pt idx="10">
                  <c:v>1.496</c:v>
                </c:pt>
                <c:pt idx="11">
                  <c:v>1.857</c:v>
                </c:pt>
                <c:pt idx="12">
                  <c:v>2.2919999999999998</c:v>
                </c:pt>
                <c:pt idx="13">
                  <c:v>2.839</c:v>
                </c:pt>
                <c:pt idx="14">
                  <c:v>3.4750000000000001</c:v>
                </c:pt>
                <c:pt idx="15">
                  <c:v>4.2850000000000001</c:v>
                </c:pt>
                <c:pt idx="16">
                  <c:v>5.3049999999999997</c:v>
                </c:pt>
                <c:pt idx="17">
                  <c:v>6.6040000000000001</c:v>
                </c:pt>
                <c:pt idx="18">
                  <c:v>8.2739999999999991</c:v>
                </c:pt>
                <c:pt idx="19">
                  <c:v>10.401999999999999</c:v>
                </c:pt>
                <c:pt idx="20">
                  <c:v>12.999000000000001</c:v>
                </c:pt>
                <c:pt idx="21">
                  <c:v>15.741</c:v>
                </c:pt>
                <c:pt idx="22">
                  <c:v>17.832999999999998</c:v>
                </c:pt>
                <c:pt idx="23">
                  <c:v>18.521999999999998</c:v>
                </c:pt>
                <c:pt idx="24">
                  <c:v>17.57</c:v>
                </c:pt>
                <c:pt idx="25">
                  <c:v>17.228999999999999</c:v>
                </c:pt>
                <c:pt idx="26">
                  <c:v>16.863</c:v>
                </c:pt>
                <c:pt idx="27">
                  <c:v>16.481000000000002</c:v>
                </c:pt>
                <c:pt idx="2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1-4459-9F26-465F040292F7}"/>
            </c:ext>
          </c:extLst>
        </c:ser>
        <c:ser>
          <c:idx val="2"/>
          <c:order val="2"/>
          <c:tx>
            <c:v>Резистор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Лист1!$R$14:$R$63</c:f>
              <c:numCache>
                <c:formatCode>General</c:formatCode>
                <c:ptCount val="50"/>
                <c:pt idx="0">
                  <c:v>62831.853071795864</c:v>
                </c:pt>
                <c:pt idx="1">
                  <c:v>100530.96491487337</c:v>
                </c:pt>
                <c:pt idx="2">
                  <c:v>138230.07675795088</c:v>
                </c:pt>
                <c:pt idx="3">
                  <c:v>175929.18860102841</c:v>
                </c:pt>
                <c:pt idx="4">
                  <c:v>213628.30044410596</c:v>
                </c:pt>
                <c:pt idx="5">
                  <c:v>251327.41228718346</c:v>
                </c:pt>
                <c:pt idx="6">
                  <c:v>289026.52413026098</c:v>
                </c:pt>
                <c:pt idx="7">
                  <c:v>326725.6359733385</c:v>
                </c:pt>
                <c:pt idx="8">
                  <c:v>364424.74781641603</c:v>
                </c:pt>
                <c:pt idx="9">
                  <c:v>402123.85965949349</c:v>
                </c:pt>
                <c:pt idx="10">
                  <c:v>439822.97150257102</c:v>
                </c:pt>
                <c:pt idx="11">
                  <c:v>477522.08334564854</c:v>
                </c:pt>
                <c:pt idx="12">
                  <c:v>515221.19518872601</c:v>
                </c:pt>
                <c:pt idx="13">
                  <c:v>552920.30703180353</c:v>
                </c:pt>
                <c:pt idx="14">
                  <c:v>590619.41887488111</c:v>
                </c:pt>
                <c:pt idx="15">
                  <c:v>628318.5307179587</c:v>
                </c:pt>
                <c:pt idx="16">
                  <c:v>666017.64256103616</c:v>
                </c:pt>
                <c:pt idx="17">
                  <c:v>703716.75440411363</c:v>
                </c:pt>
                <c:pt idx="18">
                  <c:v>741415.86624719121</c:v>
                </c:pt>
                <c:pt idx="19">
                  <c:v>779114.97809026868</c:v>
                </c:pt>
                <c:pt idx="20">
                  <c:v>816814.08993334614</c:v>
                </c:pt>
                <c:pt idx="21">
                  <c:v>854513.20177642384</c:v>
                </c:pt>
                <c:pt idx="22">
                  <c:v>892212.31361950131</c:v>
                </c:pt>
                <c:pt idx="23">
                  <c:v>929911.42546257877</c:v>
                </c:pt>
                <c:pt idx="24">
                  <c:v>967610.53730565624</c:v>
                </c:pt>
                <c:pt idx="25">
                  <c:v>977035.3152664256</c:v>
                </c:pt>
                <c:pt idx="26">
                  <c:v>986460.09322719497</c:v>
                </c:pt>
                <c:pt idx="27">
                  <c:v>995884.87118796445</c:v>
                </c:pt>
                <c:pt idx="28">
                  <c:v>1005309.6491487338</c:v>
                </c:pt>
                <c:pt idx="29">
                  <c:v>995884.87118796445</c:v>
                </c:pt>
                <c:pt idx="30">
                  <c:v>760265.42216872994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Лист1!$U$14:$U$63</c:f>
              <c:numCache>
                <c:formatCode>General</c:formatCode>
                <c:ptCount val="50"/>
                <c:pt idx="0">
                  <c:v>9.4678999999999999E-2</c:v>
                </c:pt>
                <c:pt idx="1">
                  <c:v>0.15257300000000001</c:v>
                </c:pt>
                <c:pt idx="2">
                  <c:v>0.21205399999999999</c:v>
                </c:pt>
                <c:pt idx="3">
                  <c:v>0.27373000000000003</c:v>
                </c:pt>
                <c:pt idx="4">
                  <c:v>0.33836900000000003</c:v>
                </c:pt>
                <c:pt idx="5">
                  <c:v>0.40676299999999999</c:v>
                </c:pt>
                <c:pt idx="6">
                  <c:v>0.47999599999999998</c:v>
                </c:pt>
                <c:pt idx="7">
                  <c:v>0.55918800000000002</c:v>
                </c:pt>
                <c:pt idx="8">
                  <c:v>0.64577700000000005</c:v>
                </c:pt>
                <c:pt idx="9">
                  <c:v>0.74151599999999995</c:v>
                </c:pt>
                <c:pt idx="10">
                  <c:v>0.84884999999999999</c:v>
                </c:pt>
                <c:pt idx="11">
                  <c:v>0.97051799999999999</c:v>
                </c:pt>
                <c:pt idx="12">
                  <c:v>1.1100000000000001</c:v>
                </c:pt>
                <c:pt idx="13">
                  <c:v>1.274</c:v>
                </c:pt>
                <c:pt idx="14">
                  <c:v>1.4670000000000001</c:v>
                </c:pt>
                <c:pt idx="15">
                  <c:v>1.6990000000000001</c:v>
                </c:pt>
                <c:pt idx="16">
                  <c:v>1.984</c:v>
                </c:pt>
                <c:pt idx="17">
                  <c:v>2.3370000000000002</c:v>
                </c:pt>
                <c:pt idx="18">
                  <c:v>2.778</c:v>
                </c:pt>
                <c:pt idx="19">
                  <c:v>3.3210000000000002</c:v>
                </c:pt>
                <c:pt idx="20">
                  <c:v>3.9550000000000001</c:v>
                </c:pt>
                <c:pt idx="21">
                  <c:v>4.5780000000000003</c:v>
                </c:pt>
                <c:pt idx="22">
                  <c:v>4.9649999999999999</c:v>
                </c:pt>
                <c:pt idx="23">
                  <c:v>4.9989999999999997</c:v>
                </c:pt>
                <c:pt idx="24">
                  <c:v>4.5049999999999999</c:v>
                </c:pt>
                <c:pt idx="25">
                  <c:v>4.3739999999999997</c:v>
                </c:pt>
                <c:pt idx="26">
                  <c:v>4.24</c:v>
                </c:pt>
                <c:pt idx="27">
                  <c:v>4.1040000000000001</c:v>
                </c:pt>
                <c:pt idx="28">
                  <c:v>3.9460000000000002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1-4459-9F26-465F0402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9640"/>
        <c:axId val="147249713"/>
      </c:scatterChart>
      <c:valAx>
        <c:axId val="312969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sz="1200" b="0" i="0">
                    <a:solidFill>
                      <a:srgbClr val="000000"/>
                    </a:solidFill>
                    <a:latin typeface="+mn-lt"/>
                  </a:rPr>
                  <a:t>Ω, </a:t>
                </a:r>
                <a:r>
                  <a:rPr lang="ru-RU" sz="1200" b="0" i="0">
                    <a:solidFill>
                      <a:srgbClr val="000000"/>
                    </a:solidFill>
                    <a:latin typeface="+mn-lt"/>
                  </a:rPr>
                  <a:t>рад/с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249713"/>
        <c:crosses val="autoZero"/>
        <c:crossBetween val="midCat"/>
      </c:valAx>
      <c:valAx>
        <c:axId val="147249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0" i="0">
                    <a:solidFill>
                      <a:srgbClr val="000000"/>
                    </a:solidFill>
                    <a:latin typeface="+mn-lt"/>
                  </a:rPr>
                  <a:t>U, 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2969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32461290077503"/>
          <c:y val="0.43526806845742166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2</xdr:row>
      <xdr:rowOff>114300</xdr:rowOff>
    </xdr:from>
    <xdr:ext cx="5476875" cy="3171825"/>
    <xdr:graphicFrame macro="">
      <xdr:nvGraphicFramePr>
        <xdr:cNvPr id="1263178821" name="Chart 1">
          <a:extLst>
            <a:ext uri="{FF2B5EF4-FFF2-40B4-BE49-F238E27FC236}">
              <a16:creationId xmlns:a16="http://schemas.microsoft.com/office/drawing/2014/main" id="{00000000-0008-0000-0000-00004594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29</xdr:col>
      <xdr:colOff>85725</xdr:colOff>
      <xdr:row>19</xdr:row>
      <xdr:rowOff>0</xdr:rowOff>
    </xdr:from>
    <xdr:ext cx="5476875" cy="3181350"/>
    <xdr:graphicFrame macro="">
      <xdr:nvGraphicFramePr>
        <xdr:cNvPr id="1048284945" name="Chart 2">
          <a:extLst>
            <a:ext uri="{FF2B5EF4-FFF2-40B4-BE49-F238E27FC236}">
              <a16:creationId xmlns:a16="http://schemas.microsoft.com/office/drawing/2014/main" id="{00000000-0008-0000-0000-0000118F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00"/>
  <sheetViews>
    <sheetView tabSelected="1" topLeftCell="I13" zoomScaleNormal="100" workbookViewId="0">
      <selection activeCell="AA28" sqref="AA28:AA31"/>
    </sheetView>
  </sheetViews>
  <sheetFormatPr defaultColWidth="12.59765625" defaultRowHeight="15" customHeight="1" x14ac:dyDescent="0.25"/>
  <cols>
    <col min="1" max="1" width="7.59765625" customWidth="1"/>
    <col min="2" max="2" width="10" customWidth="1"/>
    <col min="3" max="3" width="12.19921875" customWidth="1"/>
    <col min="4" max="4" width="9.69921875" customWidth="1"/>
    <col min="5" max="9" width="7.59765625" customWidth="1"/>
    <col min="10" max="10" width="9.59765625" customWidth="1"/>
    <col min="11" max="17" width="7.59765625" customWidth="1"/>
    <col min="18" max="18" width="10.09765625" customWidth="1"/>
    <col min="19" max="39" width="7.59765625" customWidth="1"/>
  </cols>
  <sheetData>
    <row r="2" spans="2:27" ht="14.4" x14ac:dyDescent="0.3">
      <c r="B2" s="1" t="s">
        <v>0</v>
      </c>
      <c r="C2" s="2">
        <f>12</f>
        <v>12</v>
      </c>
      <c r="D2" s="2">
        <f>10^(-6)</f>
        <v>9.9999999999999995E-7</v>
      </c>
      <c r="E2" s="2" t="s">
        <v>1</v>
      </c>
      <c r="F2" s="3">
        <f t="shared" ref="F2:F4" si="0">C2*D2</f>
        <v>1.2E-5</v>
      </c>
    </row>
    <row r="3" spans="2:27" ht="14.4" x14ac:dyDescent="0.3">
      <c r="B3" s="4" t="s">
        <v>2</v>
      </c>
      <c r="C3" s="5">
        <v>100</v>
      </c>
      <c r="D3" s="5">
        <f>10^(-9)</f>
        <v>1.0000000000000001E-9</v>
      </c>
      <c r="E3" s="5" t="s">
        <v>3</v>
      </c>
      <c r="F3" s="6">
        <f t="shared" si="0"/>
        <v>1.0000000000000001E-7</v>
      </c>
    </row>
    <row r="4" spans="2:27" ht="14.4" x14ac:dyDescent="0.3">
      <c r="B4" s="7" t="s">
        <v>4</v>
      </c>
      <c r="C4" s="8">
        <v>1</v>
      </c>
      <c r="D4" s="8">
        <v>1</v>
      </c>
      <c r="E4" s="8" t="s">
        <v>5</v>
      </c>
      <c r="F4" s="9">
        <f t="shared" si="0"/>
        <v>1</v>
      </c>
    </row>
    <row r="6" spans="2:27" ht="14.4" x14ac:dyDescent="0.3">
      <c r="C6" s="10"/>
    </row>
    <row r="10" spans="2:27" ht="14.4" x14ac:dyDescent="0.3">
      <c r="C10" s="11"/>
      <c r="Y10" s="12" t="s">
        <v>6</v>
      </c>
    </row>
    <row r="12" spans="2:27" ht="14.4" x14ac:dyDescent="0.3">
      <c r="B12" s="13"/>
      <c r="C12" s="14"/>
      <c r="D12" s="15"/>
      <c r="E12" s="15"/>
      <c r="F12" s="15"/>
      <c r="G12" s="15"/>
      <c r="P12" s="1" t="s">
        <v>8</v>
      </c>
      <c r="Q12" s="16"/>
      <c r="R12" s="17"/>
      <c r="S12" s="17"/>
      <c r="T12" s="17"/>
      <c r="U12" s="17"/>
    </row>
    <row r="13" spans="2:27" ht="14.4" x14ac:dyDescent="0.3">
      <c r="B13" s="18" t="s">
        <v>9</v>
      </c>
      <c r="C13" s="19" t="s">
        <v>10</v>
      </c>
      <c r="D13" s="20" t="s">
        <v>11</v>
      </c>
      <c r="E13" s="20" t="s">
        <v>12</v>
      </c>
      <c r="F13" s="20" t="s">
        <v>13</v>
      </c>
      <c r="G13" s="21" t="s">
        <v>14</v>
      </c>
      <c r="I13" s="49" t="s">
        <v>7</v>
      </c>
      <c r="J13" s="45" t="s">
        <v>15</v>
      </c>
      <c r="K13" s="51" t="s">
        <v>16</v>
      </c>
      <c r="L13" s="53" t="s">
        <v>17</v>
      </c>
      <c r="M13" s="54"/>
      <c r="P13" s="22" t="s">
        <v>9</v>
      </c>
      <c r="Q13" s="23" t="s">
        <v>10</v>
      </c>
      <c r="R13" s="24" t="s">
        <v>11</v>
      </c>
      <c r="S13" s="24" t="s">
        <v>12</v>
      </c>
      <c r="T13" s="24" t="s">
        <v>13</v>
      </c>
      <c r="U13" s="25" t="s">
        <v>14</v>
      </c>
      <c r="W13" s="45" t="s">
        <v>8</v>
      </c>
      <c r="X13" s="45" t="s">
        <v>15</v>
      </c>
      <c r="Y13" s="45" t="s">
        <v>16</v>
      </c>
      <c r="Z13" s="47" t="s">
        <v>17</v>
      </c>
      <c r="AA13" s="48"/>
    </row>
    <row r="14" spans="2:27" ht="14.4" x14ac:dyDescent="0.3">
      <c r="B14" s="26">
        <v>1</v>
      </c>
      <c r="C14" s="27">
        <v>10</v>
      </c>
      <c r="D14" s="28">
        <f>2*PI()*C14*1000</f>
        <v>62831.853071795864</v>
      </c>
      <c r="E14" s="28">
        <v>5.024</v>
      </c>
      <c r="F14" s="28">
        <v>2.3800999999999999E-2</v>
      </c>
      <c r="G14" s="28">
        <v>3.1565999999999997E-2</v>
      </c>
      <c r="I14" s="50"/>
      <c r="J14" s="46"/>
      <c r="K14" s="52"/>
      <c r="L14" s="29" t="s">
        <v>18</v>
      </c>
      <c r="M14" s="30" t="s">
        <v>19</v>
      </c>
      <c r="P14" s="31">
        <v>1</v>
      </c>
      <c r="Q14" s="32">
        <v>10</v>
      </c>
      <c r="R14" s="55">
        <f t="shared" ref="R14:R57" si="1">2*PI()*Q14*1000</f>
        <v>62831.853071795864</v>
      </c>
      <c r="S14" s="33">
        <v>5.0229999999999997</v>
      </c>
      <c r="T14" s="33">
        <v>2.3795999999999998E-2</v>
      </c>
      <c r="U14" s="33">
        <v>9.4678999999999999E-2</v>
      </c>
      <c r="W14" s="46"/>
      <c r="X14" s="46"/>
      <c r="Y14" s="46"/>
      <c r="Z14" s="34" t="s">
        <v>18</v>
      </c>
      <c r="AA14" s="35" t="s">
        <v>19</v>
      </c>
    </row>
    <row r="15" spans="2:27" ht="14.4" x14ac:dyDescent="0.3">
      <c r="B15" s="36">
        <v>2</v>
      </c>
      <c r="C15" s="37">
        <v>16</v>
      </c>
      <c r="D15" s="28">
        <f t="shared" ref="D15:D45" si="2">2*PI()*C15*1000</f>
        <v>100530.96491487337</v>
      </c>
      <c r="E15" s="38">
        <v>5.0609999999999999</v>
      </c>
      <c r="F15" s="38">
        <v>6.1384999999999995E-2</v>
      </c>
      <c r="G15" s="38">
        <v>5.0880000000000002E-2</v>
      </c>
      <c r="I15" s="39" t="s">
        <v>20</v>
      </c>
      <c r="J15" s="32">
        <f>MAX(G14:G63)</f>
        <v>4.8940000000000001</v>
      </c>
      <c r="K15" s="33">
        <v>148000</v>
      </c>
      <c r="L15" s="33">
        <v>929911</v>
      </c>
      <c r="M15" s="33">
        <f>1/SQRT(F2*F3)</f>
        <v>912870.92917527677</v>
      </c>
      <c r="P15" s="40">
        <v>2</v>
      </c>
      <c r="Q15" s="41">
        <v>16</v>
      </c>
      <c r="R15" s="55">
        <f t="shared" si="1"/>
        <v>100530.96491487337</v>
      </c>
      <c r="S15" s="42">
        <v>5.0579999999999998</v>
      </c>
      <c r="T15" s="42">
        <v>6.1357999999999996E-2</v>
      </c>
      <c r="U15" s="42">
        <v>0.15257300000000001</v>
      </c>
      <c r="W15" s="1" t="s">
        <v>20</v>
      </c>
      <c r="X15" s="1">
        <f>MAX(U14:U63)</f>
        <v>4.9989999999999997</v>
      </c>
      <c r="Y15" s="1">
        <v>148000</v>
      </c>
      <c r="Z15" s="5">
        <v>929911</v>
      </c>
      <c r="AA15" s="6">
        <f>1/SQRT(F2*F3)</f>
        <v>912870.92917527677</v>
      </c>
    </row>
    <row r="16" spans="2:27" ht="14.4" x14ac:dyDescent="0.3">
      <c r="B16" s="36">
        <v>3</v>
      </c>
      <c r="C16" s="37">
        <v>22</v>
      </c>
      <c r="D16" s="28">
        <f t="shared" si="2"/>
        <v>138230.07675795088</v>
      </c>
      <c r="E16" s="38">
        <v>5.117</v>
      </c>
      <c r="F16" s="38">
        <v>0.11736100000000001</v>
      </c>
      <c r="G16" s="38">
        <v>7.0740999999999998E-2</v>
      </c>
      <c r="I16" s="40" t="s">
        <v>21</v>
      </c>
      <c r="J16" s="41">
        <f>MAX(E14:E63)</f>
        <v>53.085000000000001</v>
      </c>
      <c r="K16" s="42">
        <v>148000</v>
      </c>
      <c r="L16" s="42">
        <v>929911</v>
      </c>
      <c r="M16" s="42">
        <f>M15*SQRT(1-2*(J19/M15)*(J19/M15))</f>
        <v>910967.12954481028</v>
      </c>
      <c r="P16" s="40">
        <v>3</v>
      </c>
      <c r="Q16" s="41">
        <v>22</v>
      </c>
      <c r="R16" s="55">
        <f t="shared" si="1"/>
        <v>138230.07675795088</v>
      </c>
      <c r="S16" s="42">
        <v>5.1130000000000004</v>
      </c>
      <c r="T16" s="42">
        <v>0.117267</v>
      </c>
      <c r="U16" s="42">
        <v>0.21205399999999999</v>
      </c>
      <c r="W16" s="4" t="s">
        <v>21</v>
      </c>
      <c r="X16" s="4">
        <f>MAX(S14:S63)</f>
        <v>18.899000000000001</v>
      </c>
      <c r="Y16" s="4">
        <v>148000</v>
      </c>
      <c r="Z16" s="5">
        <v>929911</v>
      </c>
      <c r="AA16" s="6">
        <f>AA15*SQRT(1-2*(X19/AA15)*(X19/AA15))</f>
        <v>895591.05250852823</v>
      </c>
    </row>
    <row r="17" spans="2:27" thickBot="1" x14ac:dyDescent="0.35">
      <c r="B17" s="36">
        <v>4</v>
      </c>
      <c r="C17" s="37">
        <v>28</v>
      </c>
      <c r="D17" s="28">
        <f t="shared" si="2"/>
        <v>175929.18860102841</v>
      </c>
      <c r="E17" s="38">
        <v>5.1920000000000002</v>
      </c>
      <c r="F17" s="38">
        <v>0.192936</v>
      </c>
      <c r="G17" s="38">
        <v>9.1366000000000003E-2</v>
      </c>
      <c r="I17" s="43" t="s">
        <v>22</v>
      </c>
      <c r="J17" s="41">
        <f>MAX(F14:F63)</f>
        <v>54.177</v>
      </c>
      <c r="K17" s="42">
        <v>148000</v>
      </c>
      <c r="L17" s="42">
        <v>929911</v>
      </c>
      <c r="M17" s="42">
        <f>M15/SQRT(1-2*(J19/M15)*(J19/M15))</f>
        <v>914778.70749269635</v>
      </c>
      <c r="P17" s="40">
        <v>4</v>
      </c>
      <c r="Q17" s="41">
        <v>28</v>
      </c>
      <c r="R17" s="55">
        <f t="shared" si="1"/>
        <v>175929.18860102841</v>
      </c>
      <c r="S17" s="42">
        <v>5.1849999999999996</v>
      </c>
      <c r="T17" s="42">
        <v>0.19267699999999999</v>
      </c>
      <c r="U17" s="42">
        <v>0.27373000000000003</v>
      </c>
      <c r="W17" s="7" t="s">
        <v>22</v>
      </c>
      <c r="X17" s="7">
        <f>MAX(T14:T63)</f>
        <v>18.521999999999998</v>
      </c>
      <c r="Y17" s="7">
        <v>148000</v>
      </c>
      <c r="Z17" s="8">
        <v>929911</v>
      </c>
      <c r="AA17" s="9">
        <f>AA15/SQRT(1-2*(X19/AA15)*(X19/AA15))</f>
        <v>930484.21039847075</v>
      </c>
    </row>
    <row r="18" spans="2:27" thickBot="1" x14ac:dyDescent="0.35">
      <c r="B18" s="36">
        <v>5</v>
      </c>
      <c r="C18" s="37">
        <v>34</v>
      </c>
      <c r="D18" s="28">
        <f t="shared" si="2"/>
        <v>213628.30044410596</v>
      </c>
      <c r="E18" s="38">
        <v>5.2889999999999997</v>
      </c>
      <c r="F18" s="38">
        <v>0.28983999999999999</v>
      </c>
      <c r="G18" s="38">
        <v>0.11302</v>
      </c>
      <c r="P18" s="40">
        <v>5</v>
      </c>
      <c r="Q18" s="41">
        <v>34</v>
      </c>
      <c r="R18" s="55">
        <f t="shared" si="1"/>
        <v>213628.30044410596</v>
      </c>
      <c r="S18" s="42">
        <v>5.2779999999999996</v>
      </c>
      <c r="T18" s="42">
        <v>0.28925000000000001</v>
      </c>
      <c r="U18" s="42">
        <v>0.33836900000000003</v>
      </c>
    </row>
    <row r="19" spans="2:27" ht="14.4" x14ac:dyDescent="0.3">
      <c r="B19" s="36">
        <v>6</v>
      </c>
      <c r="C19" s="37">
        <v>40</v>
      </c>
      <c r="D19" s="28">
        <f t="shared" si="2"/>
        <v>251327.41228718346</v>
      </c>
      <c r="E19" s="38">
        <v>5.4080000000000004</v>
      </c>
      <c r="F19" s="38">
        <v>0.43751200000000001</v>
      </c>
      <c r="G19" s="38">
        <v>0.136959</v>
      </c>
      <c r="I19" s="22" t="s">
        <v>23</v>
      </c>
      <c r="J19" s="35">
        <f>1/(2*F2)</f>
        <v>41666.666666666664</v>
      </c>
      <c r="P19" s="40">
        <v>6</v>
      </c>
      <c r="Q19" s="41">
        <v>40</v>
      </c>
      <c r="R19" s="55">
        <f t="shared" si="1"/>
        <v>251327.41228718346</v>
      </c>
      <c r="S19" s="42">
        <v>5.3920000000000003</v>
      </c>
      <c r="T19" s="42">
        <v>0.40913299999999997</v>
      </c>
      <c r="U19" s="42">
        <v>0.40676299999999999</v>
      </c>
      <c r="W19" s="22" t="s">
        <v>23</v>
      </c>
      <c r="X19" s="35">
        <f>3/(2*F2)</f>
        <v>125000</v>
      </c>
    </row>
    <row r="20" spans="2:27" ht="14.4" x14ac:dyDescent="0.3">
      <c r="B20" s="36">
        <v>7</v>
      </c>
      <c r="C20" s="37">
        <v>46</v>
      </c>
      <c r="D20" s="28">
        <f t="shared" si="2"/>
        <v>289026.52413026098</v>
      </c>
      <c r="E20" s="38">
        <v>5.5549999999999997</v>
      </c>
      <c r="F20" s="38">
        <v>0.557701</v>
      </c>
      <c r="G20" s="38">
        <v>0.160658</v>
      </c>
      <c r="P20" s="40">
        <v>7</v>
      </c>
      <c r="Q20" s="41">
        <v>46</v>
      </c>
      <c r="R20" s="55">
        <f t="shared" si="1"/>
        <v>289026.52413026098</v>
      </c>
      <c r="S20" s="42">
        <v>5.532</v>
      </c>
      <c r="T20" s="42">
        <v>0.55532300000000001</v>
      </c>
      <c r="U20" s="42">
        <v>0.47999599999999998</v>
      </c>
    </row>
    <row r="21" spans="2:27" ht="15.75" customHeight="1" x14ac:dyDescent="0.3">
      <c r="B21" s="36">
        <v>8</v>
      </c>
      <c r="C21" s="37">
        <v>52</v>
      </c>
      <c r="D21" s="28">
        <f t="shared" si="2"/>
        <v>326725.6359733385</v>
      </c>
      <c r="E21" s="38">
        <v>5.7329999999999997</v>
      </c>
      <c r="F21" s="38">
        <v>0.73627900000000002</v>
      </c>
      <c r="G21" s="38">
        <v>0.18742599999999998</v>
      </c>
      <c r="I21" s="1" t="s">
        <v>24</v>
      </c>
      <c r="J21" s="3">
        <f>J16/5</f>
        <v>10.617000000000001</v>
      </c>
      <c r="L21" s="22" t="s">
        <v>25</v>
      </c>
      <c r="M21" s="35">
        <f>M16</f>
        <v>910967.12954481028</v>
      </c>
      <c r="P21" s="40">
        <v>8</v>
      </c>
      <c r="Q21" s="41">
        <v>52</v>
      </c>
      <c r="R21" s="55">
        <f t="shared" si="1"/>
        <v>326725.6359733385</v>
      </c>
      <c r="S21" s="42">
        <v>5.7009999999999996</v>
      </c>
      <c r="T21" s="42">
        <v>0.73144100000000001</v>
      </c>
      <c r="U21" s="42">
        <v>0.55918800000000002</v>
      </c>
      <c r="W21" s="22" t="s">
        <v>24</v>
      </c>
      <c r="X21" s="35">
        <f>MAX(S14:S57)/5</f>
        <v>3.7798000000000003</v>
      </c>
      <c r="Z21" s="22" t="s">
        <v>25</v>
      </c>
      <c r="AA21" s="35">
        <f>AA16</f>
        <v>895591.05250852823</v>
      </c>
    </row>
    <row r="22" spans="2:27" ht="15.75" customHeight="1" x14ac:dyDescent="0.3">
      <c r="B22" s="36">
        <v>9</v>
      </c>
      <c r="C22" s="37">
        <v>58</v>
      </c>
      <c r="D22" s="28">
        <f t="shared" si="2"/>
        <v>364424.74781641603</v>
      </c>
      <c r="E22" s="38">
        <v>5.9459999999999997</v>
      </c>
      <c r="F22" s="38">
        <v>0.94943699999999998</v>
      </c>
      <c r="G22" s="38">
        <v>0.21686800000000001</v>
      </c>
      <c r="I22" s="22" t="s">
        <v>26</v>
      </c>
      <c r="J22" s="35">
        <f>SQRT(F2/F3)</f>
        <v>10.954451150103322</v>
      </c>
      <c r="L22" s="1" t="s">
        <v>27</v>
      </c>
      <c r="M22" s="3">
        <v>95000</v>
      </c>
      <c r="P22" s="40">
        <v>9</v>
      </c>
      <c r="Q22" s="41">
        <v>58</v>
      </c>
      <c r="R22" s="55">
        <f t="shared" si="1"/>
        <v>364424.74781641603</v>
      </c>
      <c r="S22" s="42">
        <v>5.9</v>
      </c>
      <c r="T22" s="42">
        <v>0.94237400000000004</v>
      </c>
      <c r="U22" s="42">
        <v>0.64577700000000005</v>
      </c>
      <c r="W22" s="7" t="s">
        <v>26</v>
      </c>
      <c r="X22" s="9">
        <f>J22/3</f>
        <v>3.6514837167011076</v>
      </c>
      <c r="Z22" s="1" t="s">
        <v>27</v>
      </c>
      <c r="AA22" s="3">
        <v>281844</v>
      </c>
    </row>
    <row r="23" spans="2:27" ht="15.75" customHeight="1" x14ac:dyDescent="0.3">
      <c r="B23" s="36">
        <v>10</v>
      </c>
      <c r="C23" s="37">
        <v>64</v>
      </c>
      <c r="D23" s="28">
        <f t="shared" si="2"/>
        <v>402123.85965949349</v>
      </c>
      <c r="E23" s="38">
        <v>6.1950000000000003</v>
      </c>
      <c r="F23" s="38">
        <v>1.2050000000000001</v>
      </c>
      <c r="G23" s="38">
        <v>0.25004900000000002</v>
      </c>
      <c r="L23" s="22" t="s">
        <v>28</v>
      </c>
      <c r="M23" s="35">
        <f>M21/95000</f>
        <v>9.5891276794190556</v>
      </c>
      <c r="P23" s="40">
        <v>10</v>
      </c>
      <c r="Q23" s="41">
        <v>64</v>
      </c>
      <c r="R23" s="55">
        <f t="shared" si="1"/>
        <v>402123.85965949349</v>
      </c>
      <c r="S23" s="42">
        <v>6.141</v>
      </c>
      <c r="T23" s="42">
        <v>1.1930000000000001</v>
      </c>
      <c r="U23" s="42">
        <v>0.74151599999999995</v>
      </c>
      <c r="Z23" s="22" t="s">
        <v>28</v>
      </c>
      <c r="AA23" s="35">
        <f>AA21/AA22</f>
        <v>3.1776126243898335</v>
      </c>
    </row>
    <row r="24" spans="2:27" ht="15.75" customHeight="1" x14ac:dyDescent="0.3">
      <c r="B24" s="36">
        <v>11</v>
      </c>
      <c r="C24" s="37">
        <v>70</v>
      </c>
      <c r="D24" s="28">
        <f t="shared" si="2"/>
        <v>439822.97150257102</v>
      </c>
      <c r="E24" s="38">
        <v>6.5069999999999997</v>
      </c>
      <c r="F24" s="38">
        <v>1.5149999999999999</v>
      </c>
      <c r="G24" s="38">
        <v>0.28663299999999997</v>
      </c>
      <c r="P24" s="40">
        <v>11</v>
      </c>
      <c r="Q24" s="41">
        <v>70</v>
      </c>
      <c r="R24" s="55">
        <f t="shared" si="1"/>
        <v>439822.97150257102</v>
      </c>
      <c r="S24" s="42">
        <v>6.423</v>
      </c>
      <c r="T24" s="42">
        <v>1.496</v>
      </c>
      <c r="U24" s="42">
        <v>0.84884999999999999</v>
      </c>
    </row>
    <row r="25" spans="2:27" ht="15.75" customHeight="1" x14ac:dyDescent="0.3">
      <c r="B25" s="36">
        <v>12</v>
      </c>
      <c r="C25" s="37">
        <v>76</v>
      </c>
      <c r="D25" s="28">
        <f t="shared" si="2"/>
        <v>477522.08334564854</v>
      </c>
      <c r="E25" s="38">
        <v>6.8789999999999996</v>
      </c>
      <c r="F25" s="38">
        <v>1.889</v>
      </c>
      <c r="G25" s="38">
        <v>0.329065</v>
      </c>
      <c r="P25" s="40">
        <v>12</v>
      </c>
      <c r="Q25" s="41">
        <v>76</v>
      </c>
      <c r="R25" s="55">
        <f t="shared" si="1"/>
        <v>477522.08334564854</v>
      </c>
      <c r="S25" s="42">
        <v>6.7619999999999996</v>
      </c>
      <c r="T25" s="42">
        <v>1.857</v>
      </c>
      <c r="U25" s="42">
        <v>0.97051799999999999</v>
      </c>
    </row>
    <row r="26" spans="2:27" ht="15.75" customHeight="1" x14ac:dyDescent="0.3">
      <c r="B26" s="36">
        <v>13</v>
      </c>
      <c r="C26" s="37">
        <v>82</v>
      </c>
      <c r="D26" s="28">
        <f t="shared" si="2"/>
        <v>515221.19518872601</v>
      </c>
      <c r="E26" s="38">
        <v>7.3310000000000004</v>
      </c>
      <c r="F26" s="38">
        <v>2.3420000000000001</v>
      </c>
      <c r="G26" s="38">
        <v>0.37852800000000003</v>
      </c>
      <c r="L26">
        <f>D42-M21</f>
        <v>94342.519603923545</v>
      </c>
      <c r="P26" s="40">
        <v>13</v>
      </c>
      <c r="Q26" s="41">
        <v>82</v>
      </c>
      <c r="R26" s="55">
        <f t="shared" si="1"/>
        <v>515221.19518872601</v>
      </c>
      <c r="S26" s="42">
        <v>7.1619999999999999</v>
      </c>
      <c r="T26" s="42">
        <v>2.2919999999999998</v>
      </c>
      <c r="U26" s="42">
        <v>1.1100000000000001</v>
      </c>
      <c r="W26" t="s">
        <v>29</v>
      </c>
      <c r="X26" t="s">
        <v>30</v>
      </c>
    </row>
    <row r="27" spans="2:27" ht="15.75" customHeight="1" x14ac:dyDescent="0.3">
      <c r="B27" s="36">
        <v>14</v>
      </c>
      <c r="C27" s="37">
        <v>88</v>
      </c>
      <c r="D27" s="28">
        <f t="shared" si="2"/>
        <v>552920.30703180353</v>
      </c>
      <c r="E27" s="38">
        <v>7.9749999999999996</v>
      </c>
      <c r="F27" s="38">
        <v>2.9449999999999998</v>
      </c>
      <c r="G27" s="38">
        <v>0.43900599999999995</v>
      </c>
      <c r="P27" s="40">
        <v>14</v>
      </c>
      <c r="Q27" s="41">
        <v>88</v>
      </c>
      <c r="R27" s="55">
        <f t="shared" si="1"/>
        <v>552920.30703180353</v>
      </c>
      <c r="S27" s="42">
        <v>7.6859999999999999</v>
      </c>
      <c r="T27" s="42">
        <v>2.839</v>
      </c>
      <c r="U27" s="42">
        <v>1.274</v>
      </c>
    </row>
    <row r="28" spans="2:27" ht="15.75" customHeight="1" x14ac:dyDescent="0.3">
      <c r="B28" s="36">
        <v>15</v>
      </c>
      <c r="C28" s="37">
        <v>94</v>
      </c>
      <c r="D28" s="28">
        <f t="shared" si="2"/>
        <v>590619.41887488111</v>
      </c>
      <c r="E28" s="38">
        <v>8.6180000000000003</v>
      </c>
      <c r="F28" s="38">
        <v>3.71</v>
      </c>
      <c r="G28" s="38">
        <v>0.50986200000000004</v>
      </c>
      <c r="P28" s="40">
        <v>15</v>
      </c>
      <c r="Q28" s="41">
        <v>94</v>
      </c>
      <c r="R28" s="55">
        <f t="shared" si="1"/>
        <v>590619.41887488111</v>
      </c>
      <c r="S28" s="42">
        <v>8.2550000000000008</v>
      </c>
      <c r="T28" s="42">
        <v>3.4750000000000001</v>
      </c>
      <c r="U28" s="42">
        <v>1.4670000000000001</v>
      </c>
      <c r="Z28" t="s">
        <v>25</v>
      </c>
      <c r="AA28">
        <f>AA21</f>
        <v>895591.05250852823</v>
      </c>
    </row>
    <row r="29" spans="2:27" ht="15.75" customHeight="1" x14ac:dyDescent="0.3">
      <c r="B29" s="36">
        <v>16</v>
      </c>
      <c r="C29" s="37">
        <v>100</v>
      </c>
      <c r="D29" s="28">
        <f t="shared" si="2"/>
        <v>628318.5307179587</v>
      </c>
      <c r="E29" s="38">
        <v>9.625</v>
      </c>
      <c r="F29" s="38">
        <v>4.5620000000000003</v>
      </c>
      <c r="G29" s="38">
        <v>0.60793200000000003</v>
      </c>
      <c r="I29" t="s">
        <v>31</v>
      </c>
      <c r="J29">
        <f>M16</f>
        <v>910967.12954481028</v>
      </c>
      <c r="P29" s="40">
        <v>16</v>
      </c>
      <c r="Q29" s="41">
        <v>100</v>
      </c>
      <c r="R29" s="55">
        <f t="shared" si="1"/>
        <v>628318.5307179587</v>
      </c>
      <c r="S29" s="42">
        <v>8.9870000000000001</v>
      </c>
      <c r="T29" s="42">
        <v>4.2850000000000001</v>
      </c>
      <c r="U29" s="42">
        <v>1.6990000000000001</v>
      </c>
      <c r="Z29" t="s">
        <v>33</v>
      </c>
      <c r="AA29">
        <f>R43-R44</f>
        <v>235619.44901923451</v>
      </c>
    </row>
    <row r="30" spans="2:27" ht="15.75" customHeight="1" x14ac:dyDescent="0.3">
      <c r="B30" s="36">
        <v>17</v>
      </c>
      <c r="C30" s="37">
        <v>106</v>
      </c>
      <c r="D30" s="28">
        <f t="shared" si="2"/>
        <v>666017.64256103616</v>
      </c>
      <c r="E30" s="38">
        <v>10.712999999999999</v>
      </c>
      <c r="F30" s="38">
        <v>5.7939999999999996</v>
      </c>
      <c r="G30" s="38">
        <v>0.71809400000000001</v>
      </c>
      <c r="I30" t="s">
        <v>32</v>
      </c>
      <c r="J30">
        <f>D43-D44</f>
        <v>84823.001646924415</v>
      </c>
      <c r="P30" s="40">
        <v>17</v>
      </c>
      <c r="Q30" s="41">
        <v>106</v>
      </c>
      <c r="R30" s="55">
        <f t="shared" si="1"/>
        <v>666017.64256103616</v>
      </c>
      <c r="S30" s="42">
        <v>9.8940000000000001</v>
      </c>
      <c r="T30" s="42">
        <v>5.3049999999999997</v>
      </c>
      <c r="U30" s="42">
        <v>1.984</v>
      </c>
      <c r="Z30" t="s">
        <v>28</v>
      </c>
      <c r="AA30">
        <f>AA28/AA29</f>
        <v>3.8010064798828118</v>
      </c>
    </row>
    <row r="31" spans="2:27" ht="15.75" customHeight="1" x14ac:dyDescent="0.3">
      <c r="B31" s="36">
        <v>18</v>
      </c>
      <c r="C31" s="37">
        <v>112</v>
      </c>
      <c r="D31" s="28">
        <f t="shared" si="2"/>
        <v>703716.75440411363</v>
      </c>
      <c r="E31" s="38">
        <v>12.295</v>
      </c>
      <c r="F31" s="38">
        <v>7.359</v>
      </c>
      <c r="G31" s="38">
        <v>0.86888199999999993</v>
      </c>
      <c r="I31" t="s">
        <v>28</v>
      </c>
      <c r="J31">
        <f>J29/J30</f>
        <v>10.739623826762335</v>
      </c>
      <c r="P31" s="40">
        <v>18</v>
      </c>
      <c r="Q31" s="41">
        <v>112</v>
      </c>
      <c r="R31" s="55">
        <f t="shared" si="1"/>
        <v>703716.75440411363</v>
      </c>
      <c r="S31" s="42">
        <v>11.023999999999999</v>
      </c>
      <c r="T31" s="42">
        <v>6.6040000000000001</v>
      </c>
      <c r="U31" s="42">
        <v>2.3370000000000002</v>
      </c>
      <c r="Z31" t="s">
        <v>34</v>
      </c>
      <c r="AA31">
        <v>125000</v>
      </c>
    </row>
    <row r="32" spans="2:27" ht="15.75" customHeight="1" x14ac:dyDescent="0.3">
      <c r="B32" s="36">
        <v>19</v>
      </c>
      <c r="C32" s="37">
        <v>118</v>
      </c>
      <c r="D32" s="28">
        <f t="shared" si="2"/>
        <v>741415.86624719121</v>
      </c>
      <c r="E32" s="38">
        <v>14.929</v>
      </c>
      <c r="F32" s="38">
        <v>10.102</v>
      </c>
      <c r="G32" s="38">
        <v>1.1259999999999999</v>
      </c>
      <c r="I32" t="s">
        <v>23</v>
      </c>
      <c r="J32">
        <f>1/(2*F2)</f>
        <v>41666.666666666664</v>
      </c>
      <c r="P32" s="40">
        <v>19</v>
      </c>
      <c r="Q32" s="41">
        <v>118</v>
      </c>
      <c r="R32" s="55">
        <f t="shared" si="1"/>
        <v>741415.86624719121</v>
      </c>
      <c r="S32" s="42">
        <v>12.432</v>
      </c>
      <c r="T32" s="42">
        <v>8.2739999999999991</v>
      </c>
      <c r="U32" s="42">
        <v>2.778</v>
      </c>
    </row>
    <row r="33" spans="2:22" ht="15.75" customHeight="1" x14ac:dyDescent="0.3">
      <c r="B33" s="36">
        <v>20</v>
      </c>
      <c r="C33" s="37">
        <v>124</v>
      </c>
      <c r="D33" s="28">
        <f t="shared" si="2"/>
        <v>779114.97809026868</v>
      </c>
      <c r="E33" s="38">
        <v>18.245999999999999</v>
      </c>
      <c r="F33" s="38">
        <v>13.49</v>
      </c>
      <c r="G33" s="38">
        <v>1.4390000000000001</v>
      </c>
      <c r="P33" s="40">
        <v>20</v>
      </c>
      <c r="Q33" s="41">
        <v>124</v>
      </c>
      <c r="R33" s="55">
        <f t="shared" si="1"/>
        <v>779114.97809026868</v>
      </c>
      <c r="S33" s="42">
        <v>14.138999999999999</v>
      </c>
      <c r="T33" s="42">
        <v>10.401999999999999</v>
      </c>
      <c r="U33" s="42">
        <v>3.3210000000000002</v>
      </c>
    </row>
    <row r="34" spans="2:22" ht="15.75" customHeight="1" x14ac:dyDescent="0.3">
      <c r="B34" s="36">
        <v>21</v>
      </c>
      <c r="C34" s="37">
        <v>130</v>
      </c>
      <c r="D34" s="28">
        <f t="shared" si="2"/>
        <v>816814.08993334614</v>
      </c>
      <c r="E34" s="38">
        <v>24.94</v>
      </c>
      <c r="F34" s="38">
        <v>20.388999999999999</v>
      </c>
      <c r="G34" s="38">
        <v>2.0609999999999999</v>
      </c>
      <c r="P34" s="40">
        <v>21</v>
      </c>
      <c r="Q34" s="41">
        <v>130</v>
      </c>
      <c r="R34" s="55">
        <f t="shared" si="1"/>
        <v>816814.08993334614</v>
      </c>
      <c r="S34" s="42">
        <v>16.056000000000001</v>
      </c>
      <c r="T34" s="42">
        <v>12.999000000000001</v>
      </c>
      <c r="U34" s="42">
        <v>3.9550000000000001</v>
      </c>
    </row>
    <row r="35" spans="2:22" ht="15.75" customHeight="1" x14ac:dyDescent="0.3">
      <c r="B35" s="36">
        <v>22</v>
      </c>
      <c r="C35" s="37">
        <v>136</v>
      </c>
      <c r="D35" s="28">
        <f t="shared" si="2"/>
        <v>854513.20177642384</v>
      </c>
      <c r="E35" s="38">
        <v>30.977</v>
      </c>
      <c r="F35" s="38">
        <v>29.021000000000001</v>
      </c>
      <c r="G35" s="38">
        <v>3.101</v>
      </c>
      <c r="P35" s="40">
        <v>22</v>
      </c>
      <c r="Q35" s="41">
        <v>136</v>
      </c>
      <c r="R35" s="55">
        <f t="shared" si="1"/>
        <v>854513.20177642384</v>
      </c>
      <c r="S35" s="42">
        <v>17.751999999999999</v>
      </c>
      <c r="T35" s="42">
        <v>15.741</v>
      </c>
      <c r="U35" s="42">
        <v>4.5780000000000003</v>
      </c>
    </row>
    <row r="36" spans="2:22" ht="15.75" customHeight="1" x14ac:dyDescent="0.3">
      <c r="B36" s="36">
        <v>23</v>
      </c>
      <c r="C36" s="37">
        <v>142</v>
      </c>
      <c r="D36" s="28">
        <f t="shared" si="2"/>
        <v>892212.31361950131</v>
      </c>
      <c r="E36" s="38">
        <v>52.402999999999999</v>
      </c>
      <c r="F36" s="38">
        <v>50.713999999999999</v>
      </c>
      <c r="G36" s="38">
        <v>4.7060000000000004</v>
      </c>
      <c r="P36" s="40">
        <v>23</v>
      </c>
      <c r="Q36" s="41">
        <v>142</v>
      </c>
      <c r="R36" s="55">
        <f t="shared" si="1"/>
        <v>892212.31361950131</v>
      </c>
      <c r="S36" s="42">
        <v>18.427</v>
      </c>
      <c r="T36" s="42">
        <v>17.832999999999998</v>
      </c>
      <c r="U36" s="42">
        <v>4.9649999999999999</v>
      </c>
    </row>
    <row r="37" spans="2:22" ht="15.75" customHeight="1" x14ac:dyDescent="0.3">
      <c r="B37" s="36">
        <v>24</v>
      </c>
      <c r="C37" s="37">
        <v>148</v>
      </c>
      <c r="D37" s="28">
        <f t="shared" si="2"/>
        <v>929911.42546257877</v>
      </c>
      <c r="E37" s="38">
        <v>53.085000000000001</v>
      </c>
      <c r="F37" s="38">
        <v>54.177</v>
      </c>
      <c r="G37" s="38">
        <v>4.8940000000000001</v>
      </c>
      <c r="P37" s="40">
        <v>24</v>
      </c>
      <c r="Q37" s="41">
        <v>148</v>
      </c>
      <c r="R37" s="55">
        <f t="shared" si="1"/>
        <v>929911.42546257877</v>
      </c>
      <c r="S37" s="42">
        <v>18.899000000000001</v>
      </c>
      <c r="T37" s="42">
        <v>18.521999999999998</v>
      </c>
      <c r="U37" s="42">
        <v>4.9989999999999997</v>
      </c>
    </row>
    <row r="38" spans="2:22" ht="15.75" customHeight="1" x14ac:dyDescent="0.3">
      <c r="B38" s="36">
        <v>25</v>
      </c>
      <c r="C38" s="37">
        <v>154</v>
      </c>
      <c r="D38" s="28">
        <f t="shared" si="2"/>
        <v>967610.53730565624</v>
      </c>
      <c r="E38" s="38">
        <v>29.181999999999999</v>
      </c>
      <c r="F38" s="38">
        <v>33.295999999999999</v>
      </c>
      <c r="G38" s="38">
        <v>2.8460000000000001</v>
      </c>
      <c r="P38" s="40">
        <v>25</v>
      </c>
      <c r="Q38" s="41">
        <v>154</v>
      </c>
      <c r="R38" s="55">
        <f t="shared" si="1"/>
        <v>967610.53730565624</v>
      </c>
      <c r="S38" s="42">
        <v>15.398999999999999</v>
      </c>
      <c r="T38" s="42">
        <v>17.57</v>
      </c>
      <c r="U38" s="42">
        <v>4.5049999999999999</v>
      </c>
    </row>
    <row r="39" spans="2:22" ht="15.75" customHeight="1" x14ac:dyDescent="0.3">
      <c r="B39" s="36">
        <v>26</v>
      </c>
      <c r="C39" s="37">
        <v>155.5</v>
      </c>
      <c r="D39" s="28">
        <f t="shared" si="2"/>
        <v>977035.3152664256</v>
      </c>
      <c r="E39" s="38">
        <v>26.263000000000002</v>
      </c>
      <c r="F39" s="38">
        <v>30.474</v>
      </c>
      <c r="G39" s="38">
        <v>2.5790000000000002</v>
      </c>
      <c r="P39" s="40">
        <v>26</v>
      </c>
      <c r="Q39" s="41">
        <v>155.5</v>
      </c>
      <c r="R39" s="55">
        <f t="shared" si="1"/>
        <v>977035.3152664256</v>
      </c>
      <c r="S39" s="42">
        <v>14.808</v>
      </c>
      <c r="T39" s="42">
        <v>17.228999999999999</v>
      </c>
      <c r="U39" s="42">
        <v>4.3739999999999997</v>
      </c>
    </row>
    <row r="40" spans="2:22" ht="15.75" customHeight="1" x14ac:dyDescent="0.3">
      <c r="B40" s="36">
        <v>27</v>
      </c>
      <c r="C40" s="37">
        <v>157</v>
      </c>
      <c r="D40" s="28">
        <f t="shared" si="2"/>
        <v>986460.09322719497</v>
      </c>
      <c r="E40" s="38">
        <v>23.661000000000001</v>
      </c>
      <c r="F40" s="38">
        <v>28.071000000000002</v>
      </c>
      <c r="G40" s="38">
        <v>2.3530000000000002</v>
      </c>
      <c r="P40" s="40">
        <v>27</v>
      </c>
      <c r="Q40" s="41">
        <v>157</v>
      </c>
      <c r="R40" s="55">
        <f t="shared" si="1"/>
        <v>986460.09322719497</v>
      </c>
      <c r="S40" s="42">
        <v>14.212999999999999</v>
      </c>
      <c r="T40" s="42">
        <v>16.863</v>
      </c>
      <c r="U40" s="42">
        <v>4.24</v>
      </c>
    </row>
    <row r="41" spans="2:22" ht="15.75" customHeight="1" x14ac:dyDescent="0.3">
      <c r="B41" s="36">
        <v>28</v>
      </c>
      <c r="C41" s="37">
        <v>158.5</v>
      </c>
      <c r="D41" s="28">
        <f t="shared" si="2"/>
        <v>995884.87118796445</v>
      </c>
      <c r="E41" s="38">
        <v>21.512</v>
      </c>
      <c r="F41" s="38">
        <v>26.021000000000001</v>
      </c>
      <c r="G41" s="38">
        <v>2.16</v>
      </c>
      <c r="P41" s="40">
        <v>28</v>
      </c>
      <c r="Q41" s="41">
        <v>158.5</v>
      </c>
      <c r="R41" s="55">
        <f t="shared" si="1"/>
        <v>995884.87118796445</v>
      </c>
      <c r="S41" s="42">
        <v>13.625</v>
      </c>
      <c r="T41" s="42">
        <v>16.481000000000002</v>
      </c>
      <c r="U41" s="42">
        <v>4.1040000000000001</v>
      </c>
    </row>
    <row r="42" spans="2:22" ht="15.75" customHeight="1" x14ac:dyDescent="0.3">
      <c r="B42" s="36">
        <v>29</v>
      </c>
      <c r="C42" s="37">
        <v>160</v>
      </c>
      <c r="D42" s="28">
        <f t="shared" si="2"/>
        <v>1005309.6491487338</v>
      </c>
      <c r="E42" s="38">
        <v>19.687000000000001</v>
      </c>
      <c r="F42" s="38">
        <v>24.262</v>
      </c>
      <c r="G42" s="38">
        <v>1.9950000000000001</v>
      </c>
      <c r="P42" s="40">
        <v>29</v>
      </c>
      <c r="Q42" s="41">
        <v>160</v>
      </c>
      <c r="R42" s="55">
        <f t="shared" si="1"/>
        <v>1005309.6491487338</v>
      </c>
      <c r="S42" s="42">
        <v>12.977</v>
      </c>
      <c r="T42" s="42">
        <v>16</v>
      </c>
      <c r="U42" s="42">
        <v>3.9460000000000002</v>
      </c>
    </row>
    <row r="43" spans="2:22" ht="15.75" customHeight="1" x14ac:dyDescent="0.3">
      <c r="B43" s="36">
        <v>30</v>
      </c>
      <c r="C43" s="37">
        <v>151</v>
      </c>
      <c r="D43" s="28">
        <f t="shared" si="2"/>
        <v>948760.98138411751</v>
      </c>
      <c r="E43" s="38"/>
      <c r="F43" s="38"/>
      <c r="G43" s="38"/>
      <c r="P43" s="40">
        <v>30</v>
      </c>
      <c r="Q43" s="41">
        <v>158.5</v>
      </c>
      <c r="R43" s="33">
        <f t="shared" si="1"/>
        <v>995884.87118796445</v>
      </c>
      <c r="S43" s="42"/>
      <c r="T43" s="42"/>
      <c r="U43" s="42"/>
      <c r="V43">
        <f>R43-R44</f>
        <v>235619.44901923451</v>
      </c>
    </row>
    <row r="44" spans="2:22" ht="15.75" customHeight="1" x14ac:dyDescent="0.3">
      <c r="B44" s="36">
        <v>31</v>
      </c>
      <c r="C44" s="37">
        <v>137.5</v>
      </c>
      <c r="D44" s="28">
        <f t="shared" si="2"/>
        <v>863937.97973719309</v>
      </c>
      <c r="E44" s="38"/>
      <c r="F44" s="38"/>
      <c r="G44" s="38"/>
      <c r="P44" s="40">
        <v>31</v>
      </c>
      <c r="Q44" s="41">
        <v>121</v>
      </c>
      <c r="R44" s="33">
        <f t="shared" si="1"/>
        <v>760265.42216872994</v>
      </c>
      <c r="S44" s="42"/>
      <c r="T44" s="42"/>
      <c r="U44" s="42"/>
    </row>
    <row r="45" spans="2:22" ht="15.75" customHeight="1" x14ac:dyDescent="0.3">
      <c r="B45" s="36">
        <v>32</v>
      </c>
      <c r="C45" s="37"/>
      <c r="D45" s="28">
        <f t="shared" si="2"/>
        <v>0</v>
      </c>
      <c r="E45" s="38"/>
      <c r="F45" s="38"/>
      <c r="G45" s="38"/>
      <c r="P45" s="40">
        <v>32</v>
      </c>
      <c r="Q45" s="41"/>
      <c r="R45" s="33">
        <f t="shared" si="1"/>
        <v>0</v>
      </c>
      <c r="S45" s="42"/>
      <c r="T45" s="42"/>
      <c r="U45" s="42"/>
    </row>
    <row r="46" spans="2:22" ht="15.75" customHeight="1" x14ac:dyDescent="0.3">
      <c r="B46" s="36"/>
      <c r="C46" s="37"/>
      <c r="D46" s="28"/>
      <c r="E46" s="38"/>
      <c r="F46" s="38"/>
      <c r="G46" s="38"/>
      <c r="P46" s="40">
        <v>33</v>
      </c>
      <c r="Q46" s="41"/>
      <c r="R46" s="33">
        <f t="shared" si="1"/>
        <v>0</v>
      </c>
      <c r="S46" s="42"/>
      <c r="T46" s="42"/>
      <c r="U46" s="42"/>
    </row>
    <row r="47" spans="2:22" ht="15.75" customHeight="1" x14ac:dyDescent="0.3">
      <c r="B47" s="36"/>
      <c r="C47" s="37"/>
      <c r="D47" s="28"/>
      <c r="E47" s="38"/>
      <c r="F47" s="38"/>
      <c r="G47" s="38"/>
      <c r="P47" s="40">
        <v>34</v>
      </c>
      <c r="Q47" s="41"/>
      <c r="R47" s="33">
        <f t="shared" si="1"/>
        <v>0</v>
      </c>
      <c r="S47" s="42"/>
      <c r="T47" s="42"/>
      <c r="U47" s="42"/>
    </row>
    <row r="48" spans="2:22" ht="15.75" customHeight="1" x14ac:dyDescent="0.3">
      <c r="B48" s="36"/>
      <c r="C48" s="37"/>
      <c r="D48" s="28"/>
      <c r="E48" s="38"/>
      <c r="F48" s="38"/>
      <c r="G48" s="38"/>
      <c r="P48" s="40">
        <v>35</v>
      </c>
      <c r="Q48" s="41"/>
      <c r="R48" s="33">
        <f t="shared" si="1"/>
        <v>0</v>
      </c>
      <c r="S48" s="42"/>
      <c r="T48" s="42"/>
      <c r="U48" s="42"/>
    </row>
    <row r="49" spans="2:21" ht="15.75" customHeight="1" x14ac:dyDescent="0.3">
      <c r="B49" s="36"/>
      <c r="C49" s="37"/>
      <c r="D49" s="28"/>
      <c r="E49" s="38"/>
      <c r="F49" s="38"/>
      <c r="G49" s="38"/>
      <c r="P49" s="40">
        <v>36</v>
      </c>
      <c r="Q49" s="41"/>
      <c r="R49" s="33">
        <f t="shared" si="1"/>
        <v>0</v>
      </c>
      <c r="S49" s="42"/>
      <c r="T49" s="42"/>
      <c r="U49" s="42"/>
    </row>
    <row r="50" spans="2:21" ht="15.75" customHeight="1" x14ac:dyDescent="0.3">
      <c r="B50" s="36"/>
      <c r="C50" s="37"/>
      <c r="D50" s="28"/>
      <c r="E50" s="38"/>
      <c r="F50" s="38"/>
      <c r="G50" s="38"/>
      <c r="P50" s="40">
        <v>37</v>
      </c>
      <c r="Q50" s="41"/>
      <c r="R50" s="33">
        <f t="shared" si="1"/>
        <v>0</v>
      </c>
      <c r="S50" s="42"/>
      <c r="T50" s="42"/>
      <c r="U50" s="42"/>
    </row>
    <row r="51" spans="2:21" ht="15.75" customHeight="1" x14ac:dyDescent="0.3">
      <c r="B51" s="36"/>
      <c r="C51" s="37"/>
      <c r="D51" s="28"/>
      <c r="E51" s="38"/>
      <c r="F51" s="38"/>
      <c r="G51" s="38"/>
      <c r="P51" s="40">
        <v>38</v>
      </c>
      <c r="Q51" s="41"/>
      <c r="R51" s="33">
        <f t="shared" si="1"/>
        <v>0</v>
      </c>
      <c r="S51" s="42"/>
      <c r="T51" s="42"/>
      <c r="U51" s="42"/>
    </row>
    <row r="52" spans="2:21" ht="15.75" customHeight="1" x14ac:dyDescent="0.3">
      <c r="B52" s="36"/>
      <c r="C52" s="37"/>
      <c r="D52" s="28"/>
      <c r="E52" s="38"/>
      <c r="F52" s="38"/>
      <c r="G52" s="38"/>
      <c r="P52" s="40">
        <v>39</v>
      </c>
      <c r="Q52" s="41"/>
      <c r="R52" s="33">
        <f t="shared" si="1"/>
        <v>0</v>
      </c>
      <c r="S52" s="42"/>
      <c r="T52" s="42"/>
      <c r="U52" s="42"/>
    </row>
    <row r="53" spans="2:21" ht="15.75" customHeight="1" x14ac:dyDescent="0.3">
      <c r="B53" s="36"/>
      <c r="C53" s="37"/>
      <c r="D53" s="28"/>
      <c r="E53" s="38"/>
      <c r="F53" s="38"/>
      <c r="G53" s="38"/>
      <c r="P53" s="40">
        <v>40</v>
      </c>
      <c r="Q53" s="41"/>
      <c r="R53" s="33">
        <f t="shared" si="1"/>
        <v>0</v>
      </c>
      <c r="S53" s="42"/>
      <c r="T53" s="42"/>
      <c r="U53" s="42"/>
    </row>
    <row r="54" spans="2:21" ht="15.75" customHeight="1" x14ac:dyDescent="0.3">
      <c r="B54" s="36"/>
      <c r="C54" s="37"/>
      <c r="D54" s="28"/>
      <c r="E54" s="38"/>
      <c r="F54" s="38"/>
      <c r="G54" s="38"/>
      <c r="P54" s="40">
        <v>41</v>
      </c>
      <c r="Q54" s="41"/>
      <c r="R54" s="33">
        <f t="shared" si="1"/>
        <v>0</v>
      </c>
      <c r="S54" s="42"/>
      <c r="T54" s="42"/>
      <c r="U54" s="42"/>
    </row>
    <row r="55" spans="2:21" ht="15.75" customHeight="1" x14ac:dyDescent="0.3">
      <c r="B55" s="36"/>
      <c r="C55" s="37"/>
      <c r="D55" s="28"/>
      <c r="E55" s="38"/>
      <c r="F55" s="38"/>
      <c r="G55" s="38"/>
      <c r="P55" s="40">
        <v>42</v>
      </c>
      <c r="Q55" s="41"/>
      <c r="R55" s="33">
        <f t="shared" si="1"/>
        <v>0</v>
      </c>
      <c r="S55" s="42"/>
      <c r="T55" s="42"/>
      <c r="U55" s="42"/>
    </row>
    <row r="56" spans="2:21" ht="15.75" customHeight="1" x14ac:dyDescent="0.3">
      <c r="B56" s="36"/>
      <c r="C56" s="37"/>
      <c r="D56" s="28"/>
      <c r="E56" s="38"/>
      <c r="F56" s="38"/>
      <c r="G56" s="38"/>
      <c r="P56" s="40">
        <v>43</v>
      </c>
      <c r="Q56" s="41"/>
      <c r="R56" s="33">
        <f t="shared" si="1"/>
        <v>0</v>
      </c>
      <c r="S56" s="42"/>
      <c r="T56" s="42"/>
      <c r="U56" s="42"/>
    </row>
    <row r="57" spans="2:21" ht="15.75" customHeight="1" thickBot="1" x14ac:dyDescent="0.35">
      <c r="B57" s="36"/>
      <c r="C57" s="37"/>
      <c r="D57" s="28"/>
      <c r="E57" s="38"/>
      <c r="F57" s="38"/>
      <c r="G57" s="38"/>
      <c r="P57" s="43">
        <v>44</v>
      </c>
      <c r="Q57" s="41"/>
      <c r="R57" s="33">
        <f t="shared" si="1"/>
        <v>0</v>
      </c>
      <c r="S57" s="42"/>
      <c r="T57" s="42"/>
      <c r="U57" s="42"/>
    </row>
    <row r="58" spans="2:21" ht="15.75" customHeight="1" x14ac:dyDescent="0.25">
      <c r="B58" s="36"/>
      <c r="C58" s="37"/>
      <c r="D58" s="28"/>
      <c r="E58" s="38"/>
      <c r="F58" s="38"/>
      <c r="G58" s="38"/>
    </row>
    <row r="59" spans="2:21" ht="15.75" customHeight="1" x14ac:dyDescent="0.25">
      <c r="B59" s="36"/>
      <c r="C59" s="37"/>
      <c r="D59" s="28"/>
      <c r="E59" s="38"/>
      <c r="F59" s="38"/>
      <c r="G59" s="38"/>
    </row>
    <row r="60" spans="2:21" ht="15.75" customHeight="1" x14ac:dyDescent="0.25">
      <c r="B60" s="36"/>
      <c r="C60" s="37"/>
      <c r="D60" s="28"/>
      <c r="E60" s="38"/>
      <c r="F60" s="38"/>
      <c r="G60" s="38"/>
    </row>
    <row r="61" spans="2:21" ht="15.75" customHeight="1" x14ac:dyDescent="0.25">
      <c r="B61" s="36"/>
      <c r="C61" s="37"/>
      <c r="D61" s="28"/>
      <c r="E61" s="38"/>
      <c r="F61" s="38"/>
      <c r="G61" s="38"/>
    </row>
    <row r="62" spans="2:21" ht="15.75" customHeight="1" x14ac:dyDescent="0.25">
      <c r="B62" s="36"/>
      <c r="C62" s="37"/>
      <c r="D62" s="28"/>
      <c r="E62" s="38"/>
      <c r="F62" s="38"/>
      <c r="G62" s="38"/>
    </row>
    <row r="63" spans="2:21" ht="15.75" customHeight="1" thickBot="1" x14ac:dyDescent="0.3">
      <c r="B63" s="44"/>
      <c r="C63" s="37"/>
      <c r="D63" s="28"/>
      <c r="E63" s="38"/>
      <c r="F63" s="38"/>
      <c r="G63" s="38"/>
    </row>
    <row r="64" spans="2:2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X13:X14"/>
    <mergeCell ref="Y13:Y14"/>
    <mergeCell ref="Z13:AA13"/>
    <mergeCell ref="I13:I14"/>
    <mergeCell ref="J13:J14"/>
    <mergeCell ref="K13:K14"/>
    <mergeCell ref="L13:M13"/>
    <mergeCell ref="W13:W1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2020-11-25T14:27:11Z</dcterms:created>
  <dcterms:modified xsi:type="dcterms:W3CDTF">2021-03-27T20:34:19Z</dcterms:modified>
</cp:coreProperties>
</file>