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Лабораторные работы\Физика\Лабораторная работа лабораторка с германием\"/>
    </mc:Choice>
  </mc:AlternateContent>
  <xr:revisionPtr revIDLastSave="0" documentId="13_ncr:1_{CCB2BC5A-31C2-4053-9AD6-32316D133684}" xr6:coauthVersionLast="46" xr6:coauthVersionMax="46" xr10:uidLastSave="{00000000-0000-0000-0000-000000000000}"/>
  <bookViews>
    <workbookView xWindow="-108" yWindow="-108" windowWidth="23256" windowHeight="12576" xr2:uid="{01BA2604-95B2-4555-98CB-A6CC85EFBB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7" i="1" l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70" i="1"/>
  <c r="Q49" i="1"/>
  <c r="P49" i="1"/>
  <c r="R38" i="1"/>
  <c r="R39" i="1"/>
  <c r="R40" i="1"/>
  <c r="R41" i="1"/>
  <c r="R42" i="1"/>
  <c r="R43" i="1"/>
  <c r="R44" i="1"/>
  <c r="R45" i="1"/>
  <c r="R37" i="1"/>
  <c r="Q38" i="1"/>
  <c r="Q39" i="1"/>
  <c r="Q40" i="1"/>
  <c r="Q41" i="1"/>
  <c r="Q42" i="1"/>
  <c r="Q43" i="1"/>
  <c r="Q44" i="1"/>
  <c r="Q45" i="1"/>
  <c r="Q37" i="1"/>
  <c r="R32" i="1"/>
  <c r="L49" i="1"/>
  <c r="M49" i="1" s="1"/>
  <c r="N38" i="1"/>
  <c r="N39" i="1"/>
  <c r="N40" i="1"/>
  <c r="N41" i="1"/>
  <c r="N42" i="1"/>
  <c r="N43" i="1"/>
  <c r="N44" i="1"/>
  <c r="N45" i="1"/>
  <c r="N37" i="1"/>
  <c r="M45" i="1"/>
  <c r="M38" i="1"/>
  <c r="M39" i="1"/>
  <c r="M40" i="1"/>
  <c r="M41" i="1"/>
  <c r="M42" i="1"/>
  <c r="M43" i="1"/>
  <c r="M44" i="1"/>
  <c r="M37" i="1"/>
  <c r="Q32" i="1"/>
  <c r="H51" i="1"/>
  <c r="H52" i="1"/>
  <c r="H53" i="1"/>
  <c r="H54" i="1"/>
  <c r="H55" i="1"/>
  <c r="H56" i="1"/>
  <c r="H57" i="1"/>
  <c r="H58" i="1"/>
  <c r="H50" i="1"/>
  <c r="G51" i="1"/>
  <c r="G52" i="1"/>
  <c r="G53" i="1"/>
  <c r="G54" i="1"/>
  <c r="G55" i="1"/>
  <c r="G56" i="1"/>
  <c r="G57" i="1"/>
  <c r="G58" i="1"/>
  <c r="G50" i="1"/>
  <c r="F51" i="1"/>
  <c r="F52" i="1"/>
  <c r="F53" i="1"/>
  <c r="F54" i="1"/>
  <c r="F55" i="1"/>
  <c r="F56" i="1"/>
  <c r="F57" i="1"/>
  <c r="F58" i="1"/>
  <c r="F50" i="1"/>
  <c r="H38" i="1"/>
  <c r="H39" i="1"/>
  <c r="H40" i="1"/>
  <c r="H41" i="1"/>
  <c r="H42" i="1"/>
  <c r="H43" i="1"/>
  <c r="H44" i="1"/>
  <c r="H45" i="1"/>
  <c r="H37" i="1"/>
  <c r="G38" i="1"/>
  <c r="G39" i="1"/>
  <c r="G40" i="1"/>
  <c r="G41" i="1"/>
  <c r="G42" i="1"/>
  <c r="G43" i="1"/>
  <c r="G44" i="1"/>
  <c r="G45" i="1"/>
  <c r="L27" i="1"/>
  <c r="L28" i="1"/>
  <c r="L32" i="1"/>
  <c r="L2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Q3" i="1" a="1"/>
  <c r="Q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3" i="1" a="1"/>
  <c r="G3" i="1" s="1"/>
  <c r="P4" i="1"/>
  <c r="P5" i="1"/>
  <c r="P6" i="1"/>
  <c r="L29" i="1" s="1"/>
  <c r="P7" i="1"/>
  <c r="L30" i="1" s="1"/>
  <c r="P8" i="1"/>
  <c r="L31" i="1" s="1"/>
  <c r="P9" i="1"/>
  <c r="P10" i="1"/>
  <c r="L33" i="1" s="1"/>
  <c r="P11" i="1"/>
  <c r="L34" i="1" s="1"/>
  <c r="P12" i="1"/>
  <c r="P13" i="1"/>
  <c r="P14" i="1"/>
  <c r="P15" i="1"/>
  <c r="P16" i="1"/>
  <c r="P17" i="1"/>
  <c r="P18" i="1"/>
  <c r="P19" i="1"/>
  <c r="P20" i="1"/>
  <c r="P3" i="1"/>
  <c r="F4" i="1"/>
  <c r="B26" i="1" s="1"/>
  <c r="F5" i="1"/>
  <c r="F39" i="1" s="1"/>
  <c r="F6" i="1"/>
  <c r="F40" i="1" s="1"/>
  <c r="F7" i="1"/>
  <c r="B29" i="1" s="1"/>
  <c r="F8" i="1"/>
  <c r="B30" i="1" s="1"/>
  <c r="F9" i="1"/>
  <c r="F43" i="1" s="1"/>
  <c r="F10" i="1"/>
  <c r="F44" i="1" s="1"/>
  <c r="F11" i="1"/>
  <c r="F45" i="1" s="1"/>
  <c r="F12" i="1"/>
  <c r="G37" i="1" s="1"/>
  <c r="F13" i="1"/>
  <c r="F14" i="1"/>
  <c r="F15" i="1"/>
  <c r="F16" i="1"/>
  <c r="F17" i="1"/>
  <c r="F18" i="1"/>
  <c r="F19" i="1"/>
  <c r="F20" i="1"/>
  <c r="F3" i="1"/>
  <c r="F37" i="1" s="1"/>
  <c r="M26" i="1" l="1"/>
  <c r="B28" i="1"/>
  <c r="F38" i="1"/>
  <c r="B27" i="1"/>
  <c r="C25" i="1" s="1"/>
  <c r="B33" i="1"/>
  <c r="F41" i="1"/>
  <c r="B32" i="1"/>
  <c r="B25" i="1"/>
  <c r="F42" i="1"/>
  <c r="B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<sst xmlns="http://schemas.openxmlformats.org/spreadsheetml/2006/main" count="44" uniqueCount="22">
  <si>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T, К</t>
  </si>
  <si>
    <t xml:space="preserve">ln R </t>
  </si>
  <si>
    <t>10^3/T, 1/K</t>
  </si>
  <si>
    <t>№</t>
  </si>
  <si>
    <t>R, Ом</t>
  </si>
  <si>
    <t>I, мА</t>
  </si>
  <si>
    <t>U, мВ</t>
  </si>
  <si>
    <t>Egij</t>
  </si>
  <si>
    <t>Германий</t>
  </si>
  <si>
    <t>Силикон</t>
  </si>
  <si>
    <t>E_gij</t>
  </si>
  <si>
    <t>ср</t>
  </si>
  <si>
    <t xml:space="preserve">Ti </t>
  </si>
  <si>
    <t>Tj</t>
  </si>
  <si>
    <t>Ri</t>
  </si>
  <si>
    <t xml:space="preserve">Rj </t>
  </si>
  <si>
    <t>ln(Ri/Rj)</t>
  </si>
  <si>
    <t>E</t>
  </si>
  <si>
    <t>Ei - &lt;E&gt;</t>
  </si>
  <si>
    <t>(Ei - &lt;E&gt;)^2</t>
  </si>
  <si>
    <t>Sx</t>
  </si>
  <si>
    <t>delta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</si>
</sst>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6B25-536F-415D-B060-B3AB2889357E}">
  <dimension ref="B1:R87"/>
  <sheetViews>
    <sheetView tabSelected="1" topLeftCell="A67" workbookViewId="0">
      <selection activeCell="K70" sqref="K70:K73"/>
    </sheetView>
  </sheetViews>
  <sheetFormatPr defaultRowHeight="14.4" x14ac:dyDescent="0.3"/>
  <cols>
    <col min="6" max="6" width="11.109375" customWidth="1"/>
    <col min="7" max="7" width="19.109375" customWidth="1"/>
    <col min="8" max="8" width="14.44140625" customWidth="1"/>
    <col min="12" max="12" width="9.6640625" customWidth="1"/>
    <col min="13" max="13" width="9" customWidth="1"/>
    <col min="14" max="14" width="11.21875" customWidth="1"/>
    <col min="17" max="17" width="11.6640625" bestFit="1" customWidth="1"/>
    <col min="18" max="18" width="10.44140625" customWidth="1"/>
  </cols>
  <sheetData>
    <row r="1" spans="2:18" x14ac:dyDescent="0.3">
      <c r="B1" t="s">
        <v>8</v>
      </c>
      <c r="L1" t="s">
        <v>9</v>
      </c>
    </row>
    <row r="2" spans="2:18" x14ac:dyDescent="0.3">
      <c r="B2" t="s">
        <v>3</v>
      </c>
      <c r="C2" t="s">
        <v>0</v>
      </c>
      <c r="D2" t="s">
        <v>5</v>
      </c>
      <c r="E2" t="s">
        <v>6</v>
      </c>
      <c r="F2" t="s">
        <v>4</v>
      </c>
      <c r="G2" t="s">
        <v>1</v>
      </c>
      <c r="H2" t="s">
        <v>2</v>
      </c>
      <c r="L2" t="s">
        <v>3</v>
      </c>
      <c r="M2" t="s">
        <v>0</v>
      </c>
      <c r="N2" t="s">
        <v>5</v>
      </c>
      <c r="O2" t="s">
        <v>6</v>
      </c>
      <c r="P2" t="s">
        <v>4</v>
      </c>
      <c r="Q2" t="s">
        <v>1</v>
      </c>
      <c r="R2" t="s">
        <v>2</v>
      </c>
    </row>
    <row r="3" spans="2:18" x14ac:dyDescent="0.3">
      <c r="B3">
        <v>1</v>
      </c>
      <c r="C3">
        <v>303</v>
      </c>
      <c r="D3">
        <v>10</v>
      </c>
      <c r="E3">
        <v>282</v>
      </c>
      <c r="F3">
        <f>E3/D3/1000</f>
        <v>2.8199999999999999E-2</v>
      </c>
      <c r="G3" cm="1">
        <f t="array" ref="G3:G20">LN(F3:F20)</f>
        <v>-3.5684333010380693</v>
      </c>
      <c r="H3">
        <f>1000/C3</f>
        <v>3.3003300330033003</v>
      </c>
      <c r="L3">
        <v>1</v>
      </c>
      <c r="M3">
        <v>303</v>
      </c>
      <c r="N3">
        <v>10</v>
      </c>
      <c r="O3">
        <v>1198</v>
      </c>
      <c r="P3">
        <f>O3/N3/1000</f>
        <v>0.1198</v>
      </c>
      <c r="Q3" cm="1">
        <f t="array" ref="Q3:Q20">LN(P3:P20)</f>
        <v>-2.1219315933007881</v>
      </c>
      <c r="R3">
        <f>1000/M3</f>
        <v>3.3003300330033003</v>
      </c>
    </row>
    <row r="4" spans="2:18" x14ac:dyDescent="0.3">
      <c r="B4">
        <v>2</v>
      </c>
      <c r="C4">
        <v>313</v>
      </c>
      <c r="D4">
        <v>10</v>
      </c>
      <c r="E4">
        <v>265</v>
      </c>
      <c r="F4">
        <f t="shared" ref="F4:F20" si="0">E4/D4/1000</f>
        <v>2.6499999999999999E-2</v>
      </c>
      <c r="G4">
        <v>-3.6306105459899607</v>
      </c>
      <c r="H4">
        <f t="shared" ref="H4:H20" si="1">1000/C4</f>
        <v>3.1948881789137382</v>
      </c>
      <c r="L4">
        <v>2</v>
      </c>
      <c r="M4">
        <v>313</v>
      </c>
      <c r="N4">
        <v>10</v>
      </c>
      <c r="O4">
        <v>1080</v>
      </c>
      <c r="P4">
        <f t="shared" ref="P4:P20" si="2">O4/N4/1000</f>
        <v>0.108</v>
      </c>
      <c r="Q4">
        <v>-2.2256240518579173</v>
      </c>
      <c r="R4">
        <f t="shared" ref="R4:R20" si="3">1000/M4</f>
        <v>3.1948881789137382</v>
      </c>
    </row>
    <row r="5" spans="2:18" x14ac:dyDescent="0.3">
      <c r="B5">
        <v>3</v>
      </c>
      <c r="C5">
        <v>323</v>
      </c>
      <c r="D5">
        <v>10</v>
      </c>
      <c r="E5">
        <v>252</v>
      </c>
      <c r="F5">
        <f t="shared" si="0"/>
        <v>2.52E-2</v>
      </c>
      <c r="G5">
        <v>-3.6809112844647593</v>
      </c>
      <c r="H5">
        <f t="shared" si="1"/>
        <v>3.0959752321981426</v>
      </c>
      <c r="L5">
        <v>3</v>
      </c>
      <c r="M5">
        <v>323</v>
      </c>
      <c r="N5">
        <v>10</v>
      </c>
      <c r="O5">
        <v>980</v>
      </c>
      <c r="P5">
        <f t="shared" si="2"/>
        <v>9.8000000000000004E-2</v>
      </c>
      <c r="Q5">
        <v>-2.322787800311565</v>
      </c>
      <c r="R5">
        <f t="shared" si="3"/>
        <v>3.0959752321981426</v>
      </c>
    </row>
    <row r="6" spans="2:18" x14ac:dyDescent="0.3">
      <c r="B6">
        <v>4</v>
      </c>
      <c r="C6">
        <v>333</v>
      </c>
      <c r="D6">
        <v>10</v>
      </c>
      <c r="E6">
        <v>240</v>
      </c>
      <c r="F6">
        <f t="shared" si="0"/>
        <v>2.4E-2</v>
      </c>
      <c r="G6">
        <v>-3.7297014486341915</v>
      </c>
      <c r="H6">
        <f t="shared" si="1"/>
        <v>3.0030030030030028</v>
      </c>
      <c r="L6">
        <v>4</v>
      </c>
      <c r="M6">
        <v>333</v>
      </c>
      <c r="N6">
        <v>10</v>
      </c>
      <c r="O6">
        <v>895</v>
      </c>
      <c r="P6">
        <f t="shared" si="2"/>
        <v>8.9499999999999996E-2</v>
      </c>
      <c r="Q6">
        <v>-2.4135166537013273</v>
      </c>
      <c r="R6">
        <f t="shared" si="3"/>
        <v>3.0030030030030028</v>
      </c>
    </row>
    <row r="7" spans="2:18" x14ac:dyDescent="0.3">
      <c r="B7">
        <v>5</v>
      </c>
      <c r="C7">
        <v>343</v>
      </c>
      <c r="D7">
        <v>10</v>
      </c>
      <c r="E7">
        <v>228</v>
      </c>
      <c r="F7">
        <f t="shared" si="0"/>
        <v>2.2800000000000001E-2</v>
      </c>
      <c r="G7">
        <v>-3.7809947430217421</v>
      </c>
      <c r="H7">
        <f t="shared" si="1"/>
        <v>2.9154518950437316</v>
      </c>
      <c r="L7">
        <v>5</v>
      </c>
      <c r="M7">
        <v>343</v>
      </c>
      <c r="N7">
        <v>10</v>
      </c>
      <c r="O7">
        <v>821</v>
      </c>
      <c r="P7">
        <f t="shared" si="2"/>
        <v>8.2099999999999992E-2</v>
      </c>
      <c r="Q7">
        <v>-2.4998172625237545</v>
      </c>
      <c r="R7">
        <f t="shared" si="3"/>
        <v>2.9154518950437316</v>
      </c>
    </row>
    <row r="8" spans="2:18" x14ac:dyDescent="0.3">
      <c r="B8">
        <v>6</v>
      </c>
      <c r="C8">
        <v>353</v>
      </c>
      <c r="D8">
        <v>10</v>
      </c>
      <c r="E8">
        <v>218</v>
      </c>
      <c r="F8">
        <f t="shared" si="0"/>
        <v>2.18E-2</v>
      </c>
      <c r="G8">
        <v>-3.8258453091870939</v>
      </c>
      <c r="H8">
        <f t="shared" si="1"/>
        <v>2.8328611898016995</v>
      </c>
      <c r="L8">
        <v>6</v>
      </c>
      <c r="M8">
        <v>353</v>
      </c>
      <c r="N8">
        <v>10</v>
      </c>
      <c r="O8">
        <v>757</v>
      </c>
      <c r="P8">
        <f t="shared" si="2"/>
        <v>7.5700000000000003E-2</v>
      </c>
      <c r="Q8">
        <v>-2.5809771185387338</v>
      </c>
      <c r="R8">
        <f t="shared" si="3"/>
        <v>2.8328611898016995</v>
      </c>
    </row>
    <row r="9" spans="2:18" x14ac:dyDescent="0.3">
      <c r="B9">
        <v>7</v>
      </c>
      <c r="C9">
        <v>363</v>
      </c>
      <c r="D9">
        <v>10</v>
      </c>
      <c r="E9">
        <v>209</v>
      </c>
      <c r="F9">
        <f t="shared" si="0"/>
        <v>2.0899999999999998E-2</v>
      </c>
      <c r="G9">
        <v>-3.8680061200113718</v>
      </c>
      <c r="H9">
        <f t="shared" si="1"/>
        <v>2.7548209366391183</v>
      </c>
      <c r="L9">
        <v>7</v>
      </c>
      <c r="M9">
        <v>363</v>
      </c>
      <c r="N9">
        <v>10</v>
      </c>
      <c r="O9">
        <v>701</v>
      </c>
      <c r="P9">
        <f t="shared" si="2"/>
        <v>7.0099999999999996E-2</v>
      </c>
      <c r="Q9">
        <v>-2.6578324849415926</v>
      </c>
      <c r="R9">
        <f t="shared" si="3"/>
        <v>2.7548209366391183</v>
      </c>
    </row>
    <row r="10" spans="2:18" x14ac:dyDescent="0.3">
      <c r="B10">
        <v>8</v>
      </c>
      <c r="C10">
        <v>373</v>
      </c>
      <c r="D10">
        <v>10</v>
      </c>
      <c r="E10">
        <v>201</v>
      </c>
      <c r="F10">
        <f t="shared" si="0"/>
        <v>2.01E-2</v>
      </c>
      <c r="G10">
        <v>-3.907035463917107</v>
      </c>
      <c r="H10">
        <f t="shared" si="1"/>
        <v>2.6809651474530831</v>
      </c>
      <c r="L10">
        <v>8</v>
      </c>
      <c r="M10">
        <v>373</v>
      </c>
      <c r="N10">
        <v>10</v>
      </c>
      <c r="O10">
        <v>652</v>
      </c>
      <c r="P10">
        <f t="shared" si="2"/>
        <v>6.5200000000000008E-2</v>
      </c>
      <c r="Q10">
        <v>-2.7302958100495296</v>
      </c>
      <c r="R10">
        <f t="shared" si="3"/>
        <v>2.6809651474530831</v>
      </c>
    </row>
    <row r="11" spans="2:18" x14ac:dyDescent="0.3">
      <c r="B11">
        <v>9</v>
      </c>
      <c r="C11">
        <v>383</v>
      </c>
      <c r="D11">
        <v>10</v>
      </c>
      <c r="E11">
        <v>194</v>
      </c>
      <c r="F11">
        <f t="shared" si="0"/>
        <v>1.9399999999999997E-2</v>
      </c>
      <c r="G11">
        <v>-3.9424822129128549</v>
      </c>
      <c r="H11">
        <f t="shared" si="1"/>
        <v>2.6109660574412534</v>
      </c>
      <c r="L11">
        <v>9</v>
      </c>
      <c r="M11">
        <v>383</v>
      </c>
      <c r="N11">
        <v>10</v>
      </c>
      <c r="O11">
        <v>609</v>
      </c>
      <c r="P11">
        <f t="shared" si="2"/>
        <v>6.0899999999999996E-2</v>
      </c>
      <c r="Q11">
        <v>-2.7985221042662856</v>
      </c>
      <c r="R11">
        <f t="shared" si="3"/>
        <v>2.6109660574412534</v>
      </c>
    </row>
    <row r="12" spans="2:18" x14ac:dyDescent="0.3">
      <c r="B12">
        <v>10</v>
      </c>
      <c r="C12">
        <v>393</v>
      </c>
      <c r="D12">
        <v>10</v>
      </c>
      <c r="E12">
        <v>187</v>
      </c>
      <c r="F12">
        <f t="shared" si="0"/>
        <v>1.8699999999999998E-2</v>
      </c>
      <c r="G12">
        <v>-3.9792317551215963</v>
      </c>
      <c r="H12">
        <f t="shared" si="1"/>
        <v>2.5445292620865141</v>
      </c>
      <c r="L12">
        <v>10</v>
      </c>
      <c r="M12">
        <v>393</v>
      </c>
      <c r="N12">
        <v>10</v>
      </c>
      <c r="O12">
        <v>570</v>
      </c>
      <c r="P12">
        <f t="shared" si="2"/>
        <v>5.7000000000000002E-2</v>
      </c>
      <c r="Q12">
        <v>-2.864704011147587</v>
      </c>
      <c r="R12">
        <f t="shared" si="3"/>
        <v>2.5445292620865141</v>
      </c>
    </row>
    <row r="13" spans="2:18" x14ac:dyDescent="0.3">
      <c r="B13">
        <v>11</v>
      </c>
      <c r="C13">
        <v>403</v>
      </c>
      <c r="D13">
        <v>10</v>
      </c>
      <c r="E13">
        <v>180</v>
      </c>
      <c r="F13">
        <f t="shared" si="0"/>
        <v>1.7999999999999999E-2</v>
      </c>
      <c r="G13">
        <v>-4.0173835210859723</v>
      </c>
      <c r="H13">
        <f t="shared" si="1"/>
        <v>2.4813895781637716</v>
      </c>
      <c r="L13">
        <v>11</v>
      </c>
      <c r="M13">
        <v>403</v>
      </c>
      <c r="N13">
        <v>10</v>
      </c>
      <c r="O13">
        <v>536</v>
      </c>
      <c r="P13">
        <f t="shared" si="2"/>
        <v>5.3600000000000002E-2</v>
      </c>
      <c r="Q13">
        <v>-2.9262062109053808</v>
      </c>
      <c r="R13">
        <f t="shared" si="3"/>
        <v>2.4813895781637716</v>
      </c>
    </row>
    <row r="14" spans="2:18" x14ac:dyDescent="0.3">
      <c r="B14">
        <v>12</v>
      </c>
      <c r="C14">
        <v>413</v>
      </c>
      <c r="D14">
        <v>10</v>
      </c>
      <c r="E14">
        <v>175</v>
      </c>
      <c r="F14">
        <f t="shared" si="0"/>
        <v>1.7500000000000002E-2</v>
      </c>
      <c r="G14">
        <v>-4.0455543980526683</v>
      </c>
      <c r="H14">
        <f t="shared" si="1"/>
        <v>2.4213075060532687</v>
      </c>
      <c r="L14">
        <v>12</v>
      </c>
      <c r="M14">
        <v>413</v>
      </c>
      <c r="N14">
        <v>10</v>
      </c>
      <c r="O14">
        <v>505</v>
      </c>
      <c r="P14">
        <f t="shared" si="2"/>
        <v>5.0500000000000003E-2</v>
      </c>
      <c r="Q14">
        <v>-2.985781942700823</v>
      </c>
      <c r="R14">
        <f t="shared" si="3"/>
        <v>2.4213075060532687</v>
      </c>
    </row>
    <row r="15" spans="2:18" x14ac:dyDescent="0.3">
      <c r="B15">
        <v>13</v>
      </c>
      <c r="C15">
        <v>423</v>
      </c>
      <c r="D15">
        <v>10</v>
      </c>
      <c r="E15">
        <v>169</v>
      </c>
      <c r="F15">
        <f t="shared" si="0"/>
        <v>1.6899999999999998E-2</v>
      </c>
      <c r="G15">
        <v>-4.0804416570531092</v>
      </c>
      <c r="H15">
        <f t="shared" si="1"/>
        <v>2.3640661938534278</v>
      </c>
      <c r="L15">
        <v>13</v>
      </c>
      <c r="M15">
        <v>423</v>
      </c>
      <c r="N15">
        <v>10</v>
      </c>
      <c r="O15">
        <v>477</v>
      </c>
      <c r="P15">
        <f t="shared" si="2"/>
        <v>4.7700000000000006E-2</v>
      </c>
      <c r="Q15">
        <v>-3.0428238810878412</v>
      </c>
      <c r="R15">
        <f t="shared" si="3"/>
        <v>2.3640661938534278</v>
      </c>
    </row>
    <row r="16" spans="2:18" x14ac:dyDescent="0.3">
      <c r="B16">
        <v>14</v>
      </c>
      <c r="C16">
        <v>433</v>
      </c>
      <c r="D16">
        <v>10</v>
      </c>
      <c r="E16">
        <v>164</v>
      </c>
      <c r="F16">
        <f t="shared" si="0"/>
        <v>1.6399999999999998E-2</v>
      </c>
      <c r="G16">
        <v>-4.1104739441519849</v>
      </c>
      <c r="H16">
        <f t="shared" si="1"/>
        <v>2.3094688221709005</v>
      </c>
      <c r="L16">
        <v>14</v>
      </c>
      <c r="M16">
        <v>433</v>
      </c>
      <c r="N16">
        <v>10</v>
      </c>
      <c r="O16">
        <v>453</v>
      </c>
      <c r="P16">
        <f t="shared" si="2"/>
        <v>4.53E-2</v>
      </c>
      <c r="Q16">
        <v>-3.0944482464931489</v>
      </c>
      <c r="R16">
        <f t="shared" si="3"/>
        <v>2.3094688221709005</v>
      </c>
    </row>
    <row r="17" spans="2:18" x14ac:dyDescent="0.3">
      <c r="B17">
        <v>15</v>
      </c>
      <c r="C17">
        <v>443</v>
      </c>
      <c r="D17">
        <v>10</v>
      </c>
      <c r="E17">
        <v>160</v>
      </c>
      <c r="F17">
        <f t="shared" si="0"/>
        <v>1.6E-2</v>
      </c>
      <c r="G17">
        <v>-4.1351665567423561</v>
      </c>
      <c r="H17">
        <f t="shared" si="1"/>
        <v>2.2573363431151243</v>
      </c>
      <c r="L17">
        <v>15</v>
      </c>
      <c r="M17">
        <v>443</v>
      </c>
      <c r="N17">
        <v>10</v>
      </c>
      <c r="O17">
        <v>430</v>
      </c>
      <c r="P17">
        <f t="shared" si="2"/>
        <v>4.2999999999999997E-2</v>
      </c>
      <c r="Q17">
        <v>-3.1465551632885749</v>
      </c>
      <c r="R17">
        <f t="shared" si="3"/>
        <v>2.2573363431151243</v>
      </c>
    </row>
    <row r="18" spans="2:18" x14ac:dyDescent="0.3">
      <c r="B18">
        <v>16</v>
      </c>
      <c r="C18">
        <v>453</v>
      </c>
      <c r="D18">
        <v>10</v>
      </c>
      <c r="E18">
        <v>155</v>
      </c>
      <c r="F18">
        <f t="shared" si="0"/>
        <v>1.55E-2</v>
      </c>
      <c r="G18">
        <v>-4.1669152550569359</v>
      </c>
      <c r="H18">
        <f t="shared" si="1"/>
        <v>2.2075055187637971</v>
      </c>
      <c r="L18">
        <v>16</v>
      </c>
      <c r="M18">
        <v>453</v>
      </c>
      <c r="N18">
        <v>10</v>
      </c>
      <c r="O18">
        <v>409</v>
      </c>
      <c r="P18">
        <f t="shared" si="2"/>
        <v>4.0899999999999999E-2</v>
      </c>
      <c r="Q18">
        <v>-3.196625215933381</v>
      </c>
      <c r="R18">
        <f t="shared" si="3"/>
        <v>2.2075055187637971</v>
      </c>
    </row>
    <row r="19" spans="2:18" x14ac:dyDescent="0.3">
      <c r="B19">
        <v>17</v>
      </c>
      <c r="C19">
        <v>463</v>
      </c>
      <c r="D19">
        <v>10</v>
      </c>
      <c r="E19">
        <v>151</v>
      </c>
      <c r="F19">
        <f t="shared" si="0"/>
        <v>1.5099999999999999E-2</v>
      </c>
      <c r="G19">
        <v>-4.1930605351612584</v>
      </c>
      <c r="H19">
        <f t="shared" si="1"/>
        <v>2.159827213822894</v>
      </c>
      <c r="L19">
        <v>17</v>
      </c>
      <c r="M19">
        <v>463</v>
      </c>
      <c r="N19">
        <v>10</v>
      </c>
      <c r="O19">
        <v>391</v>
      </c>
      <c r="P19">
        <f t="shared" si="2"/>
        <v>3.9100000000000003E-2</v>
      </c>
      <c r="Q19">
        <v>-3.2416328119908169</v>
      </c>
      <c r="R19">
        <f t="shared" si="3"/>
        <v>2.159827213822894</v>
      </c>
    </row>
    <row r="20" spans="2:18" x14ac:dyDescent="0.3">
      <c r="B20">
        <v>18</v>
      </c>
      <c r="C20">
        <v>473</v>
      </c>
      <c r="D20">
        <v>10</v>
      </c>
      <c r="E20">
        <v>148</v>
      </c>
      <c r="F20">
        <f t="shared" si="0"/>
        <v>1.4800000000000001E-2</v>
      </c>
      <c r="G20">
        <v>-4.213128098212068</v>
      </c>
      <c r="H20">
        <f t="shared" si="1"/>
        <v>2.1141649048625792</v>
      </c>
      <c r="L20">
        <v>18</v>
      </c>
      <c r="M20">
        <v>473</v>
      </c>
      <c r="N20">
        <v>10</v>
      </c>
      <c r="O20">
        <v>373</v>
      </c>
      <c r="P20">
        <f t="shared" si="2"/>
        <v>3.73E-2</v>
      </c>
      <c r="Q20">
        <v>-3.2887619523323672</v>
      </c>
      <c r="R20">
        <f t="shared" si="3"/>
        <v>2.1141649048625792</v>
      </c>
    </row>
    <row r="24" spans="2:18" x14ac:dyDescent="0.3">
      <c r="B24" t="s">
        <v>10</v>
      </c>
      <c r="C24" t="s">
        <v>11</v>
      </c>
    </row>
    <row r="25" spans="2:18" x14ac:dyDescent="0.3">
      <c r="B25">
        <f>((2*(8.61733/100000)*C3*C12)/(C12-C3))*LN(F3/F12)</f>
        <v>9.3675105359672953E-2</v>
      </c>
      <c r="C25">
        <f>AVERAGE(B25:B33)</f>
        <v>9.3755771002337021E-2</v>
      </c>
      <c r="L25" t="s">
        <v>7</v>
      </c>
      <c r="M25" t="s">
        <v>11</v>
      </c>
    </row>
    <row r="26" spans="2:18" x14ac:dyDescent="0.3">
      <c r="B26">
        <f>((2*(8.61733/100000)*C4*C13)/(C13-C4))*LN(F4/F13)</f>
        <v>9.3425561254943321E-2</v>
      </c>
      <c r="L26">
        <f>((2*(8.61733/100000)*M3*M12)/(M12-M3))*LN(P3/P12)</f>
        <v>0.16937572137481913</v>
      </c>
      <c r="M26">
        <f>AVERAGE(L26:L34)</f>
        <v>0.16944894036786529</v>
      </c>
    </row>
    <row r="27" spans="2:18" x14ac:dyDescent="0.3">
      <c r="B27">
        <f t="shared" ref="B27:B33" si="4">((2*(8.61733/100000)*C5*C14)/(C14-C5))*LN(F5/F14)</f>
        <v>9.3149558523264897E-2</v>
      </c>
      <c r="L27">
        <f t="shared" ref="L27:L34" si="5">((2*(8.61733/100000)*M4*M13)/(M13-M4))*LN(P4/P13)</f>
        <v>0.16922661516865667</v>
      </c>
    </row>
    <row r="28" spans="2:18" x14ac:dyDescent="0.3">
      <c r="B28">
        <f t="shared" si="4"/>
        <v>9.4608545850957237E-2</v>
      </c>
      <c r="L28">
        <f t="shared" si="5"/>
        <v>0.16936453580435237</v>
      </c>
    </row>
    <row r="29" spans="2:18" x14ac:dyDescent="0.3">
      <c r="B29">
        <f t="shared" si="4"/>
        <v>9.3706611005337462E-2</v>
      </c>
      <c r="L29">
        <f t="shared" si="5"/>
        <v>0.16974911985404545</v>
      </c>
    </row>
    <row r="30" spans="2:18" x14ac:dyDescent="0.3">
      <c r="B30">
        <f t="shared" si="4"/>
        <v>9.2629302854304124E-2</v>
      </c>
      <c r="L30">
        <f t="shared" si="5"/>
        <v>0.16911797198547518</v>
      </c>
    </row>
    <row r="31" spans="2:18" x14ac:dyDescent="0.3">
      <c r="B31">
        <f t="shared" si="4"/>
        <v>9.4124834513211547E-2</v>
      </c>
      <c r="L31">
        <f t="shared" si="5"/>
        <v>0.16936793191201177</v>
      </c>
    </row>
    <row r="32" spans="2:18" x14ac:dyDescent="0.3">
      <c r="B32">
        <f t="shared" si="4"/>
        <v>9.459194075606947E-2</v>
      </c>
      <c r="L32">
        <f t="shared" si="5"/>
        <v>0.16966285300645897</v>
      </c>
      <c r="Q32">
        <f>AVERAGE(L37:L45)</f>
        <v>9.3755771002337021E-2</v>
      </c>
      <c r="R32">
        <f>AVERAGE(P37:P45)</f>
        <v>0.16944894036786529</v>
      </c>
    </row>
    <row r="33" spans="2:18" x14ac:dyDescent="0.3">
      <c r="B33">
        <f t="shared" si="4"/>
        <v>9.3890478903272234E-2</v>
      </c>
      <c r="L33">
        <f t="shared" si="5"/>
        <v>0.16910531368325082</v>
      </c>
    </row>
    <row r="34" spans="2:18" x14ac:dyDescent="0.3">
      <c r="L34">
        <f t="shared" si="5"/>
        <v>0.17007040052171701</v>
      </c>
    </row>
    <row r="35" spans="2:18" x14ac:dyDescent="0.3">
      <c r="D35" t="s">
        <v>8</v>
      </c>
    </row>
    <row r="36" spans="2:18" x14ac:dyDescent="0.3"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L36" t="s">
        <v>17</v>
      </c>
      <c r="M36" t="s">
        <v>18</v>
      </c>
      <c r="N36" t="s">
        <v>19</v>
      </c>
      <c r="P36" t="s">
        <v>17</v>
      </c>
      <c r="Q36" t="s">
        <v>18</v>
      </c>
      <c r="R36" t="s">
        <v>19</v>
      </c>
    </row>
    <row r="37" spans="2:18" x14ac:dyDescent="0.3">
      <c r="D37">
        <v>303</v>
      </c>
      <c r="E37">
        <v>393</v>
      </c>
      <c r="F37">
        <f>F3</f>
        <v>2.8199999999999999E-2</v>
      </c>
      <c r="G37">
        <f>F12</f>
        <v>1.8699999999999998E-2</v>
      </c>
      <c r="H37">
        <f>LN(F37/G37)</f>
        <v>0.410798454083527</v>
      </c>
      <c r="I37">
        <v>9.3675105359672953E-2</v>
      </c>
      <c r="L37">
        <v>9.3675105359672953E-2</v>
      </c>
      <c r="M37">
        <f>L37-$Q$32</f>
        <v>-8.0665642664068393E-5</v>
      </c>
      <c r="N37">
        <f>M37*M37</f>
        <v>6.5069459064071707E-9</v>
      </c>
      <c r="P37">
        <v>0.16937572137481913</v>
      </c>
      <c r="Q37">
        <f>P37-$R$32</f>
        <v>-7.3218993046159087E-5</v>
      </c>
      <c r="R37">
        <f>Q37*Q37</f>
        <v>5.361020942693493E-9</v>
      </c>
    </row>
    <row r="38" spans="2:18" x14ac:dyDescent="0.3">
      <c r="D38">
        <v>313</v>
      </c>
      <c r="E38">
        <v>403</v>
      </c>
      <c r="F38">
        <f>F4</f>
        <v>2.6499999999999999E-2</v>
      </c>
      <c r="G38">
        <f>F13</f>
        <v>1.7999999999999999E-2</v>
      </c>
      <c r="H38">
        <f t="shared" ref="H38:H45" si="6">LN(F38/G38)</f>
        <v>0.38677297509601188</v>
      </c>
      <c r="I38">
        <v>9.3425561254943321E-2</v>
      </c>
      <c r="L38">
        <v>9.3425561254943321E-2</v>
      </c>
      <c r="M38">
        <f t="shared" ref="M38:M44" si="7">L38-$Q$32</f>
        <v>-3.3020974739370046E-4</v>
      </c>
      <c r="N38">
        <f t="shared" ref="N38:N45" si="8">M38*M38</f>
        <v>1.0903847727381147E-7</v>
      </c>
      <c r="P38">
        <v>0.16922661516865667</v>
      </c>
      <c r="Q38">
        <f t="shared" ref="Q38:Q45" si="9">P38-$R$32</f>
        <v>-2.2232519920861726E-4</v>
      </c>
      <c r="R38">
        <f t="shared" ref="R38:R45" si="10">Q38*Q38</f>
        <v>4.9428494203151353E-8</v>
      </c>
    </row>
    <row r="39" spans="2:18" x14ac:dyDescent="0.3">
      <c r="D39">
        <v>323</v>
      </c>
      <c r="E39">
        <v>413</v>
      </c>
      <c r="F39">
        <f>F5</f>
        <v>2.52E-2</v>
      </c>
      <c r="G39">
        <f>F14</f>
        <v>1.7500000000000002E-2</v>
      </c>
      <c r="H39">
        <f t="shared" si="6"/>
        <v>0.36464311358790924</v>
      </c>
      <c r="I39">
        <v>9.3149558523264897E-2</v>
      </c>
      <c r="L39">
        <v>9.3149558523264897E-2</v>
      </c>
      <c r="M39">
        <f t="shared" si="7"/>
        <v>-6.0621247907212406E-4</v>
      </c>
      <c r="N39">
        <f t="shared" si="8"/>
        <v>3.6749356978277046E-7</v>
      </c>
      <c r="P39">
        <v>0.16936453580435237</v>
      </c>
      <c r="Q39">
        <f t="shared" si="9"/>
        <v>-8.4404563512913144E-5</v>
      </c>
      <c r="R39">
        <f t="shared" si="10"/>
        <v>7.1241303418053888E-9</v>
      </c>
    </row>
    <row r="40" spans="2:18" x14ac:dyDescent="0.3">
      <c r="D40">
        <v>333</v>
      </c>
      <c r="E40">
        <v>423</v>
      </c>
      <c r="F40">
        <f>F6</f>
        <v>2.4E-2</v>
      </c>
      <c r="G40">
        <f>F15</f>
        <v>1.6899999999999998E-2</v>
      </c>
      <c r="H40">
        <f t="shared" si="6"/>
        <v>0.35074020841891795</v>
      </c>
      <c r="I40">
        <v>9.4608545850957237E-2</v>
      </c>
      <c r="L40">
        <v>9.4608545850957237E-2</v>
      </c>
      <c r="M40">
        <f t="shared" si="7"/>
        <v>8.5277484862021635E-4</v>
      </c>
      <c r="N40">
        <f t="shared" si="8"/>
        <v>7.2722494243923291E-7</v>
      </c>
      <c r="P40">
        <v>0.16974911985404545</v>
      </c>
      <c r="Q40">
        <f t="shared" si="9"/>
        <v>3.0017948618016321E-4</v>
      </c>
      <c r="R40">
        <f t="shared" si="10"/>
        <v>9.0107723923386803E-8</v>
      </c>
    </row>
    <row r="41" spans="2:18" x14ac:dyDescent="0.3">
      <c r="D41">
        <v>343</v>
      </c>
      <c r="E41">
        <v>433</v>
      </c>
      <c r="F41">
        <f>F7</f>
        <v>2.2800000000000001E-2</v>
      </c>
      <c r="G41">
        <f>F16</f>
        <v>1.6399999999999998E-2</v>
      </c>
      <c r="H41">
        <f t="shared" si="6"/>
        <v>0.32947920113024243</v>
      </c>
      <c r="I41">
        <v>9.3706611005337462E-2</v>
      </c>
      <c r="L41">
        <v>9.3706611005337462E-2</v>
      </c>
      <c r="M41">
        <f t="shared" si="7"/>
        <v>-4.9159996999559308E-5</v>
      </c>
      <c r="N41">
        <f t="shared" si="8"/>
        <v>2.4167053049966802E-9</v>
      </c>
      <c r="P41">
        <v>0.16911797198547518</v>
      </c>
      <c r="Q41">
        <f t="shared" si="9"/>
        <v>-3.3096838239010662E-4</v>
      </c>
      <c r="R41">
        <f t="shared" si="10"/>
        <v>1.0954007014192384E-7</v>
      </c>
    </row>
    <row r="42" spans="2:18" x14ac:dyDescent="0.3">
      <c r="D42">
        <v>353</v>
      </c>
      <c r="E42">
        <v>443</v>
      </c>
      <c r="F42">
        <f>F8</f>
        <v>2.18E-2</v>
      </c>
      <c r="G42">
        <f>F17</f>
        <v>1.6E-2</v>
      </c>
      <c r="H42">
        <f t="shared" si="6"/>
        <v>0.30932124755526214</v>
      </c>
      <c r="I42">
        <v>9.2629302854304124E-2</v>
      </c>
      <c r="L42">
        <v>9.2629302854304124E-2</v>
      </c>
      <c r="M42">
        <f t="shared" si="7"/>
        <v>-1.126468148032897E-3</v>
      </c>
      <c r="N42">
        <f t="shared" si="8"/>
        <v>1.2689304885326646E-6</v>
      </c>
      <c r="P42">
        <v>0.16936793191201177</v>
      </c>
      <c r="Q42">
        <f t="shared" si="9"/>
        <v>-8.1008455853515127E-5</v>
      </c>
      <c r="R42">
        <f t="shared" si="10"/>
        <v>6.5623699197709094E-9</v>
      </c>
    </row>
    <row r="43" spans="2:18" x14ac:dyDescent="0.3">
      <c r="D43">
        <v>363</v>
      </c>
      <c r="E43">
        <v>453</v>
      </c>
      <c r="F43">
        <f>F9</f>
        <v>2.0899999999999998E-2</v>
      </c>
      <c r="G43">
        <f>F18</f>
        <v>1.55E-2</v>
      </c>
      <c r="H43">
        <f t="shared" si="6"/>
        <v>0.29890913504556438</v>
      </c>
      <c r="I43">
        <v>9.4124834513211547E-2</v>
      </c>
      <c r="L43">
        <v>9.4124834513211547E-2</v>
      </c>
      <c r="M43">
        <f t="shared" si="7"/>
        <v>3.6906351087452605E-4</v>
      </c>
      <c r="N43">
        <f t="shared" si="8"/>
        <v>1.3620787505903141E-7</v>
      </c>
      <c r="P43">
        <v>0.16966285300645897</v>
      </c>
      <c r="Q43">
        <f t="shared" si="9"/>
        <v>2.1391263859368848E-4</v>
      </c>
      <c r="R43">
        <f t="shared" si="10"/>
        <v>4.5758616950113981E-8</v>
      </c>
    </row>
    <row r="44" spans="2:18" x14ac:dyDescent="0.3">
      <c r="D44">
        <v>373</v>
      </c>
      <c r="E44">
        <v>463</v>
      </c>
      <c r="F44">
        <f>F10</f>
        <v>2.01E-2</v>
      </c>
      <c r="G44">
        <f>F19</f>
        <v>1.5099999999999999E-2</v>
      </c>
      <c r="H44">
        <f t="shared" si="6"/>
        <v>0.28602507124415155</v>
      </c>
      <c r="I44">
        <v>9.459194075606947E-2</v>
      </c>
      <c r="L44">
        <v>9.459194075606947E-2</v>
      </c>
      <c r="M44">
        <f t="shared" si="7"/>
        <v>8.3616975373244917E-4</v>
      </c>
      <c r="N44">
        <f t="shared" si="8"/>
        <v>6.9917985705698467E-7</v>
      </c>
      <c r="P44">
        <v>0.16910531368325082</v>
      </c>
      <c r="Q44">
        <f t="shared" si="9"/>
        <v>-3.43626684614462E-4</v>
      </c>
      <c r="R44">
        <f t="shared" si="10"/>
        <v>1.1807929837912693E-7</v>
      </c>
    </row>
    <row r="45" spans="2:18" x14ac:dyDescent="0.3">
      <c r="D45">
        <v>383</v>
      </c>
      <c r="E45">
        <v>473</v>
      </c>
      <c r="F45">
        <f>F11</f>
        <v>1.9399999999999997E-2</v>
      </c>
      <c r="G45">
        <f>F20</f>
        <v>1.4800000000000001E-2</v>
      </c>
      <c r="H45">
        <f t="shared" si="6"/>
        <v>0.27064588529921285</v>
      </c>
      <c r="I45">
        <v>9.3890478903272234E-2</v>
      </c>
      <c r="L45">
        <v>9.3890478903272234E-2</v>
      </c>
      <c r="M45">
        <f>L45-$Q$32</f>
        <v>1.3470790093521312E-4</v>
      </c>
      <c r="N45">
        <f t="shared" si="8"/>
        <v>1.8146218574371191E-8</v>
      </c>
      <c r="P45">
        <v>0.17007040052171701</v>
      </c>
      <c r="Q45">
        <f t="shared" si="9"/>
        <v>6.2146015385172726E-4</v>
      </c>
      <c r="R45">
        <f t="shared" si="10"/>
        <v>3.8621272282541253E-7</v>
      </c>
    </row>
    <row r="48" spans="2:18" x14ac:dyDescent="0.3">
      <c r="D48" t="s">
        <v>9</v>
      </c>
      <c r="L48" t="s">
        <v>20</v>
      </c>
      <c r="M48" t="s">
        <v>21</v>
      </c>
      <c r="P48" t="s">
        <v>20</v>
      </c>
      <c r="Q48" t="s">
        <v>21</v>
      </c>
    </row>
    <row r="49" spans="4:17" x14ac:dyDescent="0.3"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L49">
        <f>SQRT((SUM(N37:N45)/72))</f>
        <v>2.1522420738261759E-4</v>
      </c>
      <c r="M49">
        <f>2.3*L49</f>
        <v>4.9501567698002045E-4</v>
      </c>
      <c r="P49">
        <f>SQRT((SUM(R37:R45)/72))</f>
        <v>1.0659987802443675E-4</v>
      </c>
      <c r="Q49">
        <f>2.3*P49</f>
        <v>2.4517971945620451E-4</v>
      </c>
    </row>
    <row r="50" spans="4:17" x14ac:dyDescent="0.3">
      <c r="D50">
        <v>303</v>
      </c>
      <c r="E50">
        <v>393</v>
      </c>
      <c r="F50">
        <f>P3</f>
        <v>0.1198</v>
      </c>
      <c r="G50">
        <f>P12</f>
        <v>5.7000000000000002E-2</v>
      </c>
      <c r="H50">
        <f>LN(F50/G50)</f>
        <v>0.74277241784679882</v>
      </c>
      <c r="I50">
        <v>0.16937572137481913</v>
      </c>
    </row>
    <row r="51" spans="4:17" x14ac:dyDescent="0.3">
      <c r="D51">
        <v>313</v>
      </c>
      <c r="E51">
        <v>403</v>
      </c>
      <c r="F51">
        <f t="shared" ref="F51:F58" si="11">P4</f>
        <v>0.108</v>
      </c>
      <c r="G51">
        <f t="shared" ref="G51:G58" si="12">P13</f>
        <v>5.3600000000000002E-2</v>
      </c>
      <c r="H51">
        <f t="shared" ref="H51:H58" si="13">LN(F51/G51)</f>
        <v>0.70058215904746335</v>
      </c>
      <c r="I51">
        <v>0.16922661516865667</v>
      </c>
    </row>
    <row r="52" spans="4:17" x14ac:dyDescent="0.3">
      <c r="D52">
        <v>323</v>
      </c>
      <c r="E52">
        <v>413</v>
      </c>
      <c r="F52">
        <f t="shared" si="11"/>
        <v>9.8000000000000004E-2</v>
      </c>
      <c r="G52">
        <f t="shared" si="12"/>
        <v>5.0500000000000003E-2</v>
      </c>
      <c r="H52">
        <f t="shared" si="13"/>
        <v>0.6629941423892578</v>
      </c>
      <c r="I52">
        <v>0.16936453580435237</v>
      </c>
    </row>
    <row r="53" spans="4:17" x14ac:dyDescent="0.3">
      <c r="D53">
        <v>333</v>
      </c>
      <c r="E53">
        <v>423</v>
      </c>
      <c r="F53">
        <f t="shared" si="11"/>
        <v>8.9499999999999996E-2</v>
      </c>
      <c r="G53">
        <f t="shared" si="12"/>
        <v>4.7700000000000006E-2</v>
      </c>
      <c r="H53">
        <f t="shared" si="13"/>
        <v>0.62930722738651401</v>
      </c>
      <c r="I53">
        <v>0.16974911985404545</v>
      </c>
    </row>
    <row r="54" spans="4:17" x14ac:dyDescent="0.3">
      <c r="D54">
        <v>343</v>
      </c>
      <c r="E54">
        <v>433</v>
      </c>
      <c r="F54">
        <f t="shared" si="11"/>
        <v>8.2099999999999992E-2</v>
      </c>
      <c r="G54">
        <f t="shared" si="12"/>
        <v>4.53E-2</v>
      </c>
      <c r="H54">
        <f t="shared" si="13"/>
        <v>0.59463098396939418</v>
      </c>
      <c r="I54">
        <v>0.16911797198547518</v>
      </c>
    </row>
    <row r="55" spans="4:17" x14ac:dyDescent="0.3">
      <c r="D55">
        <v>353</v>
      </c>
      <c r="E55">
        <v>443</v>
      </c>
      <c r="F55">
        <f t="shared" si="11"/>
        <v>7.5700000000000003E-2</v>
      </c>
      <c r="G55">
        <f t="shared" si="12"/>
        <v>4.2999999999999997E-2</v>
      </c>
      <c r="H55">
        <f t="shared" si="13"/>
        <v>0.56557804474984086</v>
      </c>
      <c r="I55">
        <v>0.16936793191201177</v>
      </c>
    </row>
    <row r="56" spans="4:17" x14ac:dyDescent="0.3">
      <c r="D56">
        <v>363</v>
      </c>
      <c r="E56">
        <v>453</v>
      </c>
      <c r="F56">
        <f t="shared" si="11"/>
        <v>7.0099999999999996E-2</v>
      </c>
      <c r="G56">
        <f t="shared" si="12"/>
        <v>4.0899999999999999E-2</v>
      </c>
      <c r="H56">
        <f t="shared" si="13"/>
        <v>0.53879273099178837</v>
      </c>
      <c r="I56">
        <v>0.16966285300645897</v>
      </c>
    </row>
    <row r="57" spans="4:17" x14ac:dyDescent="0.3">
      <c r="D57">
        <v>373</v>
      </c>
      <c r="E57">
        <v>463</v>
      </c>
      <c r="F57">
        <f t="shared" si="11"/>
        <v>6.5200000000000008E-2</v>
      </c>
      <c r="G57">
        <f t="shared" si="12"/>
        <v>3.9100000000000003E-2</v>
      </c>
      <c r="H57">
        <f t="shared" si="13"/>
        <v>0.51133700194128717</v>
      </c>
      <c r="I57">
        <v>0.16910531368325082</v>
      </c>
    </row>
    <row r="58" spans="4:17" x14ac:dyDescent="0.3">
      <c r="D58">
        <v>383</v>
      </c>
      <c r="E58">
        <v>473</v>
      </c>
      <c r="F58">
        <f t="shared" si="11"/>
        <v>6.0899999999999996E-2</v>
      </c>
      <c r="G58">
        <f t="shared" si="12"/>
        <v>3.73E-2</v>
      </c>
      <c r="H58">
        <f t="shared" si="13"/>
        <v>0.49023984806608145</v>
      </c>
      <c r="I58">
        <v>0.17007040052171701</v>
      </c>
    </row>
    <row r="69" spans="5:12" ht="15" thickBot="1" x14ac:dyDescent="0.35"/>
    <row r="70" spans="5:12" ht="15" thickBot="1" x14ac:dyDescent="0.35">
      <c r="E70" s="1">
        <v>0.1198</v>
      </c>
      <c r="F70">
        <f>E70*1000</f>
        <v>119.8</v>
      </c>
      <c r="G70">
        <f>LN(F70)</f>
        <v>4.7858236856813487</v>
      </c>
      <c r="K70" s="1">
        <v>3.3003300000000002</v>
      </c>
      <c r="L70">
        <f>LN(K70)</f>
        <v>1.1940224634727679</v>
      </c>
    </row>
    <row r="71" spans="5:12" ht="15" thickBot="1" x14ac:dyDescent="0.35">
      <c r="E71" s="2">
        <v>0.108</v>
      </c>
      <c r="F71">
        <f t="shared" ref="F71:F87" si="14">E71*1000</f>
        <v>108</v>
      </c>
      <c r="G71">
        <f t="shared" ref="G71:G87" si="15">LN(F71)</f>
        <v>4.6821312271242199</v>
      </c>
      <c r="K71" s="2">
        <v>3.1948880000000002</v>
      </c>
      <c r="L71">
        <f t="shared" ref="L71:L87" si="16">LN(K71)</f>
        <v>1.1615520324419824</v>
      </c>
    </row>
    <row r="72" spans="5:12" ht="15" thickBot="1" x14ac:dyDescent="0.35">
      <c r="E72" s="2">
        <v>9.8000000000000004E-2</v>
      </c>
      <c r="F72">
        <f t="shared" si="14"/>
        <v>98</v>
      </c>
      <c r="G72">
        <f t="shared" si="15"/>
        <v>4.5849674786705723</v>
      </c>
      <c r="K72" s="2">
        <v>3.0959750000000001</v>
      </c>
      <c r="L72">
        <f t="shared" si="16"/>
        <v>1.1301028807594777</v>
      </c>
    </row>
    <row r="73" spans="5:12" ht="15" thickBot="1" x14ac:dyDescent="0.35">
      <c r="E73" s="2">
        <v>8.9499999999999996E-2</v>
      </c>
      <c r="F73">
        <f t="shared" si="14"/>
        <v>89.5</v>
      </c>
      <c r="G73">
        <f t="shared" si="15"/>
        <v>4.4942386252808095</v>
      </c>
      <c r="K73" s="2">
        <v>3.0030030000000001</v>
      </c>
      <c r="L73">
        <f t="shared" si="16"/>
        <v>1.0996127880016933</v>
      </c>
    </row>
    <row r="74" spans="5:12" ht="15" thickBot="1" x14ac:dyDescent="0.35">
      <c r="E74" s="2">
        <v>8.2100000000000006E-2</v>
      </c>
      <c r="F74">
        <f t="shared" si="14"/>
        <v>82.100000000000009</v>
      </c>
      <c r="G74">
        <f t="shared" si="15"/>
        <v>4.4079380164583828</v>
      </c>
      <c r="K74" s="2">
        <v>2.9154520000000002</v>
      </c>
      <c r="L74">
        <f t="shared" si="16"/>
        <v>1.0700248678161965</v>
      </c>
    </row>
    <row r="75" spans="5:12" ht="15" thickBot="1" x14ac:dyDescent="0.35">
      <c r="E75" s="2">
        <v>7.5700000000000003E-2</v>
      </c>
      <c r="F75">
        <f t="shared" si="14"/>
        <v>75.7</v>
      </c>
      <c r="G75">
        <f t="shared" si="15"/>
        <v>4.3267781604434035</v>
      </c>
      <c r="K75" s="2">
        <v>2.8328609999999999</v>
      </c>
      <c r="L75">
        <f t="shared" si="16"/>
        <v>1.0412871550488381</v>
      </c>
    </row>
    <row r="76" spans="5:12" ht="15" thickBot="1" x14ac:dyDescent="0.35">
      <c r="E76" s="2">
        <v>7.0099999999999996E-2</v>
      </c>
      <c r="F76">
        <f t="shared" si="14"/>
        <v>70.099999999999994</v>
      </c>
      <c r="G76">
        <f t="shared" si="15"/>
        <v>4.2499227940405442</v>
      </c>
      <c r="K76" s="2">
        <v>2.7548210000000002</v>
      </c>
      <c r="L76">
        <f t="shared" si="16"/>
        <v>1.013352467717286</v>
      </c>
    </row>
    <row r="77" spans="5:12" ht="15" thickBot="1" x14ac:dyDescent="0.35">
      <c r="E77" s="2">
        <v>6.5199999999999994E-2</v>
      </c>
      <c r="F77">
        <f t="shared" si="14"/>
        <v>65.199999999999989</v>
      </c>
      <c r="G77">
        <f t="shared" si="15"/>
        <v>4.1774594689326072</v>
      </c>
      <c r="K77" s="2">
        <v>2.680965</v>
      </c>
      <c r="L77">
        <f t="shared" si="16"/>
        <v>0.98617680433832</v>
      </c>
    </row>
    <row r="78" spans="5:12" ht="15" thickBot="1" x14ac:dyDescent="0.35">
      <c r="E78" s="2">
        <v>6.0900000000000003E-2</v>
      </c>
      <c r="F78">
        <f t="shared" si="14"/>
        <v>60.900000000000006</v>
      </c>
      <c r="G78">
        <f t="shared" si="15"/>
        <v>4.1092331747158513</v>
      </c>
      <c r="K78" s="2">
        <v>2.6109659999999999</v>
      </c>
      <c r="L78">
        <f t="shared" si="16"/>
        <v>0.95972026780149078</v>
      </c>
    </row>
    <row r="79" spans="5:12" ht="15" thickBot="1" x14ac:dyDescent="0.35">
      <c r="E79" s="2">
        <v>5.7000000000000002E-2</v>
      </c>
      <c r="F79">
        <f t="shared" si="14"/>
        <v>57</v>
      </c>
      <c r="G79">
        <f t="shared" si="15"/>
        <v>4.0430512678345503</v>
      </c>
      <c r="K79" s="2">
        <v>2.5445289999999998</v>
      </c>
      <c r="L79">
        <f t="shared" si="16"/>
        <v>0.93394556411287044</v>
      </c>
    </row>
    <row r="80" spans="5:12" ht="15" thickBot="1" x14ac:dyDescent="0.35">
      <c r="E80" s="2">
        <v>5.3600000000000002E-2</v>
      </c>
      <c r="F80">
        <f t="shared" si="14"/>
        <v>53.6</v>
      </c>
      <c r="G80">
        <f t="shared" si="15"/>
        <v>3.9815490680767565</v>
      </c>
      <c r="K80" s="2">
        <v>2.4813900000000002</v>
      </c>
      <c r="L80">
        <f t="shared" si="16"/>
        <v>0.90881888703543967</v>
      </c>
    </row>
    <row r="81" spans="5:12" ht="15" thickBot="1" x14ac:dyDescent="0.35">
      <c r="E81" s="2">
        <v>5.0500000000000003E-2</v>
      </c>
      <c r="F81">
        <f t="shared" si="14"/>
        <v>50.5</v>
      </c>
      <c r="G81">
        <f t="shared" si="15"/>
        <v>3.9219733362813143</v>
      </c>
      <c r="K81" s="2">
        <v>2.4213079999999998</v>
      </c>
      <c r="L81">
        <f t="shared" si="16"/>
        <v>0.88430789002108345</v>
      </c>
    </row>
    <row r="82" spans="5:12" ht="15" thickBot="1" x14ac:dyDescent="0.35">
      <c r="E82" s="2">
        <v>4.7699999999999999E-2</v>
      </c>
      <c r="F82">
        <f t="shared" si="14"/>
        <v>47.7</v>
      </c>
      <c r="G82">
        <f t="shared" si="15"/>
        <v>3.8649313978942956</v>
      </c>
      <c r="K82" s="2">
        <v>2.3640659999999998</v>
      </c>
      <c r="L82">
        <f t="shared" si="16"/>
        <v>0.86038301793585559</v>
      </c>
    </row>
    <row r="83" spans="5:12" ht="15" thickBot="1" x14ac:dyDescent="0.35">
      <c r="E83" s="2">
        <v>4.53E-2</v>
      </c>
      <c r="F83">
        <f t="shared" si="14"/>
        <v>45.3</v>
      </c>
      <c r="G83">
        <f t="shared" si="15"/>
        <v>3.8133070324889884</v>
      </c>
      <c r="K83" s="2">
        <v>2.309469</v>
      </c>
      <c r="L83">
        <f t="shared" si="16"/>
        <v>0.83701762797964419</v>
      </c>
    </row>
    <row r="84" spans="5:12" ht="15" thickBot="1" x14ac:dyDescent="0.35">
      <c r="E84" s="2">
        <v>4.2999999999999997E-2</v>
      </c>
      <c r="F84">
        <f t="shared" si="14"/>
        <v>43</v>
      </c>
      <c r="G84">
        <f t="shared" si="15"/>
        <v>3.7612001156935624</v>
      </c>
      <c r="K84" s="2">
        <v>2.257336</v>
      </c>
      <c r="L84">
        <f t="shared" si="16"/>
        <v>0.8141853569369899</v>
      </c>
    </row>
    <row r="85" spans="5:12" ht="15" thickBot="1" x14ac:dyDescent="0.35">
      <c r="E85" s="2">
        <v>4.0899999999999999E-2</v>
      </c>
      <c r="F85">
        <f t="shared" si="14"/>
        <v>40.9</v>
      </c>
      <c r="G85">
        <f t="shared" si="15"/>
        <v>3.7111300630487558</v>
      </c>
      <c r="K85" s="2">
        <v>2.207506</v>
      </c>
      <c r="L85">
        <f t="shared" si="16"/>
        <v>0.79186337149907926</v>
      </c>
    </row>
    <row r="86" spans="5:12" ht="15" thickBot="1" x14ac:dyDescent="0.35">
      <c r="E86" s="2">
        <v>3.9100000000000003E-2</v>
      </c>
      <c r="F86">
        <f t="shared" si="14"/>
        <v>39.1</v>
      </c>
      <c r="G86">
        <f t="shared" si="15"/>
        <v>3.6661224669913199</v>
      </c>
      <c r="K86" s="2">
        <v>2.1598269999999999</v>
      </c>
      <c r="L86">
        <f t="shared" si="16"/>
        <v>0.77002812589589809</v>
      </c>
    </row>
    <row r="87" spans="5:12" ht="15" thickBot="1" x14ac:dyDescent="0.35">
      <c r="E87" s="2">
        <v>3.73E-2</v>
      </c>
      <c r="F87">
        <f t="shared" si="14"/>
        <v>37.299999999999997</v>
      </c>
      <c r="G87">
        <f t="shared" si="15"/>
        <v>3.6189933266497696</v>
      </c>
      <c r="K87" s="2">
        <v>2.1141649999999998</v>
      </c>
      <c r="L87">
        <f t="shared" si="16"/>
        <v>0.74865993549020304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2021-05-15T14:47:58Z</dcterms:created>
  <dcterms:modified xsi:type="dcterms:W3CDTF">2021-05-25T16:10:20Z</dcterms:modified>
</cp:coreProperties>
</file>