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milolashobo/Desktop/Rice Uni /"/>
    </mc:Choice>
  </mc:AlternateContent>
  <xr:revisionPtr revIDLastSave="0" documentId="13_ncr:1_{2380345A-B882-2544-B482-037FA4623AE1}" xr6:coauthVersionLast="47" xr6:coauthVersionMax="47" xr10:uidLastSave="{00000000-0000-0000-0000-000000000000}"/>
  <bookViews>
    <workbookView xWindow="2980" yWindow="500" windowWidth="17920" windowHeight="16600" activeTab="6" xr2:uid="{00000000-000D-0000-FFFF-FFFF00000000}"/>
  </bookViews>
  <sheets>
    <sheet name="Sheet1" sheetId="2" r:id="rId1"/>
    <sheet name="Sheet2" sheetId="3" r:id="rId2"/>
    <sheet name="ParentCategoryTable" sheetId="5" r:id="rId3"/>
    <sheet name="Crowdfunding" sheetId="1" r:id="rId4"/>
    <sheet name="OutcomesBasedonGoals" sheetId="7" r:id="rId5"/>
    <sheet name="Sheet5" sheetId="6" r:id="rId6"/>
    <sheet name="Sheet4" sheetId="8" r:id="rId7"/>
  </sheets>
  <calcPr calcId="191029"/>
  <pivotCaches>
    <pivotCache cacheId="21" r:id="rId8"/>
    <pivotCache cacheId="22" r:id="rId9"/>
    <pivotCache cacheId="28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8" l="1"/>
  <c r="B7" i="8"/>
  <c r="C6" i="8"/>
  <c r="B6" i="8"/>
  <c r="C5" i="8"/>
  <c r="B5" i="8"/>
  <c r="C4" i="8"/>
  <c r="B4" i="8"/>
  <c r="C3" i="8"/>
  <c r="B3" i="8"/>
  <c r="C2" i="8"/>
  <c r="B2" i="8"/>
  <c r="D14" i="6"/>
  <c r="C14" i="6"/>
  <c r="B14" i="6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O4" i="1"/>
  <c r="O5" i="1"/>
  <c r="O3" i="1"/>
</calcChain>
</file>

<file path=xl/sharedStrings.xml><?xml version="1.0" encoding="utf-8"?>
<sst xmlns="http://schemas.openxmlformats.org/spreadsheetml/2006/main" count="8144" uniqueCount="2120">
  <si>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</si>
  <si>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</si>
  <si>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</si>
  <si>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</si>
  <si>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</si>
  <si>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</si>
  <si>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</si>
  <si>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</si>
  <si>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</si>
  <si>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</si>
  <si>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</si>
  <si>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</si>
  <si>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</si>
  <si>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</si>
  <si>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</si>
  <si>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</si>
  <si>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</si>
  <si>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</si>
  <si>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</si>
  <si>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</si>
  <si>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</si>
  <si>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</si>
  <si>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</si>
  <si>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</si>
  <si>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</si>
  <si>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</si>
  <si>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</si>
  <si>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</si>
  <si>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</si>
  <si>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</si>
  <si>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</si>
  <si>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</si>
  <si>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</si>
  <si>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</si>
  <si>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</si>
  <si>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</si>
  <si>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</si>
  <si>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</si>
  <si>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</si>
  <si>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</si>
  <si>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</si>
  <si>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</si>
  <si>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</si>
  <si>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</si>
  <si>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</si>
  <si>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</si>
  <si>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</si>
  <si>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</si>
  <si>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</si>
  <si>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</si>
  <si>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</si>
  <si>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</si>
  <si>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</si>
  <si>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</si>
  <si>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</si>
  <si>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</si>
  <si>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</si>
  <si>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</si>
  <si>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</si>
  <si>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</si>
  <si>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</si>
  <si>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</si>
  <si>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</si>
  <si>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</si>
  <si>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</si>
  <si>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</si>
  <si>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</si>
  <si>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</si>
  <si>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</si>
  <si>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</si>
  <si>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</si>
  <si>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</si>
  <si>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</si>
  <si>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</si>
  <si>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</si>
  <si>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</si>
  <si>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</si>
  <si>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</si>
  <si>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</si>
  <si>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</si>
  <si>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</si>
  <si>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</si>
  <si>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</si>
  <si>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</si>
  <si>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</si>
  <si>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</si>
  <si>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</si>
  <si>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</si>
  <si>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</si>
  <si>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</si>
  <si>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</si>
  <si>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</si>
  <si>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</si>
  <si>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</si>
  <si>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</si>
  <si>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</si>
  <si>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</si>
  <si>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</si>
  <si>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</si>
  <si>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</si>
  <si>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</si>
  <si>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</si>
  <si>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</si>
  <si>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</si>
  <si>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</si>
  <si>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</si>
  <si>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</si>
  <si>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</si>
  <si>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</si>
  <si>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</si>
  <si>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</si>
  <si>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</si>
  <si>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</si>
  <si>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</si>
  <si>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</si>
  <si>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</si>
  <si>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</si>
  <si>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</si>
  <si>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</si>
  <si>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</si>
  <si>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</si>
  <si>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</si>
  <si>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</si>
  <si>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</si>
  <si>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</si>
  <si>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</si>
  <si>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</si>
  <si>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</si>
  <si>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</si>
  <si>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</si>
  <si>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</si>
  <si>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</si>
  <si>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</si>
  <si>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</si>
  <si>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</si>
  <si>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</si>
  <si>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</si>
  <si>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</si>
  <si>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</si>
  <si>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</si>
  <si>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</si>
  <si>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</si>
  <si>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</si>
  <si>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</si>
  <si>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</si>
  <si>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</si>
  <si>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</si>
  <si>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</si>
  <si>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</si>
  <si>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</si>
  <si>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</si>
  <si>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</si>
  <si>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</si>
  <si>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</si>
  <si>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</si>
  <si>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</si>
  <si>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</si>
  <si>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</si>
  <si>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</si>
  <si>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</si>
  <si>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</si>
  <si>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</si>
  <si>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</si>
  <si>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</si>
  <si>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</si>
  <si>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</si>
  <si>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</si>
  <si>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</si>
  <si>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</si>
  <si>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</si>
  <si>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</si>
  <si>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</si>
  <si>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</si>
  <si>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</si>
  <si>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</si>
  <si>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</si>
  <si>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</si>
  <si>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</si>
  <si>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</si>
  <si>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</si>
  <si>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</si>
  <si>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</si>
  <si>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</si>
  <si>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</si>
  <si>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</si>
  <si>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</si>
  <si>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</si>
  <si>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</si>
  <si>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</si>
  <si>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</si>
  <si>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</si>
  <si>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</si>
  <si>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</si>
  <si>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</si>
  <si>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</si>
  <si>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</si>
  <si>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</si>
  <si>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</si>
  <si>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</si>
  <si>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</si>
  <si>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</si>
  <si>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</si>
  <si>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</si>
  <si>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</si>
  <si>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</si>
  <si>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</si>
  <si>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</si>
  <si>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</si>
  <si>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</si>
  <si>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</si>
  <si>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</si>
  <si>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</si>
  <si>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</si>
  <si>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</si>
  <si>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</si>
  <si>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</si>
  <si>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</si>
  <si>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</si>
  <si>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</si>
  <si>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</si>
  <si>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</si>
  <si>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</si>
  <si>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</si>
  <si>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</si>
  <si>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</si>
  <si>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</si>
  <si>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</si>
  <si>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</si>
  <si>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</si>
  <si>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</si>
  <si>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</si>
  <si>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</si>
  <si>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</si>
  <si>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</si>
  <si>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</si>
  <si>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</si>
  <si>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</si>
  <si>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</si>
  <si>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</si>
  <si>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</si>
  <si>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</si>
  <si>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</si>
  <si>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</si>
  <si>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</si>
  <si>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</si>
  <si>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</si>
  <si>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</si>
  <si>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</si>
  <si>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</si>
  <si>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</si>
  <si>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</si>
  <si>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</si>
  <si>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</si>
  <si>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</si>
  <si>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</si>
  <si>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</si>
  <si>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</si>
  <si>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</si>
  <si>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</si>
  <si>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</si>
  <si>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</si>
  <si>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</si>
  <si>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</si>
  <si>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</si>
  <si>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</si>
  <si>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</si>
  <si>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</si>
  <si>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</si>
  <si>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</si>
  <si>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</si>
  <si>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</si>
  <si>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</si>
  <si>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</si>
  <si>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</si>
  <si>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</si>
  <si>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</si>
  <si>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</si>
  <si>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</si>
  <si>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</si>
  <si>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</si>
  <si>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</si>
  <si>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</si>
  <si>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</si>
  <si>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</si>
  <si>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</si>
  <si>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</si>
  <si>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</si>
  <si>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</si>
  <si>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</si>
  <si>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</si>
  <si>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</si>
  <si>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</si>
  <si>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</si>
  <si>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</si>
  <si>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</si>
  <si>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</si>
  <si>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</si>
  <si>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</si>
  <si>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</si>
  <si>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</si>
  <si>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</si>
  <si>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</si>
  <si>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</si>
  <si>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</si>
  <si>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</si>
  <si>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</si>
  <si>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</si>
  <si>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</si>
  <si>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</si>
  <si>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</si>
  <si>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</si>
  <si>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</si>
  <si>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</si>
  <si>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</si>
  <si>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</si>
  <si>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</si>
  <si>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</si>
  <si>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</si>
  <si>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</si>
  <si>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</si>
  <si>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</si>
  <si>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</si>
  <si>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</si>
  <si>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</si>
  <si>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</si>
  <si>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</si>
  <si>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</si>
  <si>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</si>
  <si>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</si>
  <si>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</si>
  <si>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</si>
  <si>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</si>
  <si>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</si>
  <si>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</si>
  <si>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</si>
  <si>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</si>
  <si>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</si>
  <si>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</si>
  <si>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</si>
  <si>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</si>
  <si>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</si>
  <si>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</si>
  <si>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</si>
  <si>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</si>
  <si>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</si>
  <si>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</si>
  <si>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</si>
  <si>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</si>
  <si>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</si>
  <si>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</si>
  <si>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</si>
  <si>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</si>
  <si>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</si>
  <si>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</si>
  <si>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</si>
  <si>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</si>
  <si>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</si>
  <si>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</si>
  <si>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</si>
  <si>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</si>
  <si>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</si>
  <si>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</si>
  <si>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</si>
  <si>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</si>
  <si>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</si>
  <si>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</si>
  <si>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</si>
  <si>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</si>
  <si>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</si>
  <si>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</si>
  <si>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</si>
  <si>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</si>
  <si>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</si>
  <si>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</si>
  <si>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</si>
  <si>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</si>
  <si>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</si>
  <si>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</si>
  <si>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</si>
  <si>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</si>
  <si>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</si>
  <si>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</si>
  <si>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</si>
  <si>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</si>
  <si>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</si>
  <si>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</si>
  <si>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</si>
  <si>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</si>
  <si>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</si>
  <si>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</si>
  <si>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</si>
  <si>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</si>
  <si>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</si>
  <si>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</si>
  <si>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</si>
  <si>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</si>
  <si>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</si>
  <si>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</si>
  <si>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</si>
  <si>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</si>
  <si>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</si>
  <si>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</si>
  <si>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</si>
  <si>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</si>
  <si>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</si>
  <si>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</si>
  <si>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</si>
  <si>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</si>
  <si>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</si>
  <si>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</si>
  <si>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</si>
  <si>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</si>
  <si>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</si>
  <si>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</si>
  <si>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</si>
  <si>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</si>
  <si>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</si>
  <si>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</si>
  <si>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</si>
  <si>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</si>
  <si>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</si>
  <si>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</si>
  <si>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</si>
  <si>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</si>
  <si>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</si>
  <si>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</si>
  <si>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</si>
  <si>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</si>
  <si>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</si>
  <si>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</si>
  <si>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</si>
  <si>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</si>
  <si>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</si>
  <si>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</si>
  <si>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</si>
  <si>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</si>
  <si>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</si>
  <si>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</si>
  <si>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</si>
  <si>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</si>
  <si>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</si>
  <si>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</si>
  <si>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</si>
  <si>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</si>
  <si>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</si>
  <si>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</si>
  <si>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</si>
  <si>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</si>
  <si>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</si>
  <si>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</si>
  <si>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</si>
  <si>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</si>
  <si>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</si>
  <si>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</si>
  <si>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</si>
  <si>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</si>
  <si>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</si>
  <si>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</si>
  <si>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</si>
  <si>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</si>
  <si>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</si>
  <si>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</si>
  <si>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</si>
  <si>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</si>
  <si>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</si>
  <si>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</si>
  <si>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</si>
  <si>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</si>
  <si>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</si>
  <si>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</si>
  <si>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</si>
  <si>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</si>
  <si>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</si>
  <si>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</si>
  <si>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</si>
  <si>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</si>
  <si>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</si>
  <si>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</si>
  <si>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</si>
  <si>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</si>
  <si>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</si>
  <si>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</si>
  <si>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</si>
  <si>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</si>
  <si>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</si>
  <si>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</si>
  <si>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</si>
  <si>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</si>
  <si>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</si>
  <si>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</si>
  <si>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</si>
  <si>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</si>
  <si>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</si>
  <si>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</si>
  <si>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</si>
  <si>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</si>
  <si>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</si>
  <si>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</si>
  <si>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</si>
  <si>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</si>
  <si>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</si>
  <si>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</si>
  <si>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</si>
  <si>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</si>
  <si>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</si>
  <si>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</si>
  <si>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</si>
  <si>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</si>
  <si>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</si>
  <si>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</si>
  <si>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</si>
  <si>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</si>
  <si>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</si>
  <si>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</si>
  <si>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</si>
  <si>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</si>
  <si>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</si>
  <si>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</si>
  <si>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</si>
  <si>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</si>
  <si>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</si>
  <si>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</si>
  <si>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</si>
  <si>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</si>
  <si>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</si>
  <si>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</si>
  <si>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</si>
  <si>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</si>
  <si>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</si>
  <si>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</si>
  <si>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</si>
  <si>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</si>
  <si>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</si>
  <si>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</si>
  <si>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</si>
  <si>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</si>
  <si>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</si>
  <si>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</si>
  <si>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</si>
  <si>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</si>
  <si>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</si>
  <si>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</si>
  <si>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</si>
  <si>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</si>
  <si>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</si>
  <si>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</si>
  <si>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</si>
  <si>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</si>
  <si>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</si>
  <si>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</si>
  <si>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</si>
  <si>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</si>
  <si>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</si>
  <si>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</si>
  <si>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</si>
  <si>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</si>
  <si>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</si>
  <si>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</si>
  <si>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</si>
  <si>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</si>
  <si>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</si>
  <si>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</si>
  <si>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</si>
  <si>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</si>
  <si>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</si>
  <si>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</si>
  <si>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</si>
  <si>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</si>
  <si>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</si>
  <si>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</si>
  <si>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</si>
  <si>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</si>
  <si>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</si>
  <si>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</si>
  <si>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</si>
  <si>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</si>
  <si>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</si>
  <si>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</si>
  <si>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</si>
  <si>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</si>
  <si>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</si>
  <si>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</si>
  <si>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</si>
  <si>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</si>
  <si>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</si>
  <si>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</si>
  <si>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</si>
  <si>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</si>
  <si>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</si>
  <si>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</si>
  <si>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</si>
  <si>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</si>
  <si>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</si>
  <si>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</si>
  <si>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</si>
  <si>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</si>
  <si>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</si>
  <si>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</si>
  <si>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</si>
  <si>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</si>
  <si>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</si>
  <si>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</si>
  <si>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</si>
  <si>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</si>
  <si>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</si>
  <si>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</si>
  <si>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</si>
  <si>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</si>
  <si>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</si>
  <si>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</si>
  <si>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</si>
  <si>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</si>
  <si>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</si>
  <si>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</si>
  <si>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</si>
  <si>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</si>
  <si>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</si>
  <si>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</si>
  <si>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</si>
  <si>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</si>
  <si>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</si>
  <si>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</si>
  <si>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</si>
  <si>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</si>
  <si>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</si>
  <si>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</si>
  <si>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</si>
  <si>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</si>
  <si>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</si>
  <si>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</si>
  <si>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</si>
  <si>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</si>
  <si>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</si>
  <si>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</si>
  <si>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</si>
  <si>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</si>
  <si>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</si>
  <si>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</si>
  <si>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</si>
  <si>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</si>
  <si>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</si>
  <si>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</si>
  <si>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</si>
  <si>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</si>
  <si>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</si>
  <si>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</si>
  <si>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</si>
  <si>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</si>
  <si>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</si>
  <si>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</si>
  <si>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</si>
  <si>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</si>
  <si>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</si>
  <si>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</si>
  <si>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</si>
  <si>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</si>
  <si>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</si>
  <si>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</si>
  <si>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</si>
  <si>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</si>
  <si>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</si>
  <si>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</si>
  <si>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</si>
  <si>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</si>
  <si>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</si>
  <si>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</si>
  <si>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</si>
  <si>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</si>
  <si>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</si>
  <si>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</si>
  <si>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</si>
  <si>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</si>
  <si>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</si>
  <si>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</si>
  <si>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</si>
  <si>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</si>
  <si>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</si>
  <si>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</si>
  <si>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</si>
  <si>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</si>
  <si>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</si>
  <si>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</si>
  <si>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</si>
  <si>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</si>
  <si>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</si>
  <si>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</si>
  <si>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</si>
  <si>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</si>
  <si>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</si>
  <si>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</si>
  <si>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</si>
  <si>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</si>
  <si>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</si>
  <si>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</si>
  <si>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</si>
  <si>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</si>
  <si>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</si>
  <si>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</si>
  <si>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</si>
  <si>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</si>
  <si>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</si>
  <si>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</si>
  <si>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</si>
  <si>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</si>
  <si>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</si>
  <si>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</si>
  <si>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</si>
  <si>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</si>
  <si>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</si>
  <si>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</si>
  <si>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</si>
  <si>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</si>
  <si>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</si>
  <si>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</si>
  <si>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</si>
  <si>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</si>
  <si>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</si>
  <si>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</si>
  <si>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</si>
  <si>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</si>
  <si>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</si>
  <si>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</si>
  <si>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</si>
  <si>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</si>
  <si>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</si>
  <si>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</si>
  <si>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</si>
  <si>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</si>
  <si>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</si>
  <si>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</si>
  <si>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</si>
  <si>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</si>
  <si>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</si>
  <si>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</si>
  <si>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</si>
  <si>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</si>
  <si>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</si>
  <si>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</si>
  <si>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</si>
  <si>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</si>
  <si>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</si>
  <si>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</si>
  <si>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</si>
  <si>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</si>
  <si>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</si>
  <si>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</si>
  <si>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</si>
  <si>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</si>
  <si>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</si>
  <si>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</si>
  <si>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</si>
  <si>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</si>
  <si>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</si>
  <si>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</si>
  <si>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</si>
  <si>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</si>
  <si>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</si>
  <si>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</si>
  <si>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</si>
  <si>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</si>
  <si>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</si>
  <si>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</si>
  <si>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</si>
  <si>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</si>
  <si>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</si>
  <si>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</si>
  <si>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</si>
  <si>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</si>
  <si>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</si>
  <si>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</si>
  <si>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</si>
  <si>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</si>
  <si>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</si>
  <si>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</si>
  <si>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</si>
  <si>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</si>
  <si>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</si>
  <si>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</si>
  <si>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</si>
  <si>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</si>
  <si>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</si>
  <si>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</si>
  <si>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</si>
  <si>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</si>
  <si>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</si>
  <si>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</si>
  <si>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</si>
  <si>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</si>
  <si>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</si>
  <si>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</si>
  <si>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</si>
  <si>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</si>
  <si>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</si>
  <si>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</si>
  <si>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</si>
  <si>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</si>
  <si>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</si>
  <si>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</si>
  <si>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</si>
  <si>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</si>
  <si>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</si>
  <si>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</si>
  <si>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</si>
  <si>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</si>
  <si>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</si>
  <si>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</si>
  <si>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</si>
  <si>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</si>
  <si>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</si>
  <si>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</si>
  <si>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</si>
  <si>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</si>
  <si>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</si>
  <si>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</si>
  <si>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</si>
  <si>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</si>
  <si>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</si>
  <si>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</si>
  <si>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</si>
  <si>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</si>
  <si>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</si>
  <si>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</si>
  <si>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</si>
  <si>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</si>
  <si>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</si>
  <si>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</si>
  <si>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</si>
  <si>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</si>
  <si>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</si>
  <si>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</si>
  <si>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</si>
  <si>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</si>
  <si>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</si>
  <si>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</si>
  <si>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</si>
  <si>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</si>
  <si>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</si>
  <si>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</si>
  <si>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</si>
  <si>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</si>
  <si>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</si>
  <si>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</si>
  <si>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</si>
  <si>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</si>
  <si>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</si>
  <si>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</si>
  <si>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</si>
  <si>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</si>
  <si>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</si>
  <si>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</si>
  <si>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</si>
  <si>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</si>
  <si>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</si>
  <si>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</si>
  <si>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</si>
  <si>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</si>
  <si>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</si>
  <si>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</si>
  <si>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</si>
  <si>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</si>
  <si>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</si>
  <si>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</si>
  <si>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</si>
  <si>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</si>
  <si>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</si>
  <si>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</si>
  <si>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</si>
  <si>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</si>
  <si>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</si>
  <si>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</si>
  <si>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</si>
  <si>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</si>
  <si>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</si>
  <si>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</si>
  <si>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</si>
  <si>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</si>
  <si>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</si>
  <si>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</si>
  <si>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</si>
  <si>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</si>
  <si>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</si>
  <si>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</si>
  <si>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</si>
  <si>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</si>
  <si>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</si>
  <si>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</si>
  <si>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</si>
  <si>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</si>
  <si>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</si>
  <si>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</si>
  <si>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</si>
  <si>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</si>
  <si>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</si>
  <si>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</si>
  <si>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</si>
  <si>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</si>
  <si>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</si>
  <si>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</si>
  <si>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</si>
  <si>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</si>
  <si>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</si>
  <si>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</si>
  <si>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</si>
  <si>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</si>
  <si>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</si>
  <si>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</si>
  <si>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</si>
  <si>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</si>
  <si>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</si>
  <si>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</si>
  <si>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</si>
  <si>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</si>
  <si>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</si>
  <si>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</si>
  <si>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</si>
  <si>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</si>
  <si>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</si>
  <si>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</si>
  <si>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</si>
  <si>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</si>
  <si>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</si>
  <si>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</si>
  <si>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</si>
  <si>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</si>
  <si>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</si>
  <si>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</si>
  <si>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</si>
  <si>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</si>
  <si>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</si>
  <si>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</si>
  <si>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</si>
  <si>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</si>
  <si>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</si>
  <si>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</si>
  <si>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</si>
  <si>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</si>
  <si>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</si>
  <si>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</si>
  <si>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</si>
  <si>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</si>
  <si>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</si>
  <si>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</si>
  <si>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</si>
  <si>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</si>
  <si>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</si>
  <si>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</si>
  <si>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</si>
  <si>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</si>
  <si>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</si>
  <si>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</si>
  <si>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</si>
  <si>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</si>
  <si>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</si>
  <si>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</si>
  <si>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</si>
  <si>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</si>
  <si>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</si>
  <si>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</si>
  <si>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</si>
  <si>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</si>
  <si>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</si>
  <si>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</si>
  <si>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</si>
  <si>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</si>
  <si>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</si>
  <si>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</si>
  <si>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</si>
  <si>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</si>
  <si>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</si>
  <si>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</si>
  <si>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</si>
  <si>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</si>
  <si>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</si>
  <si>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</si>
  <si>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</si>
  <si>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</si>
  <si>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</si>
  <si>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</si>
  <si>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</si>
  <si>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</si>
  <si>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</si>
  <si>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</si>
  <si>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</si>
  <si>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</si>
  <si>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</si>
  <si>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</si>
  <si>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</si>
  <si>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</si>
  <si>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</si>
  <si>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</si>
  <si>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</si>
  <si>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</si>
  <si>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</si>
  <si>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</si>
  <si>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</si>
  <si>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</si>
  <si>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</si>
  <si>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</si>
  <si>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</si>
  <si>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</si>
  <si>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</si>
  <si>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</si>
  <si>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</si>
  <si>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</si>
  <si>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</si>
  <si>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</si>
  <si>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</si>
  <si>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</si>
  <si>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</si>
  <si>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</si>
  <si>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</si>
  <si>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</si>
  <si>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</si>
  <si>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</si>
  <si>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</si>
  <si>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</si>
  <si>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</si>
  <si>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</si>
  <si>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</si>
  <si>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</si>
  <si>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</si>
  <si>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</si>
  <si>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</si>
  <si>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</si>
  <si>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</si>
  <si>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</si>
  <si>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</si>
  <si>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</si>
  <si>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</si>
  <si>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</si>
  <si>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</si>
  <si>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</si>
  <si>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</si>
  <si>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</si>
  <si>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</si>
  <si>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</si>
  <si>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</si>
  <si>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</si>
  <si>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</si>
  <si>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</si>
  <si>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</si>
  <si>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</si>
  <si>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</si>
  <si>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</si>
  <si>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</si>
  <si>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</si>
  <si>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</si>
  <si>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</si>
  <si>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</si>
  <si>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</si>
  <si>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</si>
  <si>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</si>
  <si>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</si>
  <si>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</si>
  <si>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</si>
  <si>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</si>
  <si>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</si>
  <si>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</si>
  <si>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</si>
  <si>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</si>
  <si>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</si>
  <si>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</si>
  <si>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</si>
  <si>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</si>
  <si>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</si>
  <si>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</si>
  <si>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</si>
  <si>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</si>
  <si>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</si>
  <si>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</si>
  <si>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</si>
  <si>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</si>
  <si>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</si>
  <si>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</si>
  <si>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</si>
  <si>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</si>
  <si>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</si>
  <si>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</si>
  <si>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</si>
  <si>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</si>
  <si>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</si>
  <si>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</si>
  <si>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</si>
  <si>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</si>
  <si>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</si>
  <si>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</si>
  <si>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</si>
  <si>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</si>
  <si>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</si>
  <si>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</si>
  <si>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</si>
  <si>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</si>
  <si>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</si>
  <si>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</si>
  <si>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</si>
  <si>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</si>
  <si>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</si>
  <si>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</si>
  <si>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</si>
  <si>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</si>
  <si>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</si>
  <si>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</si>
  <si>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</si>
  <si>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</si>
  <si>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</si>
  <si>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</si>
  <si>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</si>
  <si>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</si>
  <si>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</si>
  <si>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</si>
  <si>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</si>
  <si>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</si>
  <si>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</si>
  <si>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</si>
  <si>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</si>
  <si>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</si>
  <si>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</si>
  <si>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</si>
  <si>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</si>
  <si>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</si>
  <si>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</si>
  <si>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</si>
  <si>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</si>
  <si>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</si>
  <si>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</si>
  <si>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</si>
  <si>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</si>
  <si>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</si>
  <si>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</si>
  <si>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</si>
  <si>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</si>
  <si>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</si>
  <si>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</si>
  <si>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</si>
  <si>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</si>
  <si>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</si>
  <si>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</si>
  <si>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</si>
  <si>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</si>
  <si>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</si>
  <si>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</si>
  <si>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</si>
  <si>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</si>
  <si>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</si>
  <si>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</si>
  <si>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</si>
  <si>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</si>
  <si>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</si>
  <si>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</si>
  <si>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</si>
  <si>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</si>
  <si>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</si>
  <si>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</si>
  <si>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</si>
  <si>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</si>
  <si>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</si>
  <si>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</si>
  <si>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</si>
  <si>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</si>
  <si>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</si>
  <si>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</si>
  <si>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</si>
  <si>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</si>
  <si>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</si>
  <si>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</si>
  <si>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</si>
  <si>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</si>
  <si>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</si>
  <si>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</si>
  <si>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</si>
  <si>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</si>
  <si>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</si>
  <si>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</si>
  <si>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</si>
  <si>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</si>
  <si>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</si>
  <si>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</si>
  <si>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</si>
  <si>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</si>
  <si>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</si>
  <si>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</si>
  <si>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</si>
  <si>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</si>
  <si>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</si>
  <si>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</si>
  <si>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</si>
  <si>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</si>
  <si>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</si>
  <si>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</si>
  <si>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</si>
  <si>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</si>
  <si>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</si>
  <si>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</si>
  <si>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</si>
  <si>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</si>
  <si>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</si>
  <si>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</si>
  <si>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</si>
  <si>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</si>
  <si>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</si>
  <si>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</si>
  <si>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</si>
  <si>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</si>
  <si>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</si>
  <si>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</si>
  <si>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</si>
  <si>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</si>
  <si>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</si>
  <si>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</si>
  <si>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</si>
  <si>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</si>
  <si>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</si>
  <si>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</si>
  <si>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</si>
  <si>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</si>
  <si>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</si>
  <si>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</si>
  <si>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</si>
  <si>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</si>
  <si>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</si>
  <si>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</si>
  <si>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</si>
  <si>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</si>
  <si>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</si>
  <si>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</si>
  <si>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</si>
  <si>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</si>
  <si>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</si>
  <si>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</si>
  <si>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</si>
  <si>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</si>
  <si>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</si>
  <si>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</si>
  <si>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</si>
  <si>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</si>
  <si>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</si>
  <si>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</si>
  <si>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</si>
  <si>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</si>
  <si>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</si>
  <si>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</si>
  <si>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</si>
  <si>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</si>
  <si>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</si>
  <si>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</si>
  <si>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</si>
  <si>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</si>
  <si>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</si>
  <si>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</si>
  <si>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</si>
  <si>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</si>
  <si>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</si>
  <si>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</si>
  <si>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</si>
  <si>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</si>
  <si>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</si>
  <si>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</si>
  <si>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</si>
  <si>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</si>
  <si>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</si>
  <si>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</si>
  <si>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</si>
  <si>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</si>
  <si>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</si>
  <si>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</si>
  <si>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</si>
  <si>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</si>
  <si>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</si>
  <si>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</si>
  <si>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</si>
  <si>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</si>
  <si>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</si>
  <si>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</si>
  <si>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</si>
  <si>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</si>
  <si>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</si>
  <si>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</si>
  <si>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</si>
  <si>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</si>
  <si>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</si>
  <si>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</si>
  <si>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</si>
  <si>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</si>
  <si>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</si>
  <si>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</si>
  <si>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</si>
  <si>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</si>
  <si>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</si>
  <si>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</si>
  <si>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</si>
  <si>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</si>
  <si>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</si>
  <si>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</si>
  <si>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</si>
  <si>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</si>
  <si>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</si>
  <si>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</si>
  <si>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</si>
  <si>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</si>
  <si>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</si>
  <si>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</si>
  <si>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</si>
  <si>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</si>
  <si>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</si>
  <si>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</si>
  <si>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</si>
  <si>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</si>
  <si>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</si>
  <si>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</si>
  <si>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</si>
  <si>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</si>
  <si>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</si>
  <si>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</si>
  <si>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</si>
  <si>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</si>
  <si>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</si>
  <si>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</si>
  <si>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</si>
  <si>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</si>
  <si>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</si>
  <si>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</si>
  <si>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</si>
  <si>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</si>
  <si>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</si>
  <si>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</si>
  <si>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</si>
  <si>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</si>
  <si>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</si>
  <si>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</si>
  <si>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</si>
  <si>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</si>
  <si>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</si>
  <si>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</si>
  <si>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</si>
  <si>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</si>
  <si>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</si>
  <si>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</si>
  <si>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</si>
  <si>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</si>
  <si>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</si>
  <si>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</si>
  <si>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</si>
  <si>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</si>
  <si>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</si>
  <si>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</si>
  <si>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</si>
  <si>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</si>
  <si>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</si>
  <si>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</si>
  <si>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</si>
  <si>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</si>
  <si>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</si>
  <si>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</si>
  <si>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</si>
  <si>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</si>
  <si>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</si>
  <si>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</si>
  <si>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</si>
  <si>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</si>
  <si>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</si>
  <si>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</si>
  <si>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</si>
  <si>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</si>
  <si>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</si>
  <si>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</si>
  <si>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</si>
  <si>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</si>
  <si>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</si>
  <si>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</si>
  <si>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</si>
  <si>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</si>
  <si>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</si>
  <si>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</si>
  <si>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</si>
  <si>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</si>
  <si>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</si>
  <si>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</si>
  <si>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</si>
  <si>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</si>
  <si>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</si>
  <si>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</si>
  <si>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</si>
  <si>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</si>
  <si>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</si>
  <si>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</si>
  <si>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</si>
  <si>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</si>
  <si>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</si>
  <si>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</si>
  <si>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</si>
  <si>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</si>
  <si>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</si>
  <si>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</si>
  <si>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</si>
  <si>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</si>
  <si>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</si>
  <si>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</si>
  <si>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</si>
  <si>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</si>
  <si>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</si>
  <si>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</si>
  <si>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</si>
  <si>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</si>
  <si>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</si>
  <si>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</si>
  <si>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</si>
  <si>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</si>
  <si>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</si>
  <si>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</si>
  <si>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</si>
  <si>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</si>
  <si>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</si>
  <si>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</si>
  <si>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</si>
  <si>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</si>
  <si>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</si>
  <si>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</si>
  <si>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</si>
  <si>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</si>
  <si>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</si>
  <si>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</si>
  <si>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</si>
  <si>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</si>
  <si>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</si>
  <si>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</si>
  <si>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</si>
  <si>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</si>
  <si>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</si>
  <si>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</si>
  <si>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</si>
  <si>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</si>
  <si>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</si>
  <si>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</si>
  <si>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</si>
  <si>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</si>
  <si>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</si>
  <si>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</si>
  <si>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</si>
  <si>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</si>
  <si>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</si>
  <si>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</si>
  <si>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</si>
  <si>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</si>
  <si>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</si>
  <si>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</si>
  <si>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</si>
  <si>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</si>
  <si>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</si>
  <si>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</si>
  <si>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</si>
  <si>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</si>
  <si>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</si>
  <si>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</si>
  <si>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</si>
  <si>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</si>
  <si>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</si>
  <si>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</si>
  <si>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</si>
  <si>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</si>
  <si>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</si>
  <si>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</si>
  <si>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</si>
  <si>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</si>
  <si>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</si>
  <si>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</si>
  <si>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</si>
  <si>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</si>
  <si>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</si>
  <si>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</si>
  <si>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</si>
  <si>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</si>
  <si>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</si>
  <si>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</si>
  <si>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</si>
  <si>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</si>
  <si>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</si>
  <si>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</si>
  <si>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</si>
  <si>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</si>
  <si>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</si>
  <si>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</si>
  <si>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</si>
  <si>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</si>
  <si>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</si>
  <si>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</si>
  <si>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</si>
  <si>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</si>
  <si>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</si>
  <si>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</si>
  <si>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</si>
  <si>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</si>
  <si>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</si>
  <si>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</si>
  <si>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</si>
  <si>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</si>
  <si>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</si>
  <si>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</si>
  <si>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</si>
  <si>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</si>
  <si>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</si>
  <si>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</si>
  <si>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</si>
  <si>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</si>
  <si>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</si>
  <si>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</si>
  <si>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</si>
  <si>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</si>
  <si>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</si>
  <si>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</si>
  <si>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</si>
  <si>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</si>
  <si>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</si>
  <si>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</si>
  <si>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</si>
  <si>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</si>
  <si>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</si>
  <si>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</si>
  <si>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</si>
  <si>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</si>
  <si>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</si>
  <si>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</si>
  <si>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</si>
  <si>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</si>
  <si>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</si>
  <si>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</si>
  <si>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</si>
  <si>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</si>
  <si>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</si>
  <si>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</si>
  <si>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</si>
  <si>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</si>
  <si>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</si>
  <si>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</si>
  <si>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</si>
  <si>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</si>
  <si>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</si>
  <si>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</si>
  <si>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</si>
  <si>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</si>
  <si>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</si>
  <si>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</si>
  <si>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</si>
  <si>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</si>
  <si>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</si>
  <si>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</si>
  <si>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</si>
  <si>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</si>
  <si>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</si>
  <si>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</si>
  <si>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</si>
  <si>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</si>
  <si>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</si>
  <si>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</si>
  <si>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</si>
  <si>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</si>
  <si>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</si>
  <si>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</si>
  <si>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</si>
  <si>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</si>
  <si>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</si>
  <si>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</si>
  <si>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</si>
  <si>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</si>
  <si>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</si>
  <si>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</si>
  <si>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</si>
  <si>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</si>
  <si>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</si>
  <si>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</si>
  <si>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</si>
  <si>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</si>
  <si>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</si>
  <si>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</si>
  <si>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</si>
  <si>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</si>
  <si>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</si>
  <si>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</si>
  <si>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</si>
  <si>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</si>
  <si>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</si>
  <si>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</si>
  <si>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</si>
  <si>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</si>
  <si>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</si>
  <si>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</si>
  <si>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</si>
  <si>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</si>
  <si>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</si>
  <si>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</si>
  <si>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</si>
  <si>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</si>
  <si>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</si>
  <si>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</si>
  <si>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</si>
  <si>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</si>
  <si>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</si>
  <si>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</si>
  <si>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</si>
  <si>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</si>
  <si>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</si>
  <si>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</si>
  <si>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</si>
  <si>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</si>
  <si>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</si>
  <si>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</si>
  <si>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</si>
  <si>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</si>
  <si>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</si>
  <si>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</si>
  <si>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</si>
  <si>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</si>
  <si>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</si>
  <si>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</si>
  <si>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</si>
  <si>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</si>
  <si>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</si>
  <si>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</si>
  <si>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</si>
  <si>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</si>
  <si>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</si>
  <si>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</si>
  <si>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</si>
  <si>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</si>
  <si>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</si>
  <si>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</si>
  <si>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</si>
  <si>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</si>
  <si>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</si>
  <si>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</si>
  <si>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</si>
  <si>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</si>
  <si>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</si>
  <si>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</si>
  <si>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</si>
  <si>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</si>
  <si>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</si>
  <si>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</si>
  <si>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</si>
  <si>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</si>
  <si>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</si>
  <si>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</si>
  <si>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</si>
  <si>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</si>
  <si>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</si>
  <si>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</si>
  <si>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</si>
  <si>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</si>
  <si>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</si>
  <si>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</si>
  <si>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</si>
  <si>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</si>
  <si>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</si>
  <si>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</si>
  <si>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</si>
  <si>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</si>
  <si>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</si>
  <si>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</si>
  <si>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</si>
  <si>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</si>
  <si>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</si>
  <si>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</si>
  <si>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</si>
  <si>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</si>
  <si>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</si>
  <si>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</si>
  <si>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</si>
  <si>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</si>
  <si>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</si>
  <si>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</si>
  <si>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</si>
  <si>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</si>
  <si>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</si>
  <si>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</si>
  <si>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</si>
  <si>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</si>
  <si>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</si>
  <si>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</si>
  <si>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</si>
  <si>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</si>
  <si>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</si>
  <si>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</si>
  <si>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</si>
  <si>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</si>
  <si>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</si>
  <si>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</si>
  <si>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</si>
  <si>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</si>
  <si>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</si>
  <si>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</si>
  <si>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</si>
  <si>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</si>
  <si>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</si>
  <si>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</si>
  <si>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</si>
  <si>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</si>
  <si>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</si>
  <si>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</si>
  <si>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</si>
  <si>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</si>
  <si>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</si>
  <si>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</si>
  <si>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</si>
  <si>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</si>
  <si>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</si>
  <si>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</si>
  <si>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</si>
  <si>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</si>
  <si>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</si>
  <si>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</si>
  <si>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</si>
  <si>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</si>
  <si>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</si>
  <si>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</si>
  <si>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</si>
  <si>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</si>
  <si>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</si>
  <si>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</si>
  <si>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</si>
  <si>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</si>
  <si>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</si>
  <si>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</si>
  <si>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</si>
  <si>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</si>
  <si>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</si>
  <si>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</si>
  <si>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</si>
  <si>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</si>
  <si>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</si>
  <si>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</si>
  <si>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</si>
  <si>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</si>
  <si>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</si>
  <si>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</si>
  <si>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</si>
  <si>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</si>
  <si>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</si>
  <si>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</si>
  <si>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</si>
  <si>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</si>
  <si>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</si>
  <si>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</si>
  <si>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</si>
  <si>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</si>
  <si>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</si>
  <si>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</si>
  <si>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</si>
  <si>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</si>
  <si>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</si>
  <si>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</si>
  <si>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</si>
  <si>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</si>
  <si>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</si>
  <si>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</si>
  <si>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</si>
  <si>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</si>
  <si>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</si>
  <si>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</si>
  <si>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</si>
  <si>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</si>
  <si>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</si>
  <si>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</si>
  <si>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</si>
  <si>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</si>
  <si>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</si>
  <si>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</si>
  <si>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</si>
  <si>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</si>
  <si>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</si>
  <si>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</si>
  <si>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</si>
  <si>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</si>
  <si>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</si>
  <si>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</si>
  <si>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</si>
  <si>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</si>
  <si>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</si>
  <si>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</si>
  <si>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</si>
  <si>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</si>
  <si>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</si>
  <si>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</si>
  <si>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</si>
  <si>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</si>
  <si>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</si>
  <si>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</si>
  <si>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</si>
  <si>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</si>
  <si>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</si>
  <si>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</si>
  <si>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</si>
  <si>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</si>
  <si>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</si>
  <si>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</si>
  <si>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</si>
  <si>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</si>
  <si>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</si>
  <si>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</si>
  <si>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</si>
  <si>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</si>
  <si>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</si>
  <si>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</si>
  <si>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</si>
  <si>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</si>
  <si>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</si>
  <si>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</si>
  <si>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</si>
  <si>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</si>
  <si>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</si>
  <si>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</si>
  <si>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</si>
  <si>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</si>
  <si>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</si>
  <si>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</si>
  <si>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</si>
  <si>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</si>
  <si>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</si>
  <si>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</si>
  <si>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</si>
  <si>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</si>
  <si>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</si>
  <si>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</si>
  <si>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</si>
  <si>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</si>
  <si>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</si>
  <si>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</si>
  <si>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</si>
  <si>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</si>
  <si>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</si>
  <si>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</si>
  <si>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</si>
  <si>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</si>
  <si>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</si>
  <si>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</si>
  <si>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</si>
  <si>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</si>
  <si>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</si>
  <si>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</si>
  <si>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</si>
  <si>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</si>
  <si>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</si>
  <si>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</si>
  <si>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</si>
  <si>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</si>
  <si>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</si>
  <si>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</si>
  <si>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</si>
  <si>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</si>
  <si>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</si>
  <si>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</si>
  <si>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</si>
  <si>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</si>
  <si>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</si>
  <si>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</si>
  <si>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</si>
  <si>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</si>
  <si>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</si>
  <si>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</si>
  <si>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</si>
  <si>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</si>
  <si>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</si>
  <si>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</si>
  <si>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</si>
  <si>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</si>
  <si>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</si>
  <si>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</si>
  <si>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</si>
  <si>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</si>
  <si>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</si>
  <si>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</si>
  <si>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</si>
  <si>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</si>
  <si>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</si>
  <si>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</si>
  <si>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</si>
  <si>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</si>
  <si>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</si>
  <si>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</si>
  <si>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</si>
  <si>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</si>
  <si>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</si>
  <si>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</si>
  <si>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</si>
  <si>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</si>
  <si>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</si>
  <si>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</si>
  <si>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</si>
  <si>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</si>
  <si>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</si>
  <si>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</si>
  <si>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</si>
  <si>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</si>
  <si>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</si>
  <si>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</si>
  <si>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</si>
  <si>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</si>
  <si>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</si>
  <si>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</si>
  <si>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</si>
  <si>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</si>
  <si>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</si>
  <si>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</si>
  <si>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</si>
  <si>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</si>
  <si>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</si>
  <si>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</si>
  <si>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</si>
  <si>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</si>
  <si>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</si>
  <si>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</si>
  <si>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</si>
  <si>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</si>
  <si>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</si>
  <si>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</si>
  <si>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</si>
  <si>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</si>
  <si>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</si>
  <si>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</si>
  <si>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</si>
  <si>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</si>
  <si>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</si>
  <si>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</si>
  <si>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</si>
  <si>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</si>
  <si>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</si>
  <si>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</si>
  <si>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</si>
  <si>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</si>
  <si>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</si>
  <si>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</si>
  <si>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</si>
  <si>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</si>
  <si>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</si>
  <si>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</si>
  <si>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</si>
  <si>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</si>
  <si>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</si>
  <si>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</si>
  <si>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</si>
  <si>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</si>
  <si>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</si>
  <si>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</si>
  <si>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</si>
  <si>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</si>
  <si>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</si>
  <si>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</si>
  <si>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</si>
  <si>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</si>
  <si>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</si>
  <si>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</si>
  <si>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</si>
  <si>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</si>
  <si>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</si>
  <si>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</si>
  <si>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</si>
  <si>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</si>
  <si>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</si>
  <si>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</si>
  <si>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</si>
  <si>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</si>
  <si>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</si>
  <si>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</si>
  <si>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</si>
  <si>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</si>
  <si>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</si>
  <si>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</si>
  <si>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</si>
  <si>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</si>
  <si>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</si>
  <si>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</si>
  <si>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</si>
  <si>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</si>
  <si>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</si>
  <si>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</si>
  <si>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</si>
  <si>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</si>
  <si>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</si>
  <si>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</si>
  <si>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</si>
  <si>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</si>
  <si>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</si>
  <si>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</si>
  <si>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</si>
  <si>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</si>
  <si>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</si>
  <si>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</si>
  <si>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</si>
  <si>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</si>
  <si>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</si>
  <si>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</si>
  <si>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</si>
  <si>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</si>
  <si>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</si>
  <si>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</si>
  <si>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</si>
  <si>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</si>
  <si>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</si>
  <si>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</si>
  <si>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</si>
  <si>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</si>
  <si>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</si>
  <si>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</si>
  <si>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</si>
  <si>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</si>
  <si>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</si>
  <si>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</si>
  <si>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</si>
  <si>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</si>
  <si>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</si>
  <si>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</si>
  <si>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</si>
  <si>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</si>
  <si>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</si>
  <si>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</si>
  <si>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</si>
  <si>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</si>
  <si>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</si>
  <si>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</si>
  <si>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</si>
  <si>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</si>
  <si>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</si>
  <si>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</si>
  <si>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</si>
  <si>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</si>
  <si>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</si>
  <si>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</si>
  <si>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</si>
  <si>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</si>
  <si>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</si>
  <si>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</si>
  <si>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</si>
  <si>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</si>
  <si>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</si>
  <si>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</si>
  <si>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</si>
  <si>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</si>
  <si>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</si>
  <si>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</si>
  <si>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</si>
  <si>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</si>
  <si>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</si>
  <si>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</si>
  <si>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</si>
  <si>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</si>
  <si>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</si>
  <si>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</si>
  <si>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</si>
  <si>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</si>
  <si>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</si>
  <si>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</si>
  <si>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</si>
  <si>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</si>
  <si>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</si>
  <si>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</si>
  <si>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</si>
  <si>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</si>
  <si>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</si>
  <si>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</si>
  <si>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</si>
  <si>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</si>
  <si>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</si>
  <si>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</si>
  <si>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</si>
  <si>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</si>
  <si>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</si>
  <si>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</si>
  <si>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</si>
  <si>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</si>
  <si>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</si>
  <si>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</si>
  <si>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</si>
  <si>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</si>
  <si>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</si>
  <si>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</si>
  <si>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</si>
  <si>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</si>
  <si>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</si>
  <si>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</si>
  <si>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</si>
  <si>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</si>
  <si>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</si>
  <si>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</si>
  <si>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</si>
  <si>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</si>
  <si>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</si>
  <si>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</si>
  <si>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</si>
  <si>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</si>
  <si>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</si>
  <si>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</si>
  <si>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</si>
  <si>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</si>
  <si>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</si>
  <si>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</si>
  <si>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</si>
  <si>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</si>
  <si>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</si>
  <si>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</si>
  <si>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</si>
  <si>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</si>
  <si>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</si>
  <si>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</si>
  <si>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</si>
  <si>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</si>
  <si>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</si>
  <si>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</si>
  <si>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</si>
  <si>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Sum of Percentage Successful</t>
  </si>
  <si>
    <t>Sum of Percentage Failed</t>
  </si>
  <si>
    <t>Sum of Percentage Canceled</t>
  </si>
  <si>
    <t>Unsuccessful</t>
  </si>
  <si>
    <t>Successful</t>
  </si>
  <si>
    <t>Mean</t>
  </si>
  <si>
    <t>Median</t>
  </si>
  <si>
    <t>Minimum</t>
  </si>
  <si>
    <t>Maximum</t>
  </si>
  <si>
    <t>Variance</t>
  </si>
  <si>
    <t>StDev</t>
  </si>
  <si>
    <t>Total</t>
  </si>
  <si>
    <t>The median better summarizes the data</t>
  </si>
  <si>
    <t>There is more variability with 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</si>
</sst>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16" fillId="0" borderId="0" xfId="0" applyFont="1"/>
    <xf numFmtId="0" fontId="0" fillId="0" borderId="0" xfId="42" applyNumberFormat="1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attempt.xlsx]Sheet1!PivotTable2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5-8446-ABDC-D894BFDD2C4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5-8446-ABDC-D894BFDD2C4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5-8446-ABDC-D894BFDD2C4C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65-8446-ABDC-D894BFDD2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0373407"/>
        <c:axId val="1897185167"/>
      </c:barChart>
      <c:catAx>
        <c:axId val="19003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85167"/>
        <c:crosses val="autoZero"/>
        <c:auto val="1"/>
        <c:lblAlgn val="ctr"/>
        <c:lblOffset val="100"/>
        <c:noMultiLvlLbl val="0"/>
      </c:catAx>
      <c:valAx>
        <c:axId val="189718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7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attempt.xlsx]Sheet2!PivotTable3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5-A34E-9045-F6BB8E98E3B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5-A34E-9045-F6BB8E98E3B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5-A34E-9045-F6BB8E98E3B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85-A34E-9045-F6BB8E98E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0398671"/>
        <c:axId val="1440400319"/>
      </c:barChart>
      <c:catAx>
        <c:axId val="144039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00319"/>
        <c:crosses val="autoZero"/>
        <c:auto val="1"/>
        <c:lblAlgn val="ctr"/>
        <c:lblOffset val="100"/>
        <c:noMultiLvlLbl val="0"/>
      </c:catAx>
      <c:valAx>
        <c:axId val="14404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9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attempt.xlsx]ParentCategoryTable!PivotTable5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ParentCategoryTable!$B$4:$B$5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ParentCategoryTable!$A$6:$A$18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ParentCategoryTable!$B$6:$B$18</c:f>
              <c:numCache>
                <c:formatCode>General</c:formatCode>
                <c:ptCount val="12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E-FD4F-8059-776630A0906B}"/>
            </c:ext>
          </c:extLst>
        </c:ser>
        <c:ser>
          <c:idx val="1"/>
          <c:order val="1"/>
          <c:tx>
            <c:strRef>
              <c:f>ParentCategoryTable!$C$4:$C$5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ParentCategoryTable!$A$6:$A$18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ParentCategoryTable!$C$6:$C$18</c:f>
              <c:numCache>
                <c:formatCode>General</c:formatCode>
                <c:ptCount val="12"/>
                <c:pt idx="0">
                  <c:v>35</c:v>
                </c:pt>
                <c:pt idx="1">
                  <c:v>28</c:v>
                </c:pt>
                <c:pt idx="2">
                  <c:v>33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30</c:v>
                </c:pt>
                <c:pt idx="7">
                  <c:v>33</c:v>
                </c:pt>
                <c:pt idx="8">
                  <c:v>23</c:v>
                </c:pt>
                <c:pt idx="9">
                  <c:v>27</c:v>
                </c:pt>
                <c:pt idx="10">
                  <c:v>28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E-FD4F-8059-776630A0906B}"/>
            </c:ext>
          </c:extLst>
        </c:ser>
        <c:ser>
          <c:idx val="2"/>
          <c:order val="2"/>
          <c:tx>
            <c:strRef>
              <c:f>ParentCategoryTable!$D$4:$D$5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ParentCategoryTable!$A$6:$A$18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ParentCategoryTable!$D$6:$D$18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E-FD4F-8059-776630A0906B}"/>
            </c:ext>
          </c:extLst>
        </c:ser>
        <c:ser>
          <c:idx val="3"/>
          <c:order val="3"/>
          <c:tx>
            <c:strRef>
              <c:f>ParentCategoryTable!$E$4:$E$5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ParentCategoryTable!$A$6:$A$18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ParentCategoryTable!$E$6:$E$18</c:f>
              <c:numCache>
                <c:formatCode>General</c:formatCode>
                <c:ptCount val="12"/>
                <c:pt idx="0">
                  <c:v>45</c:v>
                </c:pt>
                <c:pt idx="1">
                  <c:v>46</c:v>
                </c:pt>
                <c:pt idx="2">
                  <c:v>49</c:v>
                </c:pt>
                <c:pt idx="3">
                  <c:v>45</c:v>
                </c:pt>
                <c:pt idx="4">
                  <c:v>47</c:v>
                </c:pt>
                <c:pt idx="5">
                  <c:v>56</c:v>
                </c:pt>
                <c:pt idx="6">
                  <c:v>57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43</c:v>
                </c:pt>
                <c:pt idx="1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E-FD4F-8059-776630A09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915503"/>
        <c:axId val="1517917151"/>
      </c:lineChart>
      <c:catAx>
        <c:axId val="151791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17151"/>
        <c:crosses val="autoZero"/>
        <c:auto val="1"/>
        <c:lblAlgn val="ctr"/>
        <c:lblOffset val="100"/>
        <c:noMultiLvlLbl val="0"/>
      </c:catAx>
      <c:valAx>
        <c:axId val="15179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1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attempt.xlsx]OutcomesBasedonGoals!PivotTable6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OutcomesBasedonGoals!$B$3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OutcomesBasedonGoals!$A$4:$A$16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</c:strCache>
            </c:strRef>
          </c:cat>
          <c:val>
            <c:numRef>
              <c:f>OutcomesBasedonGoals!$B$4:$B$16</c:f>
              <c:numCache>
                <c:formatCode>General</c:formatCode>
                <c:ptCount val="12"/>
                <c:pt idx="0">
                  <c:v>82.683982683982677</c:v>
                </c:pt>
                <c:pt idx="1">
                  <c:v>44.444444444444443</c:v>
                </c:pt>
                <c:pt idx="2">
                  <c:v>100</c:v>
                </c:pt>
                <c:pt idx="3">
                  <c:v>100</c:v>
                </c:pt>
                <c:pt idx="4">
                  <c:v>78.571428571428569</c:v>
                </c:pt>
                <c:pt idx="5">
                  <c:v>100</c:v>
                </c:pt>
                <c:pt idx="6">
                  <c:v>66.666666666666657</c:v>
                </c:pt>
                <c:pt idx="7">
                  <c:v>78.571428571428569</c:v>
                </c:pt>
                <c:pt idx="8">
                  <c:v>72.727272727272734</c:v>
                </c:pt>
                <c:pt idx="9">
                  <c:v>52.06349206349207</c:v>
                </c:pt>
                <c:pt idx="10">
                  <c:v>37.377049180327873</c:v>
                </c:pt>
                <c:pt idx="11">
                  <c:v>58.82352941176471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2-F847-8DE8-76F451C88506}"/>
            </c:ext>
          </c:extLst>
        </c:ser>
        <c:ser>
          <c:idx val="1"/>
          <c:order val="1"/>
          <c:tx>
            <c:strRef>
              <c:f>OutcomesBasedonGoals!$C$3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OutcomesBasedonGoals!$A$4:$A$16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</c:strCache>
            </c:strRef>
          </c:cat>
          <c:val>
            <c:numRef>
              <c:f>OutcomesBasedonGoals!$C$4:$C$16</c:f>
              <c:numCache>
                <c:formatCode>General</c:formatCode>
                <c:ptCount val="12"/>
                <c:pt idx="0">
                  <c:v>16.450216450216452</c:v>
                </c:pt>
                <c:pt idx="1">
                  <c:v>55.555555555555557</c:v>
                </c:pt>
                <c:pt idx="2">
                  <c:v>0</c:v>
                </c:pt>
                <c:pt idx="3">
                  <c:v>0</c:v>
                </c:pt>
                <c:pt idx="4">
                  <c:v>21.428571428571427</c:v>
                </c:pt>
                <c:pt idx="5">
                  <c:v>0</c:v>
                </c:pt>
                <c:pt idx="6">
                  <c:v>25</c:v>
                </c:pt>
                <c:pt idx="7">
                  <c:v>21.428571428571427</c:v>
                </c:pt>
                <c:pt idx="8">
                  <c:v>27.27272727272727</c:v>
                </c:pt>
                <c:pt idx="9">
                  <c:v>40</c:v>
                </c:pt>
                <c:pt idx="10">
                  <c:v>53.442622950819676</c:v>
                </c:pt>
                <c:pt idx="11">
                  <c:v>39.215686274509807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2-F847-8DE8-76F451C88506}"/>
            </c:ext>
          </c:extLst>
        </c:ser>
        <c:ser>
          <c:idx val="2"/>
          <c:order val="2"/>
          <c:tx>
            <c:strRef>
              <c:f>OutcomesBasedonGoals!$D$3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OutcomesBasedonGoals!$A$4:$A$16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</c:strCache>
            </c:strRef>
          </c:cat>
          <c:val>
            <c:numRef>
              <c:f>OutcomesBasedonGoals!$D$4:$D$16</c:f>
              <c:numCache>
                <c:formatCode>General</c:formatCode>
                <c:ptCount val="12"/>
                <c:pt idx="0">
                  <c:v>0.86580086580086579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8.3333333333333321</c:v>
                </c:pt>
                <c:pt idx="7">
                  <c:v>0</c:v>
                </c:pt>
                <c:pt idx="8">
                  <c:v>0</c:v>
                </c:pt>
                <c:pt idx="9">
                  <c:v>7.9365079365079358</c:v>
                </c:pt>
                <c:pt idx="10">
                  <c:v>9.1803278688524586</c:v>
                </c:pt>
                <c:pt idx="11">
                  <c:v>1.9607843137254901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2-F847-8DE8-76F451C88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258240"/>
        <c:axId val="1202259888"/>
      </c:lineChart>
      <c:catAx>
        <c:axId val="120225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259888"/>
        <c:crosses val="autoZero"/>
        <c:auto val="1"/>
        <c:lblAlgn val="ctr"/>
        <c:lblOffset val="100"/>
        <c:noMultiLvlLbl val="0"/>
      </c:catAx>
      <c:valAx>
        <c:axId val="12022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25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499192</xdr:colOff>
      <xdr:row>2</xdr:row>
      <xdr:rowOff>65548</xdr:rowOff>
    </xdr:from>
    <xdr:to>
      <xdr:col>14</xdr:col>
      <xdr:colOff>594032</xdr:colOff>
      <xdr:row>26</xdr:row>
      <xdr:rowOff>184355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07B7F-98F7-9A5A-35C2-B932A8162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152400</xdr:rowOff>
    </xdr:from>
    <xdr:to>
      <xdr:col>11</xdr:col>
      <xdr:colOff>615950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15887-2A72-7B4B-7052-B54C26E5B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3</xdr:row>
      <xdr:rowOff>12700</xdr:rowOff>
    </xdr:from>
    <xdr:to>
      <xdr:col>13</xdr:col>
      <xdr:colOff>158750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4A00F-A9FA-E52F-48B1-5BAC026C1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18</xdr:row>
      <xdr:rowOff>120650</xdr:rowOff>
    </xdr:from>
    <xdr:to>
      <xdr:col>8</xdr:col>
      <xdr:colOff>177800</xdr:colOff>
      <xdr:row>36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B6EC8-E4A2-E090-E159-A34801717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lola Shobo" refreshedDate="44907.529090972224" createdVersion="8" refreshedVersion="8" minRefreshableVersion="3" recordCount="1000" xr:uid="{E343ED52-C3FB-5645-BBA5-03132ECCC2D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age funded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lola Shobo" refreshedDate="44907.595896643521" createdVersion="8" refreshedVersion="8" minRefreshableVersion="3" recordCount="1000" xr:uid="{2241DA52-3EFF-AC47-A54E-96EBF26A438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age funded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4">
      <sharedItems containsSemiMixedTypes="0" containsNonDate="0" containsDate="1" containsString="0" minDate="1940-01-08T06:00:00" maxDate="1950-01-25T06:00:00" count="879">
        <d v="1945-11-26T06:00:00"/>
        <d v="1944-08-17T05:00:00"/>
        <d v="1943-11-16T06:00:00"/>
        <d v="1949-08-09T05:00:00"/>
        <d v="1949-01-18T06:00:00"/>
        <d v="1942-08-27T05:00:00"/>
        <d v="1947-09-12T05:00:00"/>
        <d v="1945-08-11T05:00:00"/>
        <d v="1940-08-07T05:00:00"/>
        <d v="1943-09-18T05:00:00"/>
        <d v="1940-08-12T05:00:00"/>
        <d v="1940-09-19T05:00:00"/>
        <d v="1949-10-20T05:00:00"/>
        <d v="1946-06-10T05:00:00"/>
        <d v="1942-03-05T06:00:00"/>
        <d v="1949-12-08T06:00:00"/>
        <d v="1944-01-21T06:00:00"/>
        <d v="1941-01-10T06:00:00"/>
        <d v="1948-09-06T05:00:00"/>
        <d v="1949-03-02T06:00:00"/>
        <d v="1944-07-26T05:00:00"/>
        <d v="1941-08-13T05:00:00"/>
        <d v="1948-04-01T05:00:00"/>
        <d v="1949-02-12T06:00:00"/>
        <d v="1944-06-19T05:00:00"/>
        <d v="1941-05-16T05:00:00"/>
        <d v="1948-07-29T05:00:00"/>
        <d v="1945-10-01T05:00:00"/>
        <d v="1940-02-08T06:00:00"/>
        <d v="1948-07-18T05:00:00"/>
        <d v="1949-05-22T05:00:00"/>
        <d v="1946-01-03T06:00:00"/>
        <d v="1948-01-09T06:00:00"/>
        <d v="1944-10-03T05:00:00"/>
        <d v="1947-03-22T05:00:00"/>
        <d v="1949-01-17T06:00:00"/>
        <d v="1941-02-24T06:00:00"/>
        <d v="1949-10-04T05:00:00"/>
        <d v="1940-10-16T05:00:00"/>
        <d v="1943-02-24T06:00:00"/>
        <d v="1940-06-03T05:00:00"/>
        <d v="1942-09-03T05:00:00"/>
        <d v="1941-07-02T05:00:00"/>
        <d v="1944-07-22T05:00:00"/>
        <d v="1949-03-15T05:00:00"/>
        <d v="1946-11-01T05:00:00"/>
        <d v="1940-07-06T05:00:00"/>
        <d v="1944-03-27T05:00:00"/>
        <d v="1945-06-23T05:00:00"/>
        <d v="1949-10-18T05:00:00"/>
        <d v="1943-07-31T05:00:00"/>
        <d v="1942-03-26T05:00:00"/>
        <d v="1940-09-13T05:00:00"/>
        <d v="1944-05-18T05:00:00"/>
        <d v="1948-03-09T06:00:00"/>
        <d v="1948-07-28T05:00:00"/>
        <d v="1945-01-08T06:00:00"/>
        <d v="1947-08-31T05:00:00"/>
        <d v="1945-09-19T05:00:00"/>
        <d v="1947-06-11T05:00:00"/>
        <d v="1942-07-16T05:00:00"/>
        <d v="1941-02-19T06:00:00"/>
        <d v="1945-06-03T05:00:00"/>
        <d v="1947-04-27T05:00:00"/>
        <d v="1948-06-30T05:00:00"/>
        <d v="1941-01-25T06:00:00"/>
        <d v="1945-04-06T05:00:00"/>
        <d v="1940-01-24T06:00:00"/>
        <d v="1947-07-26T05:00:00"/>
        <d v="1940-12-17T06:00:00"/>
        <d v="1940-10-31T05:00:00"/>
        <d v="1949-11-28T06:00:00"/>
        <d v="1945-06-29T05:00:00"/>
        <d v="1946-11-26T06:00:00"/>
        <d v="1946-03-26T05:00:00"/>
        <d v="1948-07-13T05:00:00"/>
        <d v="1945-01-21T06:00:00"/>
        <d v="1940-09-25T05:00:00"/>
        <d v="1948-04-14T05:00:00"/>
        <d v="1948-06-14T05:00:00"/>
        <d v="1947-08-28T05:00:00"/>
        <d v="1947-11-22T06:00:00"/>
        <d v="1949-01-15T06:00:00"/>
        <d v="1946-07-27T05:00:00"/>
        <d v="1942-07-27T05:00:00"/>
        <d v="1941-09-09T05:00:00"/>
        <d v="1945-05-02T05:00:00"/>
        <d v="1941-03-06T06:00:00"/>
        <d v="1945-04-14T05:00:00"/>
        <d v="1940-04-13T05:00:00"/>
        <d v="1946-02-23T06:00:00"/>
        <d v="1946-08-05T05:00:00"/>
        <d v="1940-06-21T05:00:00"/>
        <d v="1942-10-19T05:00:00"/>
        <d v="1949-04-05T05:00:00"/>
        <d v="1949-10-12T05:00:00"/>
        <d v="1941-03-08T06:00:00"/>
        <d v="1945-07-25T05:00:00"/>
        <d v="1944-11-23T06:00:00"/>
        <d v="1941-10-17T05:00:00"/>
        <d v="1945-02-19T06:00:00"/>
        <d v="1948-05-12T05:00:00"/>
        <d v="1940-10-22T05:00:00"/>
        <d v="1947-05-22T05:00:00"/>
        <d v="1943-04-01T05:00:00"/>
        <d v="1949-09-06T05:00:00"/>
        <d v="1948-04-21T05:00:00"/>
        <d v="1942-04-05T05:00:00"/>
        <d v="1944-01-11T06:00:00"/>
        <d v="1948-09-09T05:00:00"/>
        <d v="1942-09-21T05:00:00"/>
        <d v="1944-08-22T05:00:00"/>
        <d v="1947-09-11T05:00:00"/>
        <d v="1949-04-07T05:00:00"/>
        <d v="1947-11-16T06:00:00"/>
        <d v="1945-09-16T05:00:00"/>
        <d v="1941-09-20T05:00:00"/>
        <d v="1944-01-25T06:00:00"/>
        <d v="1944-06-14T05:00:00"/>
        <d v="1945-04-15T05:00:00"/>
        <d v="1944-11-25T06:00:00"/>
        <d v="1945-11-22T06:00:00"/>
        <d v="1949-05-11T05:00:00"/>
        <d v="1948-09-17T05:00:00"/>
        <d v="1946-08-13T05:00:00"/>
        <d v="1940-05-10T05:00:00"/>
        <d v="1940-08-25T05:00:00"/>
        <d v="1945-02-01T06:00:00"/>
        <d v="1941-10-24T05:00:00"/>
        <d v="1943-11-28T06:00:00"/>
        <d v="1948-01-11T06:00:00"/>
        <d v="1941-08-10T05:00:00"/>
        <d v="1941-06-17T05:00:00"/>
        <d v="1943-03-06T06:00:00"/>
        <d v="1944-06-05T05:00:00"/>
        <d v="1940-10-04T05:00:00"/>
        <d v="1942-09-27T05:00:00"/>
        <d v="1945-04-19T05:00:00"/>
        <d v="1948-02-24T06:00:00"/>
        <d v="1945-06-10T05:00:00"/>
        <d v="1940-06-26T05:00:00"/>
        <d v="1949-06-15T05:00:00"/>
        <d v="1944-09-05T05:00:00"/>
        <d v="1941-11-06T06:00:00"/>
        <d v="1946-06-12T05:00:00"/>
        <d v="1947-07-24T05:00:00"/>
        <d v="1942-12-31T06:00:00"/>
        <d v="1948-12-14T06:00:00"/>
        <d v="1944-06-07T05:00:00"/>
        <d v="1947-02-16T06:00:00"/>
        <d v="1942-10-18T05:00:00"/>
        <d v="1946-05-11T05:00:00"/>
        <d v="1940-03-23T05:00:00"/>
        <d v="1949-10-03T05:00:00"/>
        <d v="1943-12-29T06:00:00"/>
        <d v="1945-12-06T06:00:00"/>
        <d v="1949-03-25T05:00:00"/>
        <d v="1949-04-25T05:00:00"/>
        <d v="1945-09-21T05:00:00"/>
        <d v="1948-12-06T06:00:00"/>
        <d v="1947-10-19T05:00:00"/>
        <d v="1947-10-07T05:00:00"/>
        <d v="1947-07-31T05:00:00"/>
        <d v="1940-12-20T06:00:00"/>
        <d v="1943-06-09T05:00:00"/>
        <d v="1949-02-20T06:00:00"/>
        <d v="1942-06-16T05:00:00"/>
        <d v="1947-08-02T05:00:00"/>
        <d v="1944-03-18T05:00:00"/>
        <d v="1944-07-17T05:00:00"/>
        <d v="1943-05-17T05:00:00"/>
        <d v="1945-10-03T05:00:00"/>
        <d v="1946-08-30T05:00:00"/>
        <d v="1946-09-02T05:00:00"/>
        <d v="1940-11-13T06:00:00"/>
        <d v="1947-09-20T05:00:00"/>
        <d v="1943-03-16T05:00:00"/>
        <d v="1940-03-20T05:00:00"/>
        <d v="1947-10-03T05:00:00"/>
        <d v="1949-06-13T05:00:00"/>
        <d v="1940-09-07T05:00:00"/>
        <d v="1949-05-01T05:00:00"/>
        <d v="1948-05-11T05:00:00"/>
        <d v="1944-05-21T05:00:00"/>
        <d v="1943-02-22T06:00:00"/>
        <d v="1944-11-30T06:00:00"/>
        <d v="1946-03-03T06:00:00"/>
        <d v="1943-06-03T05:00:00"/>
        <d v="1949-03-10T05:00:00"/>
        <d v="1944-06-25T05:00:00"/>
        <d v="1948-04-06T05:00:00"/>
        <d v="1945-09-12T05:00:00"/>
        <d v="1948-07-27T05:00:00"/>
        <d v="1947-06-22T05:00:00"/>
        <d v="1940-08-04T05:00:00"/>
        <d v="1945-07-05T05:00:00"/>
        <d v="1944-07-23T05:00:00"/>
        <d v="1941-09-30T05:00:00"/>
        <d v="1947-01-16T06:00:00"/>
        <d v="1941-04-01T05:00:00"/>
        <d v="1948-10-15T05:00:00"/>
        <d v="1940-02-26T06:00:00"/>
        <d v="1948-08-26T05:00:00"/>
        <d v="1947-11-08T06:00:00"/>
        <d v="1946-05-05T05:00:00"/>
        <d v="1947-03-02T06:00:00"/>
        <d v="1943-08-26T05:00:00"/>
        <d v="1949-12-13T06:00:00"/>
        <d v="1940-11-04T05:00:00"/>
        <d v="1940-08-17T05:00:00"/>
        <d v="1949-02-11T06:00:00"/>
        <d v="1941-11-20T06:00:00"/>
        <d v="1949-04-26T05:00:00"/>
        <d v="1941-11-09T06:00:00"/>
        <d v="1942-08-15T05:00:00"/>
        <d v="1941-06-29T05:00:00"/>
        <d v="1942-06-20T05:00:00"/>
        <d v="1944-09-30T05:00:00"/>
        <d v="1946-03-15T05:00:00"/>
        <d v="1944-09-22T05:00:00"/>
        <d v="1944-05-01T05:00:00"/>
        <d v="1940-04-06T05:00:00"/>
        <d v="1945-05-13T05:00:00"/>
        <d v="1947-05-31T05:00:00"/>
        <d v="1949-12-04T06:00:00"/>
        <d v="1943-05-20T05:00:00"/>
        <d v="1946-07-24T05:00:00"/>
        <d v="1941-06-10T05:00:00"/>
        <d v="1947-08-21T05:00:00"/>
        <d v="1947-02-12T06:00:00"/>
        <d v="1949-06-23T05:00:00"/>
        <d v="1944-04-23T05:00:00"/>
        <d v="1947-12-13T06:00:00"/>
        <d v="1945-08-27T05:00:00"/>
        <d v="1944-04-11T05:00:00"/>
        <d v="1947-05-09T05:00:00"/>
        <d v="1948-03-02T06:00:00"/>
        <d v="1944-07-12T05:00:00"/>
        <d v="1944-04-05T05:00:00"/>
        <d v="1943-08-04T05:00:00"/>
        <d v="1946-12-21T06:00:00"/>
        <d v="1944-12-29T06:00:00"/>
        <d v="1944-12-31T06:00:00"/>
        <d v="1942-12-08T06:00:00"/>
        <d v="1943-10-24T05:00:00"/>
        <d v="1941-04-06T05:00:00"/>
        <d v="1947-02-20T06:00:00"/>
        <d v="1941-02-14T06:00:00"/>
        <d v="1946-01-22T06:00:00"/>
        <d v="1943-03-04T06:00:00"/>
        <d v="1946-12-07T06:00:00"/>
        <d v="1942-12-07T06:00:00"/>
        <d v="1940-08-23T05:00:00"/>
        <d v="1941-04-03T05:00:00"/>
        <d v="1940-01-08T06:00:00"/>
        <d v="1943-02-11T06:00:00"/>
        <d v="1946-01-01T06:00:00"/>
        <d v="1944-11-05T06:00:00"/>
        <d v="1942-10-23T05:00:00"/>
        <d v="1942-10-03T05:00:00"/>
        <d v="1949-01-29T06:00:00"/>
        <d v="1940-11-30T06:00:00"/>
        <d v="1945-12-05T06:00:00"/>
        <d v="1949-07-08T05:00:00"/>
        <d v="1947-09-16T05:00:00"/>
        <d v="1947-11-05T06:00:00"/>
        <d v="1949-04-04T05:00:00"/>
        <d v="1942-04-18T05:00:00"/>
        <d v="1940-07-17T05:00:00"/>
        <d v="1942-11-25T06:00:00"/>
        <d v="1948-09-01T05:00:00"/>
        <d v="1947-11-20T06:00:00"/>
        <d v="1942-03-10T06:00:00"/>
        <d v="1946-05-29T05:00:00"/>
        <d v="1942-04-30T05:00:00"/>
        <d v="1946-09-09T05:00:00"/>
        <d v="1946-11-22T06:00:00"/>
        <d v="1945-04-26T05:00:00"/>
        <d v="1942-03-13T05:00:00"/>
        <d v="1945-08-01T05:00:00"/>
        <d v="1943-05-09T05:00:00"/>
        <d v="1941-10-13T05:00:00"/>
        <d v="1942-03-15T05:00:00"/>
        <d v="1940-10-03T05:00:00"/>
        <d v="1948-10-24T05:00:00"/>
        <d v="1943-10-14T05:00:00"/>
        <d v="1949-01-26T06:00:00"/>
        <d v="1944-01-13T06:00:00"/>
        <d v="1946-02-24T06:00:00"/>
        <d v="1946-03-02T06:00:00"/>
        <d v="1947-08-29T05:00:00"/>
        <d v="1945-02-24T06:00:00"/>
        <d v="1948-08-31T05:00:00"/>
        <d v="1946-01-05T06:00:00"/>
        <d v="1946-08-06T05:00:00"/>
        <d v="1946-03-18T05:00:00"/>
        <d v="1947-07-13T05:00:00"/>
        <d v="1942-06-05T05:00:00"/>
        <d v="1941-04-16T05:00:00"/>
        <d v="1941-09-19T05:00:00"/>
        <d v="1940-04-07T05:00:00"/>
        <d v="1942-02-25T06:00:00"/>
        <d v="1944-05-22T05:00:00"/>
        <d v="1949-11-17T06:00:00"/>
        <d v="1947-05-13T05:00:00"/>
        <d v="1944-02-13T06:00:00"/>
        <d v="1940-08-10T05:00:00"/>
        <d v="1941-05-08T05:00:00"/>
        <d v="1941-03-30T05:00:00"/>
        <d v="1940-11-23T06:00:00"/>
        <d v="1944-03-25T05:00:00"/>
        <d v="1945-06-19T05:00:00"/>
        <d v="1945-12-24T06:00:00"/>
        <d v="1949-08-26T05:00:00"/>
        <d v="1948-11-28T06:00:00"/>
        <d v="1946-12-11T06:00:00"/>
        <d v="1947-12-07T06:00:00"/>
        <d v="1941-12-17T06:00:00"/>
        <d v="1943-03-27T05:00:00"/>
        <d v="1948-11-18T06:00:00"/>
        <d v="1949-11-13T06:00:00"/>
        <d v="1940-12-13T06:00:00"/>
        <d v="1949-11-09T06:00:00"/>
        <d v="1941-10-03T05:00:00"/>
        <d v="1947-08-01T05:00:00"/>
        <d v="1941-12-10T06:00:00"/>
        <d v="1945-08-26T05:00:00"/>
        <d v="1943-07-19T05:00:00"/>
        <d v="1943-11-18T06:00:00"/>
        <d v="1948-01-21T06:00:00"/>
        <d v="1945-07-07T05:00:00"/>
        <d v="1947-08-23T05:00:00"/>
        <d v="1945-02-09T06:00:00"/>
        <d v="1947-02-15T06:00:00"/>
        <d v="1945-05-18T05:00:00"/>
        <d v="1945-08-22T05:00:00"/>
        <d v="1945-11-05T06:00:00"/>
        <d v="1949-07-03T05:00:00"/>
        <d v="1943-09-02T05:00:00"/>
        <d v="1947-01-21T06:00:00"/>
        <d v="1942-01-12T06:00:00"/>
        <d v="1945-09-01T05:00:00"/>
        <d v="1948-08-08T05:00:00"/>
        <d v="1941-08-25T05:00:00"/>
        <d v="1940-12-30T06:00:00"/>
        <d v="1947-10-06T05:00:00"/>
        <d v="1941-12-25T06:00:00"/>
        <d v="1948-03-03T06:00:00"/>
        <d v="1946-12-28T06:00:00"/>
        <d v="1941-01-01T06:00:00"/>
        <d v="1944-10-16T05:00:00"/>
        <d v="1940-10-11T05:00:00"/>
        <d v="1943-02-02T06:00:00"/>
        <d v="1949-04-13T05:00:00"/>
        <d v="1945-02-06T06:00:00"/>
        <d v="1945-01-06T06:00:00"/>
        <d v="1947-08-16T05:00:00"/>
        <d v="1949-01-09T06:00:00"/>
        <d v="1945-10-14T05:00:00"/>
        <d v="1944-07-04T05:00:00"/>
        <d v="1948-05-19T05:00:00"/>
        <d v="1941-10-25T05:00:00"/>
        <d v="1943-06-22T05:00:00"/>
        <d v="1945-06-06T05:00:00"/>
        <d v="1947-10-15T05:00:00"/>
        <d v="1947-02-09T06:00:00"/>
        <d v="1949-03-27T05:00:00"/>
        <d v="1940-06-24T05:00:00"/>
        <d v="1942-06-11T05:00:00"/>
        <d v="1942-01-02T06:00:00"/>
        <d v="1940-10-26T05:00:00"/>
        <d v="1943-09-12T05:00:00"/>
        <d v="1941-01-04T06:00:00"/>
        <d v="1947-07-16T05:00:00"/>
        <d v="1943-07-28T05:00:00"/>
        <d v="1941-12-06T06:00:00"/>
        <d v="1948-10-03T05:00:00"/>
        <d v="1943-05-22T05:00:00"/>
        <d v="1948-05-06T05:00:00"/>
        <d v="1941-01-31T06:00:00"/>
        <d v="1943-08-15T05:00:00"/>
        <d v="1949-10-25T05:00:00"/>
        <d v="1942-01-04T06:00:00"/>
        <d v="1947-11-13T06:00:00"/>
        <d v="1948-06-02T05:00:00"/>
        <d v="1943-01-29T06:00:00"/>
        <d v="1949-10-11T05:00:00"/>
        <d v="1946-06-19T05:00:00"/>
        <d v="1947-04-17T05:00:00"/>
        <d v="1947-05-28T05:00:00"/>
        <d v="1944-01-02T06:00:00"/>
        <d v="1948-11-25T06:00:00"/>
        <d v="1940-04-18T05:00:00"/>
        <d v="1942-01-11T06:00:00"/>
        <d v="1941-01-15T06:00:00"/>
        <d v="1948-11-01T05:00:00"/>
        <d v="1942-05-05T05:00:00"/>
        <d v="1941-12-20T06:00:00"/>
        <d v="1947-06-24T05:00:00"/>
        <d v="1947-06-28T05:00:00"/>
        <d v="1940-04-15T05:00:00"/>
        <d v="1948-04-16T05:00:00"/>
        <d v="1945-07-26T05:00:00"/>
        <d v="1943-02-26T06:00:00"/>
        <d v="1944-09-11T05:00:00"/>
        <d v="1941-02-09T06:00:00"/>
        <d v="1944-02-09T06:00:00"/>
        <d v="1949-09-27T05:00:00"/>
        <d v="1948-06-20T05:00:00"/>
        <d v="1944-04-30T05:00:00"/>
        <d v="1943-11-24T06:00:00"/>
        <d v="1946-11-30T06:00:00"/>
        <d v="1944-12-13T06:00:00"/>
        <d v="1949-04-18T05:00:00"/>
        <d v="1945-09-11T05:00:00"/>
        <d v="1943-03-03T06:00:00"/>
        <d v="1946-11-05T05:00:00"/>
        <d v="1947-06-29T05:00:00"/>
        <d v="1942-04-25T05:00:00"/>
        <d v="1947-09-01T05:00:00"/>
        <d v="1940-09-28T05:00:00"/>
        <d v="1941-07-22T05:00:00"/>
        <d v="1940-12-01T06:00:00"/>
        <d v="1942-12-17T06:00:00"/>
        <d v="1947-12-18T06:00:00"/>
        <d v="1943-04-13T05:00:00"/>
        <d v="1949-03-04T06:00:00"/>
        <d v="1948-10-19T05:00:00"/>
        <d v="1947-07-18T05:00:00"/>
        <d v="1940-07-04T05:00:00"/>
        <d v="1943-10-20T05:00:00"/>
        <d v="1941-09-21T05:00:00"/>
        <d v="1948-02-09T06:00:00"/>
        <d v="1946-10-13T05:00:00"/>
        <d v="1940-03-26T05:00:00"/>
        <d v="1944-12-26T06:00:00"/>
        <d v="1944-04-26T05:00:00"/>
        <d v="1943-12-30T06:00:00"/>
        <d v="1948-02-10T06:00:00"/>
        <d v="1948-01-26T06:00:00"/>
        <d v="1943-05-14T05:00:00"/>
        <d v="1945-11-21T06:00:00"/>
        <d v="1949-04-12T05:00:00"/>
        <d v="1945-05-16T05:00:00"/>
        <d v="1942-05-01T05:00:00"/>
        <d v="1949-03-09T05:00:00"/>
        <d v="1948-06-24T05:00:00"/>
        <d v="1944-12-14T06:00:00"/>
        <d v="1943-06-24T05:00:00"/>
        <d v="1941-06-24T05:00:00"/>
        <d v="1945-03-07T05:00:00"/>
        <d v="1947-07-28T05:00:00"/>
        <d v="1940-03-09T06:00:00"/>
        <d v="1944-09-29T05:00:00"/>
        <d v="1942-02-22T06:00:00"/>
        <d v="1949-12-10T06:00:00"/>
        <d v="1944-08-02T05:00:00"/>
        <d v="1949-06-08T05:00:00"/>
        <d v="1948-03-07T06:00:00"/>
        <d v="1947-04-19T05:00:00"/>
        <d v="1946-02-01T06:00:00"/>
        <d v="1940-08-14T05:00:00"/>
        <d v="1949-11-15T06:00:00"/>
        <d v="1943-06-30T05:00:00"/>
        <d v="1940-06-05T05:00:00"/>
        <d v="1949-06-27T05:00:00"/>
        <d v="1942-03-21T05:00:00"/>
        <d v="1944-06-08T05:00:00"/>
        <d v="1947-05-20T05:00:00"/>
        <d v="1946-12-19T06:00:00"/>
        <d v="1944-12-30T06:00:00"/>
        <d v="1946-03-14T05:00:00"/>
        <d v="1943-04-30T05:00:00"/>
        <d v="1943-03-11T05:00:00"/>
        <d v="1942-07-26T05:00:00"/>
        <d v="1943-03-07T06:00:00"/>
        <d v="1943-04-08T05:00:00"/>
        <d v="1942-05-04T05:00:00"/>
        <d v="1948-05-29T05:00:00"/>
        <d v="1949-07-23T05:00:00"/>
        <d v="1944-07-03T05:00:00"/>
        <d v="1943-12-05T06:00:00"/>
        <d v="1941-12-21T06:00:00"/>
        <d v="1947-05-04T05:00:00"/>
        <d v="1948-02-22T06:00:00"/>
        <d v="1949-04-17T05:00:00"/>
        <d v="1946-08-22T05:00:00"/>
        <d v="1942-07-02T05:00:00"/>
        <d v="1940-03-02T06:00:00"/>
        <d v="1940-04-24T05:00:00"/>
        <d v="1940-11-21T06:00:00"/>
        <d v="1946-02-03T06:00:00"/>
        <d v="1943-11-22T06:00:00"/>
        <d v="1944-05-08T05:00:00"/>
        <d v="1940-08-29T05:00:00"/>
        <d v="1943-11-10T06:00:00"/>
        <d v="1948-01-24T06:00:00"/>
        <d v="1943-07-23T05:00:00"/>
        <d v="1948-08-15T05:00:00"/>
        <d v="1948-06-06T05:00:00"/>
        <d v="1940-08-22T05:00:00"/>
        <d v="1948-08-28T05:00:00"/>
        <d v="1943-09-21T05:00:00"/>
        <d v="1949-06-29T05:00:00"/>
        <d v="1948-05-03T05:00:00"/>
        <d v="1945-06-08T05:00:00"/>
        <d v="1946-01-20T06:00:00"/>
        <d v="1943-09-10T05:00:00"/>
        <d v="1946-01-06T06:00:00"/>
        <d v="1949-12-23T06:00:00"/>
        <d v="1948-09-15T05:00:00"/>
        <d v="1945-01-23T06:00:00"/>
        <d v="1946-03-31T05:00:00"/>
        <d v="1943-05-27T05:00:00"/>
        <d v="1942-02-27T06:00:00"/>
        <d v="1944-12-18T06:00:00"/>
        <d v="1946-11-25T06:00:00"/>
        <d v="1940-12-31T06:00:00"/>
        <d v="1946-12-18T06:00:00"/>
        <d v="1944-03-31T05:00:00"/>
        <d v="1941-09-04T05:00:00"/>
        <d v="1945-09-30T05:00:00"/>
        <d v="1946-02-22T06:00:00"/>
        <d v="1946-08-01T05:00:00"/>
        <d v="1941-11-16T06:00:00"/>
        <d v="1941-10-15T05:00:00"/>
        <d v="1948-11-11T06:00:00"/>
        <d v="1945-03-13T05:00:00"/>
        <d v="1941-11-13T06:00:00"/>
        <d v="1944-07-08T05:00:00"/>
        <d v="1940-07-13T05:00:00"/>
        <d v="1941-01-09T06:00:00"/>
        <d v="1945-06-17T05:00:00"/>
        <d v="1945-09-26T05:00:00"/>
        <d v="1949-12-05T06:00:00"/>
        <d v="1947-10-31T05:00:00"/>
        <d v="1941-03-09T06:00:00"/>
        <d v="1941-11-29T06:00:00"/>
        <d v="1941-08-05T05:00:00"/>
        <d v="1944-02-25T06:00:00"/>
        <d v="1941-04-27T05:00:00"/>
        <d v="1942-02-18T06:00:00"/>
        <d v="1942-04-24T05:00:00"/>
        <d v="1940-03-16T05:00:00"/>
        <d v="1940-11-15T06:00:00"/>
        <d v="1945-07-03T05:00:00"/>
        <d v="1944-12-19T06:00:00"/>
        <d v="1940-07-12T05:00:00"/>
        <d v="1944-05-28T05:00:00"/>
        <d v="1944-03-24T05:00:00"/>
        <d v="1946-06-26T05:00:00"/>
        <d v="1940-03-14T05:00:00"/>
        <d v="1946-03-04T06:00:00"/>
        <d v="1940-06-13T05:00:00"/>
        <d v="1945-02-10T06:00:00"/>
        <d v="1943-07-29T05:00:00"/>
        <d v="1949-04-16T05:00:00"/>
        <d v="1941-01-20T06:00:00"/>
        <d v="1946-03-06T06:00:00"/>
        <d v="1944-03-21T05:00:00"/>
        <d v="1949-01-14T06:00:00"/>
        <d v="1942-12-15T06:00:00"/>
        <d v="1943-07-24T05:00:00"/>
        <d v="1940-10-21T05:00:00"/>
        <d v="1947-08-25T05:00:00"/>
        <d v="1947-01-10T06:00:00"/>
        <d v="1946-04-28T05:00:00"/>
        <d v="1943-09-19T05:00:00"/>
        <d v="1944-06-02T05:00:00"/>
        <d v="1943-05-01T05:00:00"/>
        <d v="1941-05-04T05:00:00"/>
        <d v="1946-07-07T05:00:00"/>
        <d v="1946-09-12T05:00:00"/>
        <d v="1948-04-13T05:00:00"/>
        <d v="1945-07-14T05:00:00"/>
        <d v="1950-01-25T06:00:00"/>
        <d v="1940-09-26T05:00:00"/>
        <d v="1940-06-14T05:00:00"/>
        <d v="1940-10-02T05:00:00"/>
        <d v="1946-07-05T05:00:00"/>
        <d v="1949-04-29T05:00:00"/>
        <d v="1949-03-24T05:00:00"/>
        <d v="1944-10-31T05:00:00"/>
        <d v="1947-03-24T05:00:00"/>
        <d v="1943-02-08T06:00:00"/>
        <d v="1942-01-16T06:00:00"/>
        <d v="1946-11-13T06:00:00"/>
        <d v="1940-07-25T05:00:00"/>
        <d v="1948-07-26T05:00:00"/>
        <d v="1946-01-16T06:00:00"/>
        <d v="1947-02-19T06:00:00"/>
        <d v="1948-12-15T06:00:00"/>
        <d v="1947-02-28T06:00:00"/>
        <d v="1948-12-16T06:00:00"/>
        <d v="1948-09-24T05:00:00"/>
        <d v="1943-03-12T05:00:00"/>
        <d v="1948-04-07T05:00:00"/>
        <d v="1947-07-05T05:00:00"/>
        <d v="1940-10-18T05:00:00"/>
        <d v="1944-07-06T05:00:00"/>
        <d v="1944-02-21T06:00:00"/>
        <d v="1946-08-04T05:00:00"/>
        <d v="1946-04-07T05:00:00"/>
        <d v="1947-03-01T06:00:00"/>
        <d v="1947-12-27T06:00:00"/>
        <d v="1947-12-26T06:00:00"/>
        <d v="1945-08-28T05:00:00"/>
        <d v="1945-08-19T05:00:00"/>
        <d v="1942-03-27T05:00:00"/>
        <d v="1948-12-07T06:00:00"/>
        <d v="1940-10-05T05:00:00"/>
        <d v="1941-07-07T05:00:00"/>
        <d v="1943-08-29T05:00:00"/>
        <d v="1944-09-08T05:00:00"/>
        <d v="1942-07-31T05:00:00"/>
        <d v="1947-06-25T05:00:00"/>
        <d v="1940-07-29T05:00:00"/>
        <d v="1948-03-19T05:00:00"/>
        <d v="1946-04-14T05:00:00"/>
        <d v="1941-08-17T05:00:00"/>
        <d v="1949-09-09T05:00:00"/>
        <d v="1942-09-25T05:00:00"/>
        <d v="1946-07-09T05:00:00"/>
        <d v="1949-10-16T05:00:00"/>
        <d v="1949-12-12T06:00:00"/>
        <d v="1941-12-19T06:00:00"/>
        <d v="1943-12-10T06:00:00"/>
        <d v="1948-09-14T05:00:00"/>
        <d v="1940-06-27T05:00:00"/>
        <d v="1945-08-21T05:00:00"/>
        <d v="1948-03-25T05:00:00"/>
        <d v="1947-03-11T06:00:00"/>
        <d v="1949-01-08T06:00:00"/>
        <d v="1943-10-28T05:00:00"/>
        <d v="1941-11-25T06:00:00"/>
        <d v="1942-10-02T05:00:00"/>
        <d v="1949-07-07T05:00:00"/>
        <d v="1947-10-16T05:00:00"/>
        <d v="1947-11-26T06:00:00"/>
        <d v="1945-11-12T06:00:00"/>
        <d v="1945-04-18T05:00:00"/>
        <d v="1948-03-29T05:00:00"/>
        <d v="1941-11-22T06:00:00"/>
        <d v="1941-03-25T05:00:00"/>
        <d v="1943-07-21T05:00:00"/>
        <d v="1942-04-20T05:00:00"/>
        <d v="1946-07-03T05:00:00"/>
        <d v="1949-01-04T06:00:00"/>
        <d v="1947-05-21T05:00:00"/>
        <d v="1948-07-12T05:00:00"/>
        <d v="1946-08-21T05:00:00"/>
        <d v="1940-08-05T05:00:00"/>
        <d v="1943-07-09T05:00:00"/>
        <d v="1941-08-20T05:00:00"/>
        <d v="1943-06-16T05:00:00"/>
        <d v="1942-05-28T05:00:00"/>
        <d v="1948-02-20T06:00:00"/>
        <d v="1948-04-02T05:00:00"/>
        <d v="1946-03-01T06:00:00"/>
        <d v="1944-10-20T05:00:00"/>
        <d v="1944-11-13T06:00:00"/>
        <d v="1940-10-23T05:00:00"/>
        <d v="1946-05-24T05:00:00"/>
        <d v="1943-02-03T06:00:00"/>
        <d v="1945-05-21T05:00:00"/>
        <d v="1947-07-22T05:00:00"/>
        <d v="1947-03-21T05:00:00"/>
        <d v="1947-01-27T06:00:00"/>
        <d v="1946-03-29T05:00:00"/>
        <d v="1945-02-18T06:00:00"/>
        <d v="1946-11-10T06:00:00"/>
        <d v="1944-11-14T06:00:00"/>
        <d v="1942-06-28T05:00:00"/>
        <d v="1947-02-02T06:00:00"/>
        <d v="1940-05-21T05:00:00"/>
        <d v="1940-01-18T06:00:00"/>
        <d v="1945-10-19T05:00:00"/>
        <d v="1940-05-28T05:00:00"/>
        <d v="1941-10-07T05:00:00"/>
        <d v="1940-08-31T05:00:00"/>
        <d v="1940-02-28T06:00:00"/>
        <d v="1944-10-06T05:00:00"/>
        <d v="1940-06-29T05:00:00"/>
        <d v="1946-03-16T05:00:00"/>
        <d v="1940-08-03T05:00:00"/>
        <d v="1942-10-27T05:00:00"/>
        <d v="1945-01-18T06:00:00"/>
        <d v="1941-05-10T05:00:00"/>
        <d v="1944-10-22T05:00:00"/>
        <d v="1948-02-04T06:00:00"/>
        <d v="1949-07-30T05:00:00"/>
        <d v="1947-07-21T05:00:00"/>
        <d v="1942-11-27T06:00:00"/>
        <d v="1942-05-07T05:00:00"/>
        <d v="1941-05-11T05:00:00"/>
        <d v="1947-04-14T05:00:00"/>
        <d v="1945-10-04T05:00:00"/>
        <d v="1943-08-14T05:00:00"/>
        <d v="1944-04-12T05:00:00"/>
        <d v="1949-01-24T06:00:00"/>
        <d v="1949-02-07T06:00:00"/>
        <d v="1947-04-12T05:00:00"/>
        <d v="1946-05-22T05:00:00"/>
        <d v="1944-11-04T06:00:00"/>
        <d v="1949-07-02T05:00:00"/>
        <d v="1941-08-11T05:00:00"/>
        <d v="1945-08-12T05:00:00"/>
        <d v="1946-07-21T05:00:00"/>
        <d v="1940-10-29T05:00:00"/>
        <d v="1941-02-27T06:00:00"/>
        <d v="1943-12-16T06:00:00"/>
        <d v="1946-03-05T06:00:00"/>
        <d v="1941-05-19T05:00:00"/>
        <d v="1944-05-25T05:00:00"/>
        <d v="1940-02-13T06:00:00"/>
        <d v="1946-12-10T06:00:00"/>
        <d v="1943-06-25T05:00:00"/>
        <d v="1947-12-21T06:00:00"/>
        <d v="1946-10-31T05:00:00"/>
        <d v="1944-08-06T05:00:00"/>
        <d v="1948-12-28T06:00:00"/>
        <d v="1942-05-30T05:00:00"/>
        <d v="1946-01-28T06:00:00"/>
        <d v="1949-12-29T06:00:00"/>
        <d v="1949-01-25T06:00:00"/>
        <d v="1948-01-01T06:00:00"/>
        <d v="1942-03-04T06:00:00"/>
        <d v="1949-10-13T05:00:00"/>
        <d v="1946-05-16T05:00:00"/>
        <d v="1942-08-13T05:00:00"/>
        <d v="1947-11-27T06:00:00"/>
        <d v="1946-01-07T06:00:00"/>
        <d v="1942-08-26T05:00:00"/>
        <d v="1946-05-26T05:00:00"/>
        <d v="1947-11-28T06:00:00"/>
        <d v="1949-05-02T05:00:00"/>
        <d v="1949-01-19T06:00:00"/>
        <d v="1942-11-23T06:00:00"/>
        <d v="1947-02-27T06:00:00"/>
        <d v="1944-02-27T06:00:00"/>
        <d v="1940-06-17T05:00:00"/>
        <d v="1940-12-11T06:00:00"/>
        <d v="1941-05-01T05:00:00"/>
        <d v="1945-06-07T05:00:00"/>
        <d v="1948-01-02T06:00:00"/>
        <d v="1942-03-25T05:00:00"/>
        <d v="1945-10-20T05:00:00"/>
        <d v="1941-02-12T06:00:00"/>
        <d v="1945-02-26T06:00:00"/>
        <d v="1940-02-04T06:00:00"/>
        <d v="1948-09-25T05:00:00"/>
        <d v="1944-03-15T05:00:00"/>
        <d v="1944-07-14T05:00:00"/>
        <d v="1946-02-17T06:00:00"/>
        <d v="1948-06-13T05:00:00"/>
        <d v="1948-08-24T05:00:00"/>
        <d v="1942-01-20T06:00:00"/>
        <d v="1948-05-13T05:00:00"/>
        <d v="1948-07-19T05:00:00"/>
        <d v="1948-01-06T06:00:00"/>
        <d v="1940-06-10T05:00:00"/>
        <d v="1942-02-07T06:00:00"/>
        <d v="1941-11-17T06:00:00"/>
        <d v="1941-07-14T05:00:00"/>
        <d v="1941-06-18T05:00:00"/>
        <d v="1949-11-16T06:00:00"/>
        <d v="1941-06-16T05:00:00"/>
        <d v="1942-04-23T05:00:00"/>
        <d v="1942-02-03T06:00:00"/>
        <d v="1948-04-19T05:00:00"/>
        <d v="1943-02-28T06:00:00"/>
        <d v="1949-02-17T06:00:00"/>
        <d v="1940-03-19T05:00:00"/>
        <d v="1941-07-30T05:00:00"/>
        <d v="1945-06-15T05:00:00"/>
        <d v="1946-08-18T05:00:00"/>
        <d v="1944-09-13T05:00:00"/>
        <d v="1941-05-06T05:00:00"/>
        <d v="1948-10-07T05:00:00"/>
        <d v="1943-10-11T05:00:00"/>
        <d v="1940-06-19T05:00:00"/>
        <d v="1944-01-07T06:00:00"/>
        <d v="1940-04-21T05:00:00"/>
        <d v="1941-01-11T06:00:00"/>
        <d v="1949-06-06T05:00:00"/>
        <d v="1946-07-25T05:00:00"/>
        <d v="1950-01-13T06:00:00"/>
        <d v="1947-02-21T06:00:00"/>
        <d v="1949-07-19T05:00:00"/>
        <d v="1945-01-19T06:00:00"/>
        <d v="1940-05-23T05:00:00"/>
        <d v="1944-05-02T05:00:00"/>
        <d v="1940-06-04T05:00:00"/>
        <d v="1940-08-24T05:00:00"/>
        <d v="1945-07-15T05:00:00"/>
        <d v="1947-04-10T05:00:00"/>
        <d v="1944-03-10T05:00:00"/>
        <d v="1949-06-22T05:00:00"/>
        <d v="1941-12-01T06:00:00"/>
        <d v="1940-05-19T05:00:00"/>
        <d v="1945-06-13T05:00:00"/>
        <d v="1943-07-10T05:00:00"/>
        <d v="1948-02-02T06:00:00"/>
        <d v="1941-07-12T05:00:00"/>
        <d v="1949-12-14T06:00:00"/>
        <d v="1943-10-06T05:00:00"/>
        <d v="1944-09-17T05:00:00"/>
        <d v="1948-07-15T05:00:00"/>
        <d v="1947-05-12T05:00:00"/>
        <d v="1941-04-25T05:00:00"/>
        <d v="1945-01-20T06:00:00"/>
        <d v="1949-09-07T05:00:00"/>
        <d v="1942-09-04T05:00:00"/>
        <d v="1949-05-10T05:00:00"/>
        <d v="1943-08-03T05:00:00"/>
        <d v="1944-12-16T06:00:00"/>
        <d v="1941-06-26T05:00:00"/>
        <d v="1947-10-13T05:00:00"/>
        <d v="1949-02-05T06:00:00"/>
        <d v="1942-02-10T06:00:00"/>
        <d v="1949-10-29T05:00:00"/>
        <d v="1947-09-21T05:00:00"/>
        <d v="1942-07-11T05:00:00"/>
        <d v="1943-12-28T06:00:00"/>
        <d v="1947-05-02T05:00:00"/>
        <d v="1945-02-23T06:00:00"/>
        <d v="1944-06-26T05:00:00"/>
        <d v="1944-03-09T05:00:00"/>
        <d v="1943-04-07T05:00:00"/>
        <d v="1946-02-20T06:00:00"/>
        <d v="1945-07-22T05:00:00"/>
        <d v="1949-07-20T05:00:00"/>
        <d v="1945-11-24T06:00:00"/>
        <d v="1948-06-10T05:00:00"/>
        <d v="1941-05-05T05:00:00"/>
        <d v="1942-11-30T06:00:00"/>
        <d v="1941-01-07T06:00:00"/>
        <d v="1941-01-23T06:00:00"/>
        <d v="1942-04-04T05:00:00"/>
        <d v="1941-06-14T05:00:00"/>
        <d v="1944-09-24T05:00:00"/>
        <d v="1944-12-10T06:00:00"/>
        <d v="1945-04-16T05:00:00"/>
        <d v="1949-04-14T05:00:00"/>
        <d v="1946-12-25T06:00:00"/>
        <d v="1946-08-08T05:00:00"/>
        <d v="1945-12-18T06:00:00"/>
        <d v="1942-11-24T06:00:00"/>
        <d v="1945-12-20T06:00:00"/>
        <d v="1942-02-14T06:00:00"/>
        <d v="1946-02-06T06:00:00"/>
        <d v="1941-02-15T06:00:00"/>
        <d v="1943-11-13T06:00:00"/>
        <d v="1941-03-03T06:00:00"/>
        <d v="1945-05-09T05:00:00"/>
        <d v="1947-06-14T05:00:00"/>
        <d v="1949-12-20T06:00:00"/>
        <d v="1941-05-07T05:00:00"/>
        <d v="1943-10-07T05:00:00"/>
        <d v="1944-05-31T05:00:00"/>
        <d v="1940-12-08T06:00:00"/>
        <d v="1945-11-27T06:00:00"/>
        <d v="1941-01-26T06:00:00"/>
        <d v="1948-02-06T06:00:00"/>
        <d v="1946-11-11T06:00:00"/>
        <d v="1945-10-28T05:00:00"/>
        <d v="1947-12-24T06:00:00"/>
        <d v="1941-07-17T05:00:00"/>
        <d v="1949-08-02T05:00:00"/>
        <d v="1947-04-26T05:00:00"/>
        <d v="1944-09-23T05:00:00"/>
        <d v="1948-05-05T05:00:00"/>
        <d v="1945-12-22T06:00:00"/>
        <d v="1944-10-15T05:00:00"/>
        <d v="1948-11-02T05:00:00"/>
        <d v="1943-01-01T06:00:00"/>
        <d v="1944-01-19T06:00:00"/>
        <d v="1940-02-10T06:00:00"/>
        <d v="1946-06-28T05:00:00"/>
      </sharedItems>
      <fieldGroup par="21" base="18">
        <rangePr groupBy="months" startDate="1940-01-08T06:00:00" endDate="1950-01-25T06:00:00"/>
        <groupItems count="14">
          <s v="&lt;08/01/194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5/01/1950"/>
        </groupItems>
      </fieldGroup>
    </cacheField>
    <cacheField name="date ended conversion" numFmtId="164">
      <sharedItems containsSemiMixedTypes="0" containsNonDate="0" containsDate="1" containsString="0" minDate="1940-01-08T06:00:00" maxDate="1950-02-08T06:00:00"/>
    </cacheField>
    <cacheField name="Quarters" numFmtId="0" databaseField="0">
      <fieldGroup base="18">
        <rangePr groupBy="quarters" startDate="1940-01-08T06:00:00" endDate="1950-01-25T06:00:00"/>
        <groupItems count="6">
          <s v="&lt;08/01/1940"/>
          <s v="Qtr1"/>
          <s v="Qtr2"/>
          <s v="Qtr3"/>
          <s v="Qtr4"/>
          <s v="&gt;25/01/1950"/>
        </groupItems>
      </fieldGroup>
    </cacheField>
    <cacheField name="Years" numFmtId="0" databaseField="0">
      <fieldGroup base="18">
        <rangePr groupBy="years" startDate="1940-01-08T06:00:00" endDate="1950-01-25T06:00:00"/>
        <groupItems count="13">
          <s v="&lt;08/01/1940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&gt;25/01/195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lola Shobo" refreshedDate="44910.956230671298" createdVersion="8" refreshedVersion="8" minRefreshableVersion="3" recordCount="12" xr:uid="{A6DB7B80-D928-CE48-B184-3E4CEE302D77}">
  <cacheSource type="worksheet">
    <worksheetSource ref="A1:H13" sheet="Sheet5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or equal to 50000"/>
      </sharedItems>
    </cacheField>
    <cacheField name="Number Successful" numFmtId="0">
      <sharedItems containsSemiMixedTypes="0" containsString="0" containsNumber="1" containsInteger="1" minValue="4" maxValue="191"/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emiMixedTypes="0" containsString="0" containsNumber="1" containsInteger="1" minValue="0" maxValue="28"/>
    </cacheField>
    <cacheField name="Total Projects" numFmtId="0">
      <sharedItems containsSemiMixedTypes="0" containsString="0" containsNumber="1" containsInteger="1" minValue="7" maxValue="315"/>
    </cacheField>
    <cacheField name="Percentage Successful" numFmtId="0">
      <sharedItems containsSemiMixedTypes="0" containsString="0" containsNumber="1" minValue="37.377049180327873" maxValue="100" count="9">
        <n v="58.82352941176471"/>
        <n v="82.683982683982677"/>
        <n v="52.06349206349207"/>
        <n v="44.444444444444443"/>
        <n v="100"/>
        <n v="78.571428571428569"/>
        <n v="66.666666666666657"/>
        <n v="72.727272727272734"/>
        <n v="37.377049180327873"/>
      </sharedItems>
    </cacheField>
    <cacheField name="Percentage Failed" numFmtId="0">
      <sharedItems containsSemiMixedTypes="0" containsString="0" containsNumber="1" minValue="0" maxValue="55.555555555555557" count="9">
        <n v="39.215686274509807"/>
        <n v="16.450216450216452"/>
        <n v="40"/>
        <n v="55.555555555555557"/>
        <n v="0"/>
        <n v="21.428571428571427"/>
        <n v="25"/>
        <n v="27.27272727272727"/>
        <n v="53.442622950819676"/>
      </sharedItems>
    </cacheField>
    <cacheField name="Percentage Canceled" numFmtId="0">
      <sharedItems containsSemiMixedTypes="0" containsString="0" containsNumber="1" minValue="0" maxValue="9.1803278688524586" count="6">
        <n v="1.9607843137254901"/>
        <n v="0.86580086580086579"/>
        <n v="7.9365079365079358"/>
        <n v="0"/>
        <n v="8.3333333333333321"/>
        <n v="9.18032786885245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s v="CA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x v="1"/>
    <s v="US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x v="2"/>
    <s v="AU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x v="3"/>
    <s v="US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x v="4"/>
    <s v="US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x v="5"/>
    <s v="DK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x v="6"/>
    <s v="GB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x v="7"/>
    <s v="DK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x v="8"/>
    <s v="DK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x v="9"/>
    <s v="US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x v="10"/>
    <s v="US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x v="11"/>
    <s v="US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x v="12"/>
    <s v="US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x v="13"/>
    <s v="US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x v="14"/>
    <s v="US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x v="15"/>
    <s v="US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x v="16"/>
    <s v="US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x v="17"/>
    <s v="US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x v="18"/>
    <s v="US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x v="19"/>
    <s v="US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x v="20"/>
    <s v="US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x v="21"/>
    <s v="US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x v="22"/>
    <s v="US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x v="23"/>
    <s v="GB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x v="24"/>
    <s v="US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x v="25"/>
    <s v="US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x v="26"/>
    <s v="US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x v="27"/>
    <s v="US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x v="28"/>
    <s v="US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x v="29"/>
    <s v="CH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x v="30"/>
    <s v="US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x v="31"/>
    <s v="GB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x v="32"/>
    <s v="IT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x v="33"/>
    <s v="US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x v="34"/>
    <s v="US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x v="35"/>
    <s v="DK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x v="36"/>
    <s v="US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x v="37"/>
    <s v="US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x v="38"/>
    <s v="US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x v="39"/>
    <s v="DK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x v="40"/>
    <s v="US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x v="41"/>
    <s v="IT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x v="42"/>
    <s v="US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x v="43"/>
    <s v="US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x v="13"/>
    <s v="DK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x v="44"/>
    <s v="US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x v="45"/>
    <s v="US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x v="46"/>
    <s v="US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x v="47"/>
    <s v="US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x v="48"/>
    <s v="US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x v="49"/>
    <s v="IT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x v="50"/>
    <s v="GB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x v="51"/>
    <s v="US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x v="52"/>
    <s v="US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x v="53"/>
    <s v="US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x v="54"/>
    <s v="US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x v="55"/>
    <s v="US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x v="56"/>
    <s v="US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x v="57"/>
    <s v="US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x v="58"/>
    <s v="US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x v="59"/>
    <s v="CA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x v="60"/>
    <s v="CA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x v="61"/>
    <s v="US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x v="62"/>
    <s v="US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x v="63"/>
    <s v="US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x v="64"/>
    <s v="US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x v="65"/>
    <s v="US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x v="66"/>
    <s v="GB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x v="67"/>
    <s v="IT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x v="68"/>
    <s v="US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x v="69"/>
    <s v="IT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x v="70"/>
    <s v="US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x v="71"/>
    <s v="US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x v="39"/>
    <s v="US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x v="72"/>
    <s v="GB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x v="73"/>
    <s v="US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x v="74"/>
    <s v="US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x v="75"/>
    <s v="US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x v="76"/>
    <s v="US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x v="77"/>
    <s v="US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x v="78"/>
    <s v="US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x v="79"/>
    <s v="US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x v="80"/>
    <s v="GB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x v="81"/>
    <s v="US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x v="82"/>
    <s v="US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x v="83"/>
    <s v="AU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x v="84"/>
    <s v="US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x v="85"/>
    <s v="AU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x v="86"/>
    <s v="US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x v="87"/>
    <s v="US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x v="88"/>
    <s v="US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x v="89"/>
    <s v="IT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x v="90"/>
    <s v="CH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x v="91"/>
    <s v="US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x v="80"/>
    <s v="GB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x v="11"/>
    <s v="US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x v="92"/>
    <s v="US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x v="86"/>
    <s v="US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x v="93"/>
    <s v="AU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x v="55"/>
    <s v="US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x v="49"/>
    <s v="US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x v="55"/>
    <s v="US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x v="94"/>
    <s v="US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x v="95"/>
    <s v="IT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x v="96"/>
    <s v="US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x v="97"/>
    <s v="US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x v="98"/>
    <s v="US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x v="99"/>
    <s v="US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x v="100"/>
    <s v="US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x v="101"/>
    <s v="US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x v="102"/>
    <s v="US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x v="103"/>
    <s v="US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x v="104"/>
    <s v="AU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x v="54"/>
    <s v="US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x v="105"/>
    <s v="US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x v="106"/>
    <s v="IT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x v="107"/>
    <s v="US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x v="108"/>
    <s v="US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x v="109"/>
    <s v="US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x v="110"/>
    <s v="US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x v="111"/>
    <s v="US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x v="112"/>
    <s v="US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x v="113"/>
    <s v="US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x v="114"/>
    <s v="CA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x v="115"/>
    <s v="IT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x v="80"/>
    <s v="US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x v="116"/>
    <s v="US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x v="117"/>
    <s v="CA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x v="118"/>
    <s v="US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x v="12"/>
    <s v="AU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x v="119"/>
    <s v="DK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x v="120"/>
    <s v="GB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x v="121"/>
    <s v="US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x v="122"/>
    <s v="US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x v="123"/>
    <s v="CH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x v="124"/>
    <s v="US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x v="125"/>
    <s v="US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x v="126"/>
    <s v="US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x v="127"/>
    <s v="US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x v="128"/>
    <s v="US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x v="129"/>
    <s v="US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x v="130"/>
    <s v="US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x v="124"/>
    <s v="US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x v="131"/>
    <s v="US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x v="18"/>
    <s v="US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x v="132"/>
    <s v="CH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x v="133"/>
    <s v="US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x v="134"/>
    <s v="US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x v="37"/>
    <s v="US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x v="135"/>
    <s v="US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x v="49"/>
    <s v="US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x v="50"/>
    <s v="US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x v="136"/>
    <s v="US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x v="137"/>
    <s v="US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x v="138"/>
    <s v="US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x v="139"/>
    <s v="US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x v="140"/>
    <s v="AU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x v="141"/>
    <s v="AU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x v="142"/>
    <s v="US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x v="143"/>
    <s v="US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x v="55"/>
    <s v="US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x v="51"/>
    <s v="US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x v="144"/>
    <s v="CH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x v="67"/>
    <s v="US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x v="20"/>
    <s v="US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x v="145"/>
    <s v="US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x v="146"/>
    <s v="US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x v="147"/>
    <s v="AU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x v="148"/>
    <s v="DK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x v="149"/>
    <s v="US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x v="109"/>
    <s v="US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x v="62"/>
    <s v="US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x v="150"/>
    <s v="US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x v="151"/>
    <s v="US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x v="44"/>
    <s v="US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x v="152"/>
    <s v="US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x v="153"/>
    <s v="US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x v="154"/>
    <s v="US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x v="155"/>
    <s v="US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x v="156"/>
    <s v="CA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x v="157"/>
    <s v="AU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x v="158"/>
    <s v="US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x v="159"/>
    <s v="DK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x v="99"/>
    <s v="CA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x v="160"/>
    <s v="US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x v="161"/>
    <s v="US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x v="162"/>
    <s v="US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x v="163"/>
    <s v="CA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x v="164"/>
    <s v="IT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x v="165"/>
    <s v="US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x v="3"/>
    <s v="US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x v="99"/>
    <s v="IT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x v="166"/>
    <s v="US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x v="167"/>
    <s v="US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x v="105"/>
    <s v="US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x v="168"/>
    <s v="US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x v="16"/>
    <s v="DK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x v="169"/>
    <s v="US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x v="170"/>
    <s v="US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x v="171"/>
    <s v="US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x v="49"/>
    <s v="CA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x v="144"/>
    <s v="US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x v="172"/>
    <s v="US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x v="173"/>
    <s v="AU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x v="174"/>
    <s v="US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x v="175"/>
    <s v="US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x v="176"/>
    <s v="US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x v="177"/>
    <s v="US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x v="178"/>
    <s v="US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x v="179"/>
    <s v="AU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x v="31"/>
    <s v="DK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x v="180"/>
    <s v="US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x v="170"/>
    <s v="US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x v="181"/>
    <s v="US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x v="34"/>
    <s v="US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x v="182"/>
    <s v="US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x v="183"/>
    <s v="US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x v="184"/>
    <s v="US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x v="185"/>
    <s v="GB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x v="186"/>
    <s v="US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x v="68"/>
    <s v="US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x v="187"/>
    <s v="US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x v="188"/>
    <s v="US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x v="189"/>
    <s v="US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x v="190"/>
    <s v="US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x v="191"/>
    <s v="US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x v="192"/>
    <s v="US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x v="193"/>
    <s v="US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x v="194"/>
    <s v="US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x v="195"/>
    <s v="US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x v="196"/>
    <s v="US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x v="109"/>
    <s v="US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x v="45"/>
    <s v="US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x v="197"/>
    <s v="US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x v="46"/>
    <s v="IT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x v="45"/>
    <s v="US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x v="176"/>
    <s v="AU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x v="198"/>
    <s v="US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x v="199"/>
    <s v="DK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x v="142"/>
    <s v="US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x v="200"/>
    <s v="US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x v="74"/>
    <s v="AU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x v="201"/>
    <s v="US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x v="202"/>
    <s v="US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x v="4"/>
    <s v="US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x v="203"/>
    <s v="US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x v="42"/>
    <s v="US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x v="204"/>
    <s v="US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x v="205"/>
    <s v="AU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x v="206"/>
    <s v="US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x v="49"/>
    <s v="US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x v="196"/>
    <s v="US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x v="207"/>
    <s v="US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x v="208"/>
    <s v="CA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x v="39"/>
    <s v="US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x v="209"/>
    <s v="US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x v="27"/>
    <s v="GB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x v="45"/>
    <s v="US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x v="129"/>
    <s v="US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x v="188"/>
    <s v="US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x v="210"/>
    <s v="US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x v="211"/>
    <s v="US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x v="37"/>
    <s v="US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x v="134"/>
    <s v="US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x v="212"/>
    <s v="US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x v="99"/>
    <s v="US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x v="213"/>
    <s v="IT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x v="214"/>
    <s v="AU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x v="44"/>
    <s v="US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x v="215"/>
    <s v="US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x v="216"/>
    <s v="US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x v="217"/>
    <s v="US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x v="218"/>
    <s v="US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x v="219"/>
    <s v="CA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x v="27"/>
    <s v="US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x v="220"/>
    <s v="US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x v="221"/>
    <s v="US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x v="100"/>
    <s v="US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x v="222"/>
    <s v="US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x v="223"/>
    <s v="US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x v="224"/>
    <s v="US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x v="225"/>
    <s v="US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x v="221"/>
    <s v="US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x v="226"/>
    <s v="DK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x v="227"/>
    <s v="US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x v="228"/>
    <s v="US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x v="229"/>
    <s v="US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x v="230"/>
    <s v="US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x v="231"/>
    <s v="DK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x v="232"/>
    <s v="CA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x v="233"/>
    <s v="US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x v="37"/>
    <s v="US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x v="234"/>
    <s v="US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x v="235"/>
    <s v="IT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x v="236"/>
    <s v="US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x v="237"/>
    <s v="CH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x v="63"/>
    <s v="AU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x v="238"/>
    <s v="AU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x v="239"/>
    <s v="US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x v="240"/>
    <s v="US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x v="49"/>
    <s v="DK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x v="241"/>
    <s v="US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x v="242"/>
    <s v="US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x v="235"/>
    <s v="US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x v="23"/>
    <s v="US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x v="72"/>
    <s v="US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x v="243"/>
    <s v="US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x v="244"/>
    <s v="DK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x v="245"/>
    <s v="US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x v="51"/>
    <s v="US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x v="36"/>
    <s v="US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x v="246"/>
    <s v="US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x v="247"/>
    <s v="US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x v="248"/>
    <s v="US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x v="221"/>
    <s v="US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x v="249"/>
    <s v="US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x v="250"/>
    <s v="IT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x v="141"/>
    <s v="US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x v="68"/>
    <s v="US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x v="251"/>
    <s v="US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x v="175"/>
    <s v="US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x v="194"/>
    <s v="US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x v="252"/>
    <s v="US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x v="150"/>
    <s v="GB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x v="253"/>
    <s v="US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x v="107"/>
    <s v="US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x v="58"/>
    <s v="US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x v="254"/>
    <s v="US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x v="255"/>
    <s v="US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x v="57"/>
    <s v="US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x v="256"/>
    <s v="GB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x v="257"/>
    <s v="US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x v="258"/>
    <s v="US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x v="259"/>
    <s v="US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x v="260"/>
    <s v="US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x v="261"/>
    <s v="US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x v="262"/>
    <s v="US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x v="263"/>
    <s v="US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x v="264"/>
    <s v="US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x v="265"/>
    <s v="CA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x v="224"/>
    <s v="US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x v="266"/>
    <s v="US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x v="267"/>
    <s v="US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x v="98"/>
    <s v="US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x v="268"/>
    <s v="US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x v="269"/>
    <s v="GB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x v="270"/>
    <s v="US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x v="271"/>
    <s v="US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x v="272"/>
    <s v="US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x v="273"/>
    <s v="US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x v="49"/>
    <s v="US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x v="274"/>
    <s v="US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x v="254"/>
    <s v="CA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x v="275"/>
    <s v="US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x v="175"/>
    <s v="DK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x v="99"/>
    <s v="US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x v="174"/>
    <s v="IT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x v="142"/>
    <s v="US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x v="276"/>
    <s v="CA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x v="277"/>
    <s v="US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x v="278"/>
    <s v="GB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x v="39"/>
    <s v="US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x v="271"/>
    <s v="US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x v="279"/>
    <s v="US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x v="129"/>
    <s v="US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x v="192"/>
    <s v="AU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x v="196"/>
    <s v="US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x v="51"/>
    <s v="US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x v="280"/>
    <s v="GB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x v="110"/>
    <s v="US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x v="281"/>
    <s v="US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x v="282"/>
    <s v="US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x v="283"/>
    <s v="US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x v="284"/>
    <s v="US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x v="165"/>
    <s v="US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x v="270"/>
    <s v="US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x v="54"/>
    <s v="US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x v="78"/>
    <s v="US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x v="285"/>
    <s v="US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x v="9"/>
    <s v="GB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x v="286"/>
    <s v="US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x v="287"/>
    <s v="US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x v="109"/>
    <s v="US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x v="288"/>
    <s v="US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x v="289"/>
    <s v="US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x v="290"/>
    <s v="US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x v="291"/>
    <s v="US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x v="292"/>
    <s v="US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x v="293"/>
    <s v="CH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x v="294"/>
    <s v="US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x v="126"/>
    <s v="US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x v="295"/>
    <s v="US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x v="296"/>
    <s v="US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x v="297"/>
    <s v="CA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x v="298"/>
    <s v="US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x v="10"/>
    <s v="US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x v="299"/>
    <s v="AU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x v="211"/>
    <s v="US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x v="300"/>
    <s v="IT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x v="301"/>
    <s v="US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x v="49"/>
    <s v="US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x v="302"/>
    <s v="US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x v="174"/>
    <s v="US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x v="303"/>
    <s v="CA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x v="304"/>
    <s v="US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x v="305"/>
    <s v="US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x v="306"/>
    <s v="US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x v="307"/>
    <s v="DK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x v="110"/>
    <s v="CA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x v="308"/>
    <s v="US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x v="309"/>
    <s v="US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x v="172"/>
    <s v="US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x v="38"/>
    <s v="US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x v="310"/>
    <s v="US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x v="311"/>
    <s v="US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x v="312"/>
    <s v="US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x v="313"/>
    <s v="US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x v="27"/>
    <s v="US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x v="314"/>
    <s v="CA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x v="315"/>
    <s v="US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x v="115"/>
    <s v="US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x v="316"/>
    <s v="US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x v="317"/>
    <s v="US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x v="318"/>
    <s v="US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x v="100"/>
    <s v="US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x v="45"/>
    <s v="US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x v="319"/>
    <s v="US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x v="320"/>
    <s v="US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x v="321"/>
    <s v="US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x v="322"/>
    <s v="US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x v="286"/>
    <s v="US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x v="115"/>
    <s v="US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x v="222"/>
    <s v="US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x v="323"/>
    <s v="US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x v="234"/>
    <s v="CA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x v="324"/>
    <s v="IT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x v="61"/>
    <s v="US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x v="325"/>
    <s v="US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x v="326"/>
    <s v="US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x v="327"/>
    <s v="US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x v="328"/>
    <s v="US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x v="235"/>
    <s v="US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x v="182"/>
    <s v="IT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x v="329"/>
    <s v="US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x v="102"/>
    <s v="US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x v="73"/>
    <s v="US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x v="129"/>
    <s v="US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x v="330"/>
    <s v="GB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x v="331"/>
    <s v="US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x v="99"/>
    <s v="DK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x v="49"/>
    <s v="CA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x v="332"/>
    <s v="US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x v="249"/>
    <s v="US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x v="333"/>
    <s v="US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x v="334"/>
    <s v="US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x v="335"/>
    <s v="US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x v="336"/>
    <s v="US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x v="337"/>
    <s v="US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x v="338"/>
    <s v="US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x v="339"/>
    <s v="US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x v="126"/>
    <s v="US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x v="340"/>
    <s v="US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x v="341"/>
    <s v="US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x v="342"/>
    <s v="US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x v="343"/>
    <s v="US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x v="175"/>
    <s v="US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x v="344"/>
    <s v="US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x v="279"/>
    <s v="CA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x v="36"/>
    <s v="US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x v="122"/>
    <s v="US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x v="345"/>
    <s v="US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x v="346"/>
    <s v="GB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x v="347"/>
    <s v="US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x v="88"/>
    <s v="US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x v="23"/>
    <s v="US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x v="57"/>
    <s v="US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x v="348"/>
    <s v="US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x v="86"/>
    <s v="US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x v="349"/>
    <s v="US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x v="350"/>
    <s v="GB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x v="215"/>
    <s v="US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x v="351"/>
    <s v="US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x v="352"/>
    <s v="US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x v="353"/>
    <s v="US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x v="354"/>
    <s v="GB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x v="355"/>
    <s v="GB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x v="356"/>
    <s v="GB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x v="357"/>
    <s v="US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x v="127"/>
    <s v="US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x v="72"/>
    <s v="IT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x v="358"/>
    <s v="US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x v="120"/>
    <s v="US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x v="359"/>
    <s v="US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x v="251"/>
    <s v="US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x v="360"/>
    <s v="US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x v="135"/>
    <s v="DK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x v="71"/>
    <s v="US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x v="53"/>
    <s v="US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x v="361"/>
    <s v="DK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x v="362"/>
    <s v="US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x v="0"/>
    <s v="US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x v="363"/>
    <s v="US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x v="129"/>
    <s v="AU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x v="364"/>
    <s v="US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x v="197"/>
    <s v="IT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x v="365"/>
    <s v="US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x v="366"/>
    <s v="US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x v="161"/>
    <s v="US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x v="367"/>
    <s v="US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x v="368"/>
    <s v="US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x v="54"/>
    <s v="AU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x v="369"/>
    <s v="US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x v="370"/>
    <s v="US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x v="164"/>
    <s v="US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x v="371"/>
    <s v="CH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x v="221"/>
    <s v="CA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x v="372"/>
    <s v="US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x v="373"/>
    <s v="US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x v="234"/>
    <s v="US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x v="374"/>
    <s v="US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x v="235"/>
    <s v="US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x v="375"/>
    <s v="US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x v="271"/>
    <s v="US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x v="121"/>
    <s v="US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x v="376"/>
    <s v="US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x v="377"/>
    <s v="US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x v="98"/>
    <s v="US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x v="378"/>
    <s v="CA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x v="175"/>
    <s v="GB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x v="352"/>
    <s v="US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x v="200"/>
    <s v="US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x v="379"/>
    <s v="CH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x v="105"/>
    <s v="CA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x v="380"/>
    <s v="GB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x v="166"/>
    <s v="US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x v="381"/>
    <s v="IT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x v="382"/>
    <s v="IT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x v="383"/>
    <s v="DK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x v="384"/>
    <s v="US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x v="385"/>
    <s v="US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x v="326"/>
    <s v="US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x v="386"/>
    <s v="IT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x v="240"/>
    <s v="GB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x v="80"/>
    <s v="US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x v="286"/>
    <s v="US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x v="387"/>
    <s v="US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x v="39"/>
    <s v="US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x v="388"/>
    <s v="US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x v="389"/>
    <s v="US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x v="390"/>
    <s v="US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x v="49"/>
    <s v="CH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x v="391"/>
    <s v="AU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x v="45"/>
    <s v="US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x v="392"/>
    <s v="US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x v="353"/>
    <s v="CA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x v="18"/>
    <s v="DK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x v="393"/>
    <s v="US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x v="394"/>
    <s v="US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x v="105"/>
    <s v="US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x v="395"/>
    <s v="US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x v="396"/>
    <s v="US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x v="40"/>
    <s v="CH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x v="150"/>
    <s v="CH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x v="72"/>
    <s v="AU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x v="397"/>
    <s v="US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x v="398"/>
    <s v="US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x v="95"/>
    <s v="US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x v="146"/>
    <s v="US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x v="399"/>
    <s v="US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x v="400"/>
    <s v="IT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x v="401"/>
    <s v="US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x v="164"/>
    <s v="IT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x v="115"/>
    <s v="US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x v="402"/>
    <s v="US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x v="358"/>
    <s v="US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x v="21"/>
    <s v="US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x v="251"/>
    <s v="US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x v="95"/>
    <s v="US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x v="242"/>
    <s v="US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x v="215"/>
    <s v="US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x v="403"/>
    <s v="US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x v="83"/>
    <s v="US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x v="344"/>
    <s v="US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x v="404"/>
    <s v="US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x v="405"/>
    <s v="US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x v="158"/>
    <s v="US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x v="406"/>
    <s v="US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x v="388"/>
    <s v="CA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x v="407"/>
    <s v="GB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x v="408"/>
    <s v="US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x v="99"/>
    <s v="AU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x v="408"/>
    <s v="US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x v="259"/>
    <s v="US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x v="409"/>
    <s v="US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x v="144"/>
    <s v="US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x v="410"/>
    <s v="US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x v="236"/>
    <s v="US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x v="411"/>
    <s v="US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x v="412"/>
    <s v="IT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x v="172"/>
    <s v="DK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x v="49"/>
    <s v="GB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x v="346"/>
    <s v="US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x v="413"/>
    <s v="US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x v="408"/>
    <s v="US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x v="414"/>
    <s v="US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x v="37"/>
    <s v="US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x v="415"/>
    <s v="GB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x v="416"/>
    <s v="US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x v="417"/>
    <s v="US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x v="124"/>
    <s v="US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x v="418"/>
    <s v="US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x v="27"/>
    <s v="US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x v="325"/>
    <s v="US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x v="150"/>
    <s v="CA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x v="419"/>
    <s v="US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x v="73"/>
    <s v="IT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x v="202"/>
    <s v="GB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x v="12"/>
    <s v="US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x v="420"/>
    <s v="US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x v="355"/>
    <s v="US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x v="58"/>
    <s v="AU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x v="421"/>
    <s v="US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x v="251"/>
    <s v="US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x v="422"/>
    <s v="GB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x v="423"/>
    <s v="US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x v="197"/>
    <s v="US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x v="288"/>
    <s v="US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x v="110"/>
    <s v="GB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x v="87"/>
    <s v="US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x v="424"/>
    <s v="US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x v="215"/>
    <s v="US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x v="425"/>
    <s v="US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x v="426"/>
    <s v="US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x v="339"/>
    <s v="US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x v="427"/>
    <s v="US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x v="428"/>
    <s v="US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x v="429"/>
    <s v="DK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x v="167"/>
    <s v="US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x v="115"/>
    <s v="US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x v="430"/>
    <s v="US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x v="431"/>
    <s v="US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x v="346"/>
    <s v="CH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x v="30"/>
    <s v="CA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x v="432"/>
    <s v="US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x v="433"/>
    <s v="CA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x v="434"/>
    <s v="US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x v="435"/>
    <s v="US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x v="6"/>
    <s v="US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x v="419"/>
    <s v="US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x v="436"/>
    <s v="CH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x v="49"/>
    <s v="US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x v="437"/>
    <s v="IT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x v="438"/>
    <s v="US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x v="439"/>
    <s v="US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x v="440"/>
    <s v="US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x v="441"/>
    <s v="US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x v="442"/>
    <s v="AU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x v="443"/>
    <s v="US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x v="444"/>
    <s v="US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x v="424"/>
    <s v="GB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x v="385"/>
    <s v="US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x v="445"/>
    <s v="DK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x v="54"/>
    <s v="US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x v="215"/>
    <s v="US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x v="446"/>
    <s v="US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x v="447"/>
    <s v="US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x v="270"/>
    <s v="US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x v="448"/>
    <s v="US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x v="70"/>
    <s v="US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x v="449"/>
    <s v="IT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x v="450"/>
    <s v="US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x v="451"/>
    <s v="US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x v="452"/>
    <s v="AU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x v="125"/>
    <s v="IT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x v="453"/>
    <s v="US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x v="269"/>
    <s v="US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x v="454"/>
    <s v="US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x v="41"/>
    <s v="US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x v="455"/>
    <s v="US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x v="456"/>
    <s v="US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x v="457"/>
    <s v="US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x v="458"/>
    <s v="US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x v="459"/>
    <s v="US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x v="98"/>
    <s v="US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x v="460"/>
    <s v="CA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x v="461"/>
    <s v="CA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x v="38"/>
    <s v="US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x v="462"/>
    <s v="US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x v="463"/>
    <s v="US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x v="464"/>
    <s v="US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x v="257"/>
    <s v="US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x v="465"/>
    <s v="US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x v="385"/>
    <s v="GB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x v="466"/>
    <s v="US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x v="467"/>
    <s v="US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x v="468"/>
    <s v="IT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x v="469"/>
    <s v="US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x v="470"/>
    <s v="US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x v="471"/>
    <s v="CA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x v="75"/>
    <s v="US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x v="49"/>
    <s v="US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x v="472"/>
    <s v="US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x v="100"/>
    <s v="US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x v="473"/>
    <s v="US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x v="220"/>
    <s v="US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x v="474"/>
    <s v="GB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x v="475"/>
    <s v="AU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x v="170"/>
    <s v="US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x v="231"/>
    <s v="CH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x v="129"/>
    <s v="IT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x v="476"/>
    <s v="US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x v="443"/>
    <s v="IT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x v="381"/>
    <s v="US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x v="459"/>
    <s v="US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x v="477"/>
    <s v="US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x v="478"/>
    <s v="US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x v="144"/>
    <s v="US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x v="479"/>
    <s v="US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x v="480"/>
    <s v="US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x v="300"/>
    <s v="US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x v="63"/>
    <s v="DK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x v="101"/>
    <s v="US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x v="481"/>
    <s v="US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x v="358"/>
    <s v="AU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x v="246"/>
    <s v="GB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x v="482"/>
    <s v="US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x v="168"/>
    <s v="US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x v="483"/>
    <s v="US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x v="234"/>
    <s v="US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x v="393"/>
    <s v="US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x v="130"/>
    <s v="CA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x v="319"/>
    <s v="US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x v="484"/>
    <s v="US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x v="485"/>
    <s v="US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x v="486"/>
    <s v="US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x v="487"/>
    <s v="US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x v="226"/>
    <s v="US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x v="80"/>
    <s v="US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x v="27"/>
    <s v="US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x v="271"/>
    <s v="US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x v="36"/>
    <s v="US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x v="406"/>
    <s v="US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x v="393"/>
    <s v="US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x v="68"/>
    <s v="US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x v="382"/>
    <s v="US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x v="298"/>
    <s v="US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x v="488"/>
    <s v="US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x v="489"/>
    <s v="US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x v="490"/>
    <s v="US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x v="491"/>
    <s v="IT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x v="49"/>
    <s v="GB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x v="492"/>
    <s v="US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x v="493"/>
    <s v="US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x v="231"/>
    <s v="US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x v="494"/>
    <s v="US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x v="495"/>
    <s v="DK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x v="496"/>
    <s v="US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x v="493"/>
    <s v="US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x v="497"/>
    <s v="CA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x v="498"/>
    <s v="US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x v="155"/>
    <s v="IT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x v="499"/>
    <s v="US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x v="16"/>
    <s v="AU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x v="500"/>
    <s v="US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x v="496"/>
    <s v="US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x v="40"/>
    <s v="US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x v="501"/>
    <s v="AU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x v="502"/>
    <s v="US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x v="503"/>
    <s v="US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x v="504"/>
    <s v="US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x v="505"/>
    <s v="IT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x v="150"/>
    <s v="US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x v="506"/>
    <s v="US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x v="507"/>
    <s v="US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x v="373"/>
    <s v="IT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x v="234"/>
    <s v="US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x v="508"/>
    <s v="US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x v="103"/>
    <s v="US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x v="5"/>
    <s v="CH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x v="509"/>
    <s v="US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x v="55"/>
    <s v="US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x v="75"/>
    <s v="CH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x v="510"/>
    <s v="US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x v="188"/>
    <s v="US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x v="511"/>
    <s v="US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x v="78"/>
    <s v="AU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x v="512"/>
    <s v="IT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x v="513"/>
    <s v="CA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x v="249"/>
    <s v="US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x v="430"/>
    <s v="US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x v="260"/>
    <s v="US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x v="514"/>
    <s v="US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x v="243"/>
    <s v="US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x v="483"/>
    <s v="CH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x v="460"/>
    <s v="US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x v="249"/>
    <s v="US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x v="373"/>
    <s v="US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x v="515"/>
    <s v="US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x v="246"/>
    <s v="US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x v="516"/>
    <s v="GB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x v="49"/>
    <s v="CH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x v="88"/>
    <s v="US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x v="23"/>
    <s v="US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x v="517"/>
    <s v="US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x v="205"/>
    <s v="US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x v="109"/>
    <s v="AU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x v="70"/>
    <s v="US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x v="177"/>
    <s v="US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x v="161"/>
    <s v="US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x v="518"/>
    <s v="CH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x v="394"/>
    <s v="US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x v="89"/>
    <s v="US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x v="519"/>
    <s v="CA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x v="520"/>
    <s v="US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x v="521"/>
    <s v="DK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x v="236"/>
    <s v="CA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x v="221"/>
    <s v="US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x v="522"/>
    <s v="IT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x v="464"/>
    <s v="US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x v="523"/>
    <s v="US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x v="524"/>
    <s v="GB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x v="155"/>
    <s v="US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x v="525"/>
    <s v="US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x v="526"/>
    <s v="US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x v="527"/>
    <s v="US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x v="144"/>
    <s v="GB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x v="346"/>
    <s v="US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x v="172"/>
    <s v="AU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x v="131"/>
    <s v="US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x v="110"/>
    <s v="US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x v="528"/>
    <s v="US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x v="529"/>
    <s v="US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x v="265"/>
    <s v="DK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x v="34"/>
    <s v="DK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x v="530"/>
    <s v="US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x v="531"/>
    <s v="US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x v="115"/>
    <s v="US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x v="532"/>
    <s v="US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x v="210"/>
    <s v="US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x v="144"/>
    <s v="US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x v="533"/>
    <s v="US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x v="287"/>
    <s v="US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x v="227"/>
    <s v="IT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x v="254"/>
    <s v="US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x v="115"/>
    <s v="US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x v="534"/>
    <s v="GB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x v="44"/>
    <s v="US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x v="460"/>
    <s v="US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x v="535"/>
    <s v="US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x v="253"/>
    <s v="US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x v="49"/>
    <s v="US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x v="415"/>
    <s v="US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x v="249"/>
    <s v="US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x v="50"/>
    <s v="CA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x v="536"/>
    <s v="CA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x v="15"/>
    <s v="AU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x v="1"/>
    <s v="US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x v="537"/>
    <s v="CH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x v="164"/>
    <s v="US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x v="377"/>
    <s v="US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x v="167"/>
    <s v="US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x v="25"/>
    <s v="US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x v="72"/>
    <s v="US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x v="538"/>
    <s v="US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x v="503"/>
    <s v="US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x v="539"/>
    <s v="US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x v="540"/>
    <s v="US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x v="402"/>
    <s v="US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x v="105"/>
    <s v="US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x v="541"/>
    <s v="US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x v="246"/>
    <s v="US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x v="542"/>
    <s v="US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x v="543"/>
    <s v="AU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x v="544"/>
    <s v="US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x v="545"/>
    <s v="US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x v="109"/>
    <s v="US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x v="176"/>
    <s v="CA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x v="546"/>
    <s v="US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x v="65"/>
    <s v="IT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x v="4"/>
    <s v="US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x v="547"/>
    <s v="US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x v="15"/>
    <s v="US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x v="175"/>
    <s v="US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x v="548"/>
    <s v="US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x v="549"/>
    <s v="US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x v="550"/>
    <s v="US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x v="551"/>
    <s v="US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x v="249"/>
    <s v="US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x v="552"/>
    <s v="US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x v="393"/>
    <s v="US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x v="553"/>
    <s v="US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x v="34"/>
    <s v="CA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x v="554"/>
    <s v="US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x v="134"/>
    <s v="IT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x v="75"/>
    <s v="GB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x v="37"/>
    <s v="US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x v="555"/>
    <s v="AU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x v="11"/>
    <s v="US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x v="556"/>
    <s v="US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x v="300"/>
    <s v="CH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x v="49"/>
    <s v="US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x v="122"/>
    <s v="US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x v="460"/>
    <s v="US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x v="443"/>
    <s v="US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x v="36"/>
    <s v="US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x v="64"/>
    <s v="US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x v="271"/>
    <s v="US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x v="142"/>
    <s v="US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x v="557"/>
    <s v="US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x v="175"/>
    <s v="CA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x v="102"/>
    <s v="US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x v="558"/>
    <s v="US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x v="559"/>
    <s v="US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x v="560"/>
    <s v="AU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x v="561"/>
    <s v="GB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x v="562"/>
    <s v="GB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x v="550"/>
    <s v="US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x v="11"/>
    <s v="GB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x v="388"/>
    <s v="CH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x v="537"/>
    <s v="AU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x v="563"/>
    <s v="US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x v="63"/>
    <s v="US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x v="564"/>
    <s v="US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x v="174"/>
    <s v="US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x v="565"/>
    <s v="IT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x v="167"/>
    <s v="US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x v="27"/>
    <s v="US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x v="95"/>
    <s v="US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x v="566"/>
    <s v="IT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x v="229"/>
    <s v="GB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x v="72"/>
    <s v="US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x v="192"/>
    <s v="US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x v="358"/>
    <s v="US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x v="567"/>
    <s v="US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x v="339"/>
    <s v="US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x v="227"/>
    <s v="US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x v="356"/>
    <s v="US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x v="568"/>
    <s v="US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x v="87"/>
    <s v="US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x v="109"/>
    <s v="US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x v="569"/>
    <s v="CA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x v="373"/>
    <s v="US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x v="109"/>
    <s v="AU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x v="493"/>
    <s v="US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x v="570"/>
    <s v="AU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x v="571"/>
    <s v="US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x v="483"/>
    <s v="US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x v="171"/>
    <s v="US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x v="415"/>
    <s v="US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x v="84"/>
    <s v="US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x v="49"/>
    <s v="US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x v="572"/>
    <s v="US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x v="428"/>
    <s v="US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x v="356"/>
    <s v="US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x v="573"/>
    <s v="AU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x v="175"/>
    <s v="US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x v="268"/>
    <s v="US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x v="54"/>
    <s v="US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x v="192"/>
    <s v="US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x v="406"/>
    <s v="US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x v="12"/>
    <s v="US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x v="287"/>
    <s v="US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x v="574"/>
    <s v="US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x v="493"/>
    <s v="IT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x v="287"/>
    <s v="US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x v="512"/>
    <s v="GB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x v="242"/>
    <s v="US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x v="575"/>
    <s v="US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x v="493"/>
    <s v="US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x v="576"/>
    <s v="US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x v="577"/>
    <s v="US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x v="3"/>
    <s v="US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x v="578"/>
    <s v="US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x v="526"/>
    <s v="US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x v="235"/>
    <s v="US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x v="18"/>
    <s v="US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x v="382"/>
    <s v="US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x v="109"/>
    <s v="US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x v="45"/>
    <s v="US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x v="579"/>
    <s v="GB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x v="580"/>
    <s v="US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x v="581"/>
    <s v="US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x v="51"/>
    <s v="US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x v="582"/>
    <s v="US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x v="345"/>
    <s v="US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x v="583"/>
    <s v="US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x v="45"/>
    <s v="US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x v="584"/>
    <s v="US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x v="251"/>
    <s v="US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x v="31"/>
    <s v="US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x v="251"/>
    <s v="US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x v="585"/>
    <s v="US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x v="227"/>
    <s v="US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x v="51"/>
    <s v="IT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x v="586"/>
    <s v="US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x v="587"/>
    <s v="US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x v="192"/>
    <s v="US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x v="279"/>
    <s v="IT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x v="82"/>
    <s v="US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x v="588"/>
    <s v="US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1945-12-13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1944-08-19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1943-11-18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1949-09-18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1949-01-22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1942-09-07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1947-09-13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1945-08-13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1940-08-09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1943-11-06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1940-09-29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1940-09-25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1949-10-28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1946-06-22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1942-04-01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1949-12-12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1944-02-12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1941-01-11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1948-09-14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1949-03-23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1944-07-26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1941-09-16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1948-04-16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1949-04-06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1944-06-21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1941-06-05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1948-08-25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1945-10-09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1940-03-02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1948-08-27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1949-05-27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1946-01-31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1948-02-05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1944-11-09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1947-03-27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1949-02-28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1941-03-21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1949-11-06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1940-10-21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1943-03-10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1940-06-22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1942-09-29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1941-07-11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1944-08-07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1949-03-16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1946-11-16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1940-07-29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1944-04-26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1945-07-05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1949-12-02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1943-08-28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1942-04-11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1940-09-17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1944-06-26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1948-03-15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1948-08-02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1945-01-15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1947-09-12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1945-10-02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1947-06-26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1942-07-19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1941-03-31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1945-06-04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1947-05-03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1948-07-15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1941-02-01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1945-04-11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1940-01-29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1947-09-11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1941-01-20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1940-12-19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1949-12-02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1945-08-04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1946-11-29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1946-03-27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1948-07-21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1945-03-11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1940-10-09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1948-04-15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1948-06-19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1947-09-27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1947-12-17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1949-01-22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1946-08-18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1942-08-06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1941-09-17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1945-05-15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1941-03-17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1945-05-06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1940-04-15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1946-02-23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1946-09-02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1940-06-22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1942-10-23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1949-04-16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1949-10-19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1941-03-21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1945-08-16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1945-07-29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1944-12-22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1941-11-04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1945-02-26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1948-05-19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1940-10-31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1947-05-23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1943-04-19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1949-09-11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1948-05-08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1942-05-12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1944-01-13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1948-09-28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1942-09-27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1944-09-06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1947-09-18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1949-04-08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1947-12-21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1945-09-17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1941-09-26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1944-01-3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1944-07-01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1945-04-19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1944-10-16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1944-12-22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1945-11-25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1949-07-03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1948-09-21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1946-09-10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1940-05-13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1940-09-07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1945-02-26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1941-11-09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1943-12-11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1948-01-27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1941-09-01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1941-08-05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1943-03-11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1944-06-17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1940-10-10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1942-10-03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1945-05-05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1948-02-29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1945-06-16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1942-05-16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1940-07-16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1949-06-23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1944-09-10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1941-11-26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1946-06-18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1947-08-02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1943-02-21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1948-12-15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1944-07-28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1947-02-23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1942-10-24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1946-06-03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1940-04-07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1949-10-27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1944-01-10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1945-12-07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1949-04-12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1949-05-11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1945-09-27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1949-01-05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1947-12-07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1947-10-08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1947-09-01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1940-12-24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1943-06-19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1949-03-15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1942-07-14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1947-08-09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1944-04-09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1944-08-01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1943-05-23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1945-10-04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1946-09-18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1946-09-11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1940-12-08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1947-09-29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1943-03-17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1940-03-25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1947-10-21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1949-06-29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1940-09-20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1949-05-02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1948-05-22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1944-06-05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1943-03-22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1944-12-01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1946-03-03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1943-06-04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1949-03-13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1944-06-29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1948-04-10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1945-09-28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1948-08-03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1946-09-21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1947-07-06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1940-09-02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1945-07-09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1940-04-03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1944-08-10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1941-10-04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1947-01-18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1941-04-11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1948-10-27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1940-03-06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1948-09-15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1947-12-02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1946-05-12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1947-03-29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1943-09-19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1950-01-28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1940-11-12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1940-08-23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1949-02-13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1941-11-22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1949-05-05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1941-12-13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1942-08-27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1941-07-17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1942-06-22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1944-10-01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1946-03-29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1944-11-06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1944-05-01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1940-05-13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1945-05-19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1946-09-24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1947-07-18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1949-12-04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1943-07-17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1946-07-25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1941-06-26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1947-08-28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1947-02-17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1949-06-30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1944-04-25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1948-01-07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1945-08-31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1940-08-05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1944-04-21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1947-05-19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1948-03-05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1944-09-02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1944-04-06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1943-08-08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1947-01-05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1945-01-03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1945-01-07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1940-02-28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1942-12-10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1943-10-29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1941-04-18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1947-02-22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1941-02-19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1946-02-28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1943-03-18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1946-12-27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1942-12-26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1942-10-09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1940-08-27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1941-04-29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1940-01-08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1943-02-27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1946-02-14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1944-12-08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1942-11-08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1942-11-18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1949-02-19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1940-12-02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1946-01-05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1949-08-02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1947-09-19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1947-11-10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1949-04-12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1942-04-23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1940-07-19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1942-12-20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1948-09-04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1947-11-26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1942-03-3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1946-12-02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1946-06-03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1942-05-05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1946-10-17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1946-11-29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1945-04-26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1942-03-14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1945-08-04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1943-06-10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1941-10-17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1942-04-02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1940-10-12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1948-11-05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1943-11-08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1949-02-17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1944-01-22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1946-03-14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1946-04-27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1947-08-30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1945-03-13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1948-09-14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1946-01-10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1946-09-16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1946-04-28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1947-07-16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1942-06-25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1941-04-17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1941-10-09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1940-04-23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1941-02-26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1943-10-3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1942-02-27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1949-03-15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1944-06-20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1949-11-18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1947-05-26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1944-02-15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1940-09-03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1941-05-17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1941-04-07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1940-12-06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1944-03-27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1945-07-01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1948-07-07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1945-12-30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1949-08-30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1948-12-09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1946-12-22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1947-12-08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1941-12-18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1943-03-28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1948-12-16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1948-01-16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1949-11-26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1940-12-14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1949-11-10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1941-11-02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1947-08-15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1941-12-11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1945-09-02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1943-07-3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1944-01-10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1948-03-01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1945-07-08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1947-10-17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1945-03-05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1947-02-28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1947-08-12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1945-06-05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1945-09-05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1945-11-13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1949-07-04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1943-09-09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1947-03-02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1942-01-21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1945-09-26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1948-08-11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1941-09-01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1941-01-13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1947-10-30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1941-03-04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1941-12-26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1948-04-02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1947-01-24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1941-01-02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1944-11-09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1940-11-03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1943-03-13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1949-04-19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1945-03-29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1945-01-26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1947-08-24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1949-01-14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1945-12-10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1944-07-10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1949-11-03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1948-06-26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1941-11-08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1943-06-27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1945-07-22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1947-11-03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1949-02-17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1947-03-08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1949-04-28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1940-07-06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1942-06-16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1942-01-04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1940-11-22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1943-09-27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1944-01-15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1941-01-06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1947-07-17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1943-08-07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1941-12-07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1948-10-11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1943-05-28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1948-05-08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1941-02-07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1943-09-06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1949-10-25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1942-02-20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1940-06-15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1947-11-16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1948-07-22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1943-02-10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1949-10-18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1946-07-09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1947-04-21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1945-04-26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1947-05-30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1944-01-12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1948-12-22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1940-04-26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1942-01-28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1941-01-24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1948-11-25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1942-05-06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1941-12-26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1947-07-08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1947-07-28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1940-05-05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1941-09-22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1948-04-22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1945-08-01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1943-03-05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1944-10-13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1941-02-16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1944-03-08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1949-10-31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1948-07-07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1944-05-20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1943-12-10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1946-12-14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1944-12-25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1949-04-19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1945-09-14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1943-04-02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1946-11-12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1947-07-09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1942-05-23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1947-09-17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1940-10-17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1941-07-24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1940-12-22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1942-12-19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1948-01-03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1943-04-15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1949-03-21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1948-11-11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1947-08-18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1940-07-05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1947-01-10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1943-11-25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1941-10-14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1948-02-09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1946-10-15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1940-05-09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1945-01-20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1940-08-10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1944-05-16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1943-03-08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1944-01-03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1948-02-24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1948-02-04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1943-06-06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1945-11-28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1949-04-28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1945-05-18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1946-12-18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1942-05-01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1949-05-02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1948-06-25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1944-12-15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1943-06-28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1948-08-14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1941-07-21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1945-03-19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1947-07-30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1940-03-18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1944-11-10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1942-03-05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1949-12-17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1944-09-20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1949-07-19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1948-03-22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1947-05-22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1946-02-18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1940-08-19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1949-11-22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1943-07-26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1940-07-10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1949-07-10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1942-03-22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1944-06-12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1947-06-06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1946-12-19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1945-01-01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1946-03-19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1943-05-28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1943-03-13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1942-08-24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1945-07-19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1945-05-17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1943-04-18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1947-12-09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1943-05-27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1948-08-17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1942-05-14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1948-06-22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1949-08-02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1944-07-04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1940-09-09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1943-12-10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1941-12-23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1940-09-11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1947-05-09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1948-02-24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1945-01-20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1949-04-20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1946-08-28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1942-07-14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1940-03-07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1940-05-07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1940-11-25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1946-01-30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1946-03-11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1944-01-06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1944-06-05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1940-09-12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1944-01-05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1948-01-25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1943-08-28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1948-08-16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1948-06-08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1940-09-17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1948-09-20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1943-10-07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1949-07-05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1948-05-25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1945-07-04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1946-02-19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1943-09-25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1946-01-19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1950-01-12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1948-09-18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1945-02-04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1946-04-13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1943-06-05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1942-03-20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1945-01-27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1946-11-27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1941-01-01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1946-12-24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1944-05-01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1941-09-11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1945-10-03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1946-04-06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1946-08-08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1941-12-26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1941-10-17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1949-03-12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1948-12-01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1945-03-21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1941-12-03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1946-03-17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1944-07-10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1940-08-27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1941-01-21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1944-12-24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1945-08-03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1945-10-12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1944-05-02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1949-12-15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1944-05-21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1947-11-17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1941-04-04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1941-12-02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1941-08-17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1944-03-04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1941-05-12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1945-06-13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1942-03-07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1942-05-08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1940-03-26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1940-12-04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1949-03-10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1940-04-23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1945-07-10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1944-12-30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1940-07-22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1944-06-06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1944-04-06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1946-06-29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1940-04-04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1946-03-11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1949-12-03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1940-07-12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1945-02-18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1943-08-10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1944-06-14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1945-06-14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1949-05-13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1941-02-10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1945-11-11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1946-03-17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1944-03-23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1949-03-08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1949-01-31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1942-12-29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1943-08-05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1940-11-13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1947-09-03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1947-01-28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1946-05-08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1943-09-20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1944-06-12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1943-05-22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1941-05-05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1946-07-11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1946-09-17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1948-05-09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1945-07-19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1945-01-29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1950-02-08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1940-10-05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1940-07-08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1940-10-05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1946-07-07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1949-05-10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1949-03-28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1944-11-18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1945-11-09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1947-04-07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1943-03-12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1942-03-02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1946-11-21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1940-08-06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1948-07-26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1946-01-19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1947-03-19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1948-12-24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1947-03-18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1949-01-01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1948-10-15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1943-03-23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1948-05-01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1947-07-23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1940-10-29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1944-08-02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1944-03-07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1946-09-16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1946-04-09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1945-08-27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1947-03-14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1948-01-01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1948-01-11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1945-09-20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1941-01-26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1945-08-28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1942-04-26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1948-12-11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1940-10-28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1942-02-28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1941-07-21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1943-09-04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1944-09-17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1942-08-12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1947-07-04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1946-03-07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1940-08-02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1948-03-29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1946-05-05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1941-10-03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1949-09-16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1942-10-04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1946-08-28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1949-01-19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1949-10-21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1949-12-14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1941-12-25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1943-12-19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1948-09-16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1940-07-17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1945-09-14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1948-04-05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1947-03-14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1949-01-24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1943-11-09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1941-12-01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1942-10-19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1949-07-25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1947-11-02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1948-01-02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1945-11-28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1945-04-19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1948-03-31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1941-12-06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1949-06-24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1940-02-08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1941-04-01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1943-07-26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1942-05-07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1946-07-18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1943-12-14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1949-01-12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1949-01-11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1947-05-3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1942-04-25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1948-07-19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1946-01-24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1946-08-17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1946-09-02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1944-08-18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1940-08-10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1943-08-06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1941-09-10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1943-07-12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1942-06-08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1948-03-05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1948-04-08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1947-12-02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1946-03-22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1944-10-22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1944-11-15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1940-10-29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1949-03-17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1946-06-04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1943-02-05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1945-05-27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1947-07-23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1947-04-13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1944-08-04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1947-02-08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1946-04-05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1945-02-22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1946-11-22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1944-12-06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1942-06-29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1947-02-05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1940-05-22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1940-02-29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1945-10-25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1948-08-10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1940-06-24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1941-10-12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1940-09-11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1940-03-24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1944-10-18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1940-07-24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1946-03-3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1940-08-21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1940-06-05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1942-12-19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1948-01-07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1945-01-24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1941-05-14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1944-10-31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1948-03-05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1949-08-28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1947-07-26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1942-12-08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1942-06-11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1941-05-19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1947-05-09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1948-09-18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1945-11-18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1943-12-25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1943-09-09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1944-04-19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1949-02-20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1949-02-11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1947-04-22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1946-07-02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1944-11-14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1949-07-20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1941-10-20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1941-08-16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1945-08-21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1946-08-09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1940-12-19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1941-03-27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1943-12-23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1946-03-16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1949-05-29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1948-04-01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1941-05-28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1942-11-09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1944-07-01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1940-02-19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1946-12-26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1943-07-23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1943-06-28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1948-01-02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1946-11-03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1944-08-13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1949-01-20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1942-06-27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1946-02-01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1945-06-14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1950-01-20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1949-07-04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1949-02-28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1948-01-21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1945-01-03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1942-03-28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1949-11-26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1946-06-02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1942-08-14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1947-12-07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1946-01-09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1948-04-19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1942-09-05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1946-05-28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1947-12-24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1944-02-11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1949-05-30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1949-02-01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1942-12-08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1948-08-09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1947-03-12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1944-03-15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1944-10-03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1940-07-19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1947-08-05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1941-01-08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1941-05-13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1948-09-20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1945-06-22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1948-03-01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1942-04-28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1945-11-23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1941-02-23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1943-06-28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1945-03-04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1940-02-15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1941-05-18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1948-10-04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1944-04-29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1944-07-16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1946-03-05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1948-06-16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1948-08-30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1942-01-23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1948-06-19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1948-08-24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1948-01-09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1940-06-19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1942-02-10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1941-12-02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1942-06-03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1941-07-24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1941-06-23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1949-12-13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1941-07-17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1942-05-10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1942-02-26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1948-04-26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1943-03-18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1949-02-27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1940-03-27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1941-08-03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1945-07-08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1946-08-23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1944-09-22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1941-05-07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1948-10-13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1943-10-22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1940-07-03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1945-09-16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1947-11-18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1948-09-06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1944-01-12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1940-05-29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1941-01-12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1949-06-30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1946-07-26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1950-02-06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1947-03-02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1949-07-21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1945-08-05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1945-01-23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1940-06-28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1944-05-04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1940-07-12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1940-09-11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1945-08-31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1947-04-29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1944-03-17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1949-06-23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1942-01-14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1940-06-29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1945-06-17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1943-08-09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1948-02-11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1941-07-15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1949-04-28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1949-12-20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1943-10-24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1944-09-18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1948-08-17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1946-03-11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1942-05-19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1942-10-07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1943-09-21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1947-06-17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1941-05-02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1942-05-12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1948-06-29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1945-01-21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1949-09-09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1942-09-17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1949-05-23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1943-08-15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1947-09-06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1944-12-25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1941-07-20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1942-08-06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1947-11-14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1949-02-25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1942-02-24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1948-12-16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1940-07-13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1949-11-09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1947-10-03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1946-05-15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1942-08-09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1944-01-06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1947-05-16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1945-03-02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1944-06-28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1944-03-12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1943-04-20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1946-02-26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1945-07-29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1949-07-23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1945-12-03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1948-07-16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1941-05-22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1942-12-22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1941-02-11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1941-01-26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1944-10-27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1947-02-28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1942-04-19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1941-06-16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1944-10-01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1944-12-20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1945-05-05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1949-04-19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1946-12-26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1946-08-22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1946-01-23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1942-10-15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1942-11-26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1945-12-24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1942-02-17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1940-07-11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1940-07-24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1946-03-15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1941-02-19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1943-12-04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1941-03-09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1945-05-14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1940-03-04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1947-06-16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1942-05-12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1941-01-14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1949-12-27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1941-05-08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1943-10-13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1944-06-09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1940-12-10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1943-05-18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1946-01-05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1941-02-01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1948-03-09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1946-12-03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1945-03-19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1945-11-02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1948-01-26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1941-07-19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1949-08-17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1949-10-02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1943-12-3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1941-04-17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1947-05-10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1946-12-02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1949-04-19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1946-03-24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1944-09-27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1948-05-19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1946-01-08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1944-10-21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1948-12-01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1943-01-3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1944-01-24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1940-02-24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1946-07-05T05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0"/>
    <n v="20"/>
    <n v="1"/>
    <n v="51"/>
    <x v="0"/>
    <x v="0"/>
    <x v="0"/>
  </r>
  <r>
    <x v="1"/>
    <n v="191"/>
    <n v="38"/>
    <n v="2"/>
    <n v="231"/>
    <x v="1"/>
    <x v="1"/>
    <x v="1"/>
  </r>
  <r>
    <x v="2"/>
    <n v="164"/>
    <n v="126"/>
    <n v="25"/>
    <n v="315"/>
    <x v="2"/>
    <x v="2"/>
    <x v="2"/>
  </r>
  <r>
    <x v="3"/>
    <n v="4"/>
    <n v="5"/>
    <n v="0"/>
    <n v="9"/>
    <x v="3"/>
    <x v="3"/>
    <x v="3"/>
  </r>
  <r>
    <x v="4"/>
    <n v="10"/>
    <n v="0"/>
    <n v="0"/>
    <n v="10"/>
    <x v="4"/>
    <x v="4"/>
    <x v="3"/>
  </r>
  <r>
    <x v="5"/>
    <n v="7"/>
    <n v="0"/>
    <n v="0"/>
    <n v="7"/>
    <x v="4"/>
    <x v="4"/>
    <x v="3"/>
  </r>
  <r>
    <x v="6"/>
    <n v="11"/>
    <n v="3"/>
    <n v="0"/>
    <n v="14"/>
    <x v="5"/>
    <x v="5"/>
    <x v="3"/>
  </r>
  <r>
    <x v="7"/>
    <n v="7"/>
    <n v="0"/>
    <n v="0"/>
    <n v="7"/>
    <x v="4"/>
    <x v="4"/>
    <x v="3"/>
  </r>
  <r>
    <x v="8"/>
    <n v="8"/>
    <n v="3"/>
    <n v="1"/>
    <n v="12"/>
    <x v="6"/>
    <x v="6"/>
    <x v="4"/>
  </r>
  <r>
    <x v="9"/>
    <n v="11"/>
    <n v="3"/>
    <n v="0"/>
    <n v="14"/>
    <x v="5"/>
    <x v="5"/>
    <x v="3"/>
  </r>
  <r>
    <x v="10"/>
    <n v="8"/>
    <n v="3"/>
    <n v="0"/>
    <n v="11"/>
    <x v="7"/>
    <x v="7"/>
    <x v="3"/>
  </r>
  <r>
    <x v="11"/>
    <n v="114"/>
    <n v="163"/>
    <n v="28"/>
    <n v="305"/>
    <x v="8"/>
    <x v="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677EB-CC03-DF40-BE9F-263DE3106DB5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D6D8B-561B-2A49-BC41-CAB64CCD7078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DDC2AF-0003-E84E-89D0-8A7F640B4D5F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159ECF-9673-714C-BF5B-74A652A418C1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6" firstHeaderRow="0" firstDataRow="1" firstDataCol="1"/>
  <pivotFields count="8">
    <pivotField axis="axisRow" showAll="0">
      <items count="13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t="default"/>
      </items>
    </pivotField>
    <pivotField showAll="0"/>
    <pivotField showAll="0"/>
    <pivotField showAll="0"/>
    <pivotField showAll="0"/>
    <pivotField dataField="1" showAll="0">
      <items count="10">
        <item x="8"/>
        <item x="3"/>
        <item x="2"/>
        <item x="0"/>
        <item x="6"/>
        <item x="7"/>
        <item x="5"/>
        <item x="1"/>
        <item x="4"/>
        <item t="default"/>
      </items>
    </pivotField>
    <pivotField dataField="1" showAll="0">
      <items count="10">
        <item x="4"/>
        <item x="1"/>
        <item x="5"/>
        <item x="6"/>
        <item x="7"/>
        <item x="0"/>
        <item x="2"/>
        <item x="8"/>
        <item x="3"/>
        <item t="default"/>
      </items>
    </pivotField>
    <pivotField dataField="1" showAll="0">
      <items count="7">
        <item x="3"/>
        <item x="1"/>
        <item x="0"/>
        <item x="2"/>
        <item x="4"/>
        <item x="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9F3C-2E34-314A-B4DA-B7BBED948A1D}">
  <dimension ref="A3:F14"/>
  <sheetViews>
    <sheetView zoomScale="62" workbookViewId="0">
      <selection activeCell="N44" sqref="N4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A3" s="4" t="s">
        <v>2069</v>
      </c>
      <c r="B3" s="4" t="s">
        <v>2068</v>
      </c>
    </row>
    <row r="4" spans="1:6" x14ac:dyDescent="0.2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2064</v>
      </c>
      <c r="E8">
        <v>4</v>
      </c>
      <c r="F8">
        <v>4</v>
      </c>
    </row>
    <row r="9" spans="1:6" x14ac:dyDescent="0.2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2A017-2F33-2D49-BF23-6BD1D56EB212}">
  <dimension ref="A3:F29"/>
  <sheetViews>
    <sheetView topLeftCell="D1" workbookViewId="0">
      <selection activeCell="A5" sqref="A5:F2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A3" s="4" t="s">
        <v>2069</v>
      </c>
      <c r="B3" s="4" t="s">
        <v>2068</v>
      </c>
    </row>
    <row r="4" spans="1:6" x14ac:dyDescent="0.2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5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s="5" t="s">
        <v>2065</v>
      </c>
      <c r="E6">
        <v>4</v>
      </c>
      <c r="F6">
        <v>4</v>
      </c>
    </row>
    <row r="7" spans="1:6" x14ac:dyDescent="0.2">
      <c r="A7" s="5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5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5" t="s">
        <v>2043</v>
      </c>
      <c r="C9">
        <v>8</v>
      </c>
      <c r="E9">
        <v>10</v>
      </c>
      <c r="F9">
        <v>18</v>
      </c>
    </row>
    <row r="10" spans="1:6" x14ac:dyDescent="0.2">
      <c r="A10" s="5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s="5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s="5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s="5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s="5" t="s">
        <v>2057</v>
      </c>
      <c r="C14">
        <v>3</v>
      </c>
      <c r="E14">
        <v>4</v>
      </c>
      <c r="F14">
        <v>7</v>
      </c>
    </row>
    <row r="15" spans="1:6" x14ac:dyDescent="0.2">
      <c r="A15" s="5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s="5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s="5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s="5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s="5" t="s">
        <v>2056</v>
      </c>
      <c r="C19">
        <v>4</v>
      </c>
      <c r="E19">
        <v>4</v>
      </c>
      <c r="F19">
        <v>8</v>
      </c>
    </row>
    <row r="20" spans="1:6" x14ac:dyDescent="0.2">
      <c r="A20" s="5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s="5" t="s">
        <v>2063</v>
      </c>
      <c r="C21">
        <v>9</v>
      </c>
      <c r="E21">
        <v>5</v>
      </c>
      <c r="F21">
        <v>14</v>
      </c>
    </row>
    <row r="22" spans="1:6" x14ac:dyDescent="0.2">
      <c r="A22" s="5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s="5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s="5" t="s">
        <v>2059</v>
      </c>
      <c r="C24">
        <v>7</v>
      </c>
      <c r="E24">
        <v>14</v>
      </c>
      <c r="F24">
        <v>21</v>
      </c>
    </row>
    <row r="25" spans="1:6" x14ac:dyDescent="0.2">
      <c r="A25" s="5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s="5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s="5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s="5" t="s">
        <v>2062</v>
      </c>
      <c r="E28">
        <v>3</v>
      </c>
      <c r="F28">
        <v>3</v>
      </c>
    </row>
    <row r="29" spans="1:6" x14ac:dyDescent="0.2">
      <c r="A29" s="5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E16B-D089-514D-A4EE-1B77A2F8541D}">
  <dimension ref="A1:F18"/>
  <sheetViews>
    <sheetView topLeftCell="A2" workbookViewId="0">
      <selection activeCell="A6" sqref="A6:F1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9.5" bestFit="1" customWidth="1"/>
    <col min="9" max="9" width="8.83203125" bestFit="1" customWidth="1"/>
    <col min="10" max="12" width="9.5" bestFit="1" customWidth="1"/>
    <col min="13" max="13" width="9.1640625" bestFit="1" customWidth="1"/>
    <col min="14" max="17" width="9.5" bestFit="1" customWidth="1"/>
    <col min="18" max="18" width="8.6640625" bestFit="1" customWidth="1"/>
    <col min="19" max="27" width="9.5" bestFit="1" customWidth="1"/>
    <col min="28" max="28" width="8.5" bestFit="1" customWidth="1"/>
    <col min="29" max="32" width="9.5" bestFit="1" customWidth="1"/>
    <col min="33" max="33" width="8" bestFit="1" customWidth="1"/>
    <col min="34" max="37" width="9.5" bestFit="1" customWidth="1"/>
    <col min="38" max="38" width="9" bestFit="1" customWidth="1"/>
    <col min="39" max="41" width="9.5" bestFit="1" customWidth="1"/>
    <col min="42" max="42" width="8.83203125" bestFit="1" customWidth="1"/>
    <col min="43" max="46" width="9.5" bestFit="1" customWidth="1"/>
    <col min="47" max="47" width="8.6640625" bestFit="1" customWidth="1"/>
    <col min="48" max="51" width="9.5" bestFit="1" customWidth="1"/>
    <col min="52" max="52" width="9.1640625" bestFit="1" customWidth="1"/>
    <col min="53" max="56" width="9.5" bestFit="1" customWidth="1"/>
    <col min="57" max="57" width="9" bestFit="1" customWidth="1"/>
    <col min="58" max="58" width="10.83203125" bestFit="1" customWidth="1"/>
    <col min="59" max="65" width="9.5" bestFit="1" customWidth="1"/>
    <col min="66" max="66" width="8.5" bestFit="1" customWidth="1"/>
    <col min="67" max="68" width="9.5" bestFit="1" customWidth="1"/>
    <col min="69" max="69" width="8" bestFit="1" customWidth="1"/>
    <col min="70" max="72" width="9.5" bestFit="1" customWidth="1"/>
    <col min="73" max="73" width="9" bestFit="1" customWidth="1"/>
    <col min="74" max="76" width="9.5" bestFit="1" customWidth="1"/>
    <col min="77" max="77" width="8.83203125" bestFit="1" customWidth="1"/>
    <col min="78" max="79" width="9.5" bestFit="1" customWidth="1"/>
    <col min="80" max="80" width="8.6640625" bestFit="1" customWidth="1"/>
    <col min="81" max="83" width="9.5" bestFit="1" customWidth="1"/>
    <col min="84" max="84" width="9.1640625" bestFit="1" customWidth="1"/>
    <col min="85" max="86" width="9.5" bestFit="1" customWidth="1"/>
    <col min="87" max="87" width="9" bestFit="1" customWidth="1"/>
    <col min="88" max="88" width="9.83203125" bestFit="1" customWidth="1"/>
    <col min="89" max="90" width="8.33203125" bestFit="1" customWidth="1"/>
    <col min="91" max="91" width="8.5" bestFit="1" customWidth="1"/>
    <col min="92" max="94" width="9.5" bestFit="1" customWidth="1"/>
    <col min="95" max="95" width="8.83203125" bestFit="1" customWidth="1"/>
    <col min="96" max="97" width="9.5" bestFit="1" customWidth="1"/>
    <col min="98" max="98" width="9.1640625" bestFit="1" customWidth="1"/>
    <col min="99" max="100" width="9.5" bestFit="1" customWidth="1"/>
    <col min="101" max="101" width="8.6640625" bestFit="1" customWidth="1"/>
    <col min="102" max="107" width="9.5" bestFit="1" customWidth="1"/>
    <col min="108" max="108" width="8.5" bestFit="1" customWidth="1"/>
    <col min="109" max="110" width="9.5" bestFit="1" customWidth="1"/>
    <col min="111" max="111" width="8" bestFit="1" customWidth="1"/>
    <col min="112" max="113" width="9.5" bestFit="1" customWidth="1"/>
    <col min="114" max="114" width="9" bestFit="1" customWidth="1"/>
    <col min="115" max="116" width="9.5" bestFit="1" customWidth="1"/>
    <col min="117" max="117" width="8.83203125" bestFit="1" customWidth="1"/>
    <col min="118" max="121" width="9.5" bestFit="1" customWidth="1"/>
    <col min="122" max="122" width="8.6640625" bestFit="1" customWidth="1"/>
    <col min="123" max="125" width="9.5" bestFit="1" customWidth="1"/>
    <col min="126" max="126" width="9.1640625" bestFit="1" customWidth="1"/>
    <col min="127" max="128" width="9.5" bestFit="1" customWidth="1"/>
    <col min="129" max="129" width="9" bestFit="1" customWidth="1"/>
    <col min="130" max="130" width="9.83203125" bestFit="1" customWidth="1"/>
    <col min="131" max="132" width="9.5" bestFit="1" customWidth="1"/>
    <col min="133" max="133" width="8.5" bestFit="1" customWidth="1"/>
    <col min="134" max="135" width="9.5" bestFit="1" customWidth="1"/>
    <col min="136" max="136" width="8.83203125" bestFit="1" customWidth="1"/>
    <col min="137" max="138" width="9.5" bestFit="1" customWidth="1"/>
    <col min="139" max="139" width="9.1640625" bestFit="1" customWidth="1"/>
    <col min="140" max="141" width="9.5" bestFit="1" customWidth="1"/>
    <col min="142" max="142" width="8.6640625" bestFit="1" customWidth="1"/>
    <col min="143" max="148" width="9.5" bestFit="1" customWidth="1"/>
    <col min="149" max="149" width="8.5" bestFit="1" customWidth="1"/>
    <col min="150" max="152" width="9.5" bestFit="1" customWidth="1"/>
    <col min="153" max="153" width="8" bestFit="1" customWidth="1"/>
    <col min="154" max="156" width="9.5" bestFit="1" customWidth="1"/>
    <col min="157" max="157" width="9" bestFit="1" customWidth="1"/>
    <col min="158" max="159" width="9.5" bestFit="1" customWidth="1"/>
    <col min="160" max="160" width="8.83203125" bestFit="1" customWidth="1"/>
    <col min="161" max="162" width="9.5" bestFit="1" customWidth="1"/>
    <col min="163" max="163" width="8.6640625" bestFit="1" customWidth="1"/>
    <col min="164" max="166" width="9.5" bestFit="1" customWidth="1"/>
    <col min="167" max="167" width="9.1640625" bestFit="1" customWidth="1"/>
    <col min="168" max="170" width="9.5" bestFit="1" customWidth="1"/>
    <col min="171" max="171" width="9" bestFit="1" customWidth="1"/>
    <col min="172" max="172" width="9.83203125" bestFit="1" customWidth="1"/>
    <col min="173" max="175" width="9.5" bestFit="1" customWidth="1"/>
    <col min="176" max="176" width="8.5" bestFit="1" customWidth="1"/>
    <col min="177" max="179" width="9.5" bestFit="1" customWidth="1"/>
    <col min="180" max="180" width="8.83203125" bestFit="1" customWidth="1"/>
    <col min="181" max="182" width="9.5" bestFit="1" customWidth="1"/>
    <col min="183" max="183" width="9.1640625" bestFit="1" customWidth="1"/>
    <col min="184" max="185" width="9.5" bestFit="1" customWidth="1"/>
    <col min="186" max="186" width="8.6640625" bestFit="1" customWidth="1"/>
    <col min="187" max="192" width="9.5" bestFit="1" customWidth="1"/>
    <col min="193" max="193" width="8.5" bestFit="1" customWidth="1"/>
    <col min="194" max="195" width="9.5" bestFit="1" customWidth="1"/>
    <col min="196" max="196" width="8" bestFit="1" customWidth="1"/>
    <col min="197" max="198" width="9.5" bestFit="1" customWidth="1"/>
    <col min="199" max="199" width="9" bestFit="1" customWidth="1"/>
    <col min="200" max="201" width="9.5" bestFit="1" customWidth="1"/>
    <col min="202" max="202" width="8.83203125" bestFit="1" customWidth="1"/>
    <col min="203" max="205" width="9.5" bestFit="1" customWidth="1"/>
    <col min="206" max="206" width="8.6640625" bestFit="1" customWidth="1"/>
    <col min="207" max="208" width="9.5" bestFit="1" customWidth="1"/>
    <col min="209" max="209" width="9.1640625" bestFit="1" customWidth="1"/>
    <col min="210" max="212" width="9.5" bestFit="1" customWidth="1"/>
    <col min="213" max="213" width="9" bestFit="1" customWidth="1"/>
    <col min="214" max="214" width="9.83203125" bestFit="1" customWidth="1"/>
    <col min="215" max="217" width="9.5" bestFit="1" customWidth="1"/>
    <col min="218" max="218" width="8.5" bestFit="1" customWidth="1"/>
    <col min="219" max="221" width="9.5" bestFit="1" customWidth="1"/>
    <col min="222" max="222" width="8.83203125" bestFit="1" customWidth="1"/>
    <col min="223" max="224" width="9.5" bestFit="1" customWidth="1"/>
    <col min="225" max="225" width="9.1640625" bestFit="1" customWidth="1"/>
    <col min="226" max="228" width="9.5" bestFit="1" customWidth="1"/>
    <col min="229" max="229" width="8.6640625" bestFit="1" customWidth="1"/>
    <col min="230" max="234" width="9.5" bestFit="1" customWidth="1"/>
    <col min="235" max="235" width="8.5" bestFit="1" customWidth="1"/>
    <col min="236" max="237" width="9.5" bestFit="1" customWidth="1"/>
    <col min="238" max="238" width="8" bestFit="1" customWidth="1"/>
    <col min="239" max="241" width="9.5" bestFit="1" customWidth="1"/>
    <col min="242" max="242" width="9" bestFit="1" customWidth="1"/>
    <col min="243" max="245" width="9.5" bestFit="1" customWidth="1"/>
    <col min="246" max="246" width="8.83203125" bestFit="1" customWidth="1"/>
    <col min="247" max="248" width="9.5" bestFit="1" customWidth="1"/>
    <col min="249" max="249" width="8.6640625" bestFit="1" customWidth="1"/>
    <col min="250" max="252" width="9.5" bestFit="1" customWidth="1"/>
    <col min="253" max="253" width="9.1640625" bestFit="1" customWidth="1"/>
    <col min="254" max="257" width="9.5" bestFit="1" customWidth="1"/>
    <col min="258" max="258" width="9" bestFit="1" customWidth="1"/>
    <col min="259" max="259" width="9.83203125" bestFit="1" customWidth="1"/>
    <col min="260" max="261" width="9.5" bestFit="1" customWidth="1"/>
    <col min="262" max="262" width="8.5" bestFit="1" customWidth="1"/>
    <col min="263" max="264" width="9.5" bestFit="1" customWidth="1"/>
    <col min="265" max="265" width="8.83203125" bestFit="1" customWidth="1"/>
    <col min="266" max="268" width="9.5" bestFit="1" customWidth="1"/>
    <col min="269" max="269" width="9.1640625" bestFit="1" customWidth="1"/>
    <col min="270" max="271" width="9.5" bestFit="1" customWidth="1"/>
    <col min="272" max="272" width="8.6640625" bestFit="1" customWidth="1"/>
    <col min="273" max="279" width="9.5" bestFit="1" customWidth="1"/>
    <col min="280" max="280" width="8.5" bestFit="1" customWidth="1"/>
    <col min="281" max="282" width="9.5" bestFit="1" customWidth="1"/>
    <col min="283" max="283" width="8" bestFit="1" customWidth="1"/>
    <col min="284" max="286" width="9.5" bestFit="1" customWidth="1"/>
    <col min="287" max="287" width="9" bestFit="1" customWidth="1"/>
    <col min="288" max="289" width="9.5" bestFit="1" customWidth="1"/>
    <col min="290" max="290" width="8.83203125" bestFit="1" customWidth="1"/>
    <col min="291" max="291" width="6.1640625" bestFit="1" customWidth="1"/>
    <col min="292" max="292" width="8.6640625" bestFit="1" customWidth="1"/>
    <col min="293" max="295" width="9.5" bestFit="1" customWidth="1"/>
    <col min="296" max="296" width="9.1640625" bestFit="1" customWidth="1"/>
    <col min="297" max="299" width="9.5" bestFit="1" customWidth="1"/>
    <col min="300" max="300" width="9" bestFit="1" customWidth="1"/>
    <col min="301" max="301" width="9.83203125" bestFit="1" customWidth="1"/>
    <col min="302" max="303" width="9.5" bestFit="1" customWidth="1"/>
    <col min="304" max="304" width="8.5" bestFit="1" customWidth="1"/>
    <col min="305" max="306" width="9.5" bestFit="1" customWidth="1"/>
    <col min="307" max="307" width="8.83203125" bestFit="1" customWidth="1"/>
    <col min="308" max="310" width="9.5" bestFit="1" customWidth="1"/>
    <col min="311" max="311" width="9.1640625" bestFit="1" customWidth="1"/>
    <col min="312" max="313" width="9.5" bestFit="1" customWidth="1"/>
    <col min="314" max="314" width="8.6640625" bestFit="1" customWidth="1"/>
    <col min="315" max="319" width="9.5" bestFit="1" customWidth="1"/>
    <col min="320" max="320" width="8.5" bestFit="1" customWidth="1"/>
    <col min="321" max="323" width="9.5" bestFit="1" customWidth="1"/>
    <col min="324" max="324" width="8" bestFit="1" customWidth="1"/>
    <col min="325" max="327" width="9.5" bestFit="1" customWidth="1"/>
    <col min="328" max="328" width="9" bestFit="1" customWidth="1"/>
    <col min="329" max="330" width="9.5" bestFit="1" customWidth="1"/>
    <col min="331" max="331" width="8.83203125" bestFit="1" customWidth="1"/>
    <col min="332" max="333" width="9.5" bestFit="1" customWidth="1"/>
    <col min="334" max="334" width="8.6640625" bestFit="1" customWidth="1"/>
    <col min="335" max="336" width="9.5" bestFit="1" customWidth="1"/>
    <col min="337" max="337" width="9.1640625" bestFit="1" customWidth="1"/>
    <col min="338" max="340" width="9.5" bestFit="1" customWidth="1"/>
    <col min="341" max="341" width="9" bestFit="1" customWidth="1"/>
    <col min="342" max="342" width="9.83203125" bestFit="1" customWidth="1"/>
    <col min="343" max="344" width="9.5" bestFit="1" customWidth="1"/>
    <col min="345" max="345" width="8.5" bestFit="1" customWidth="1"/>
    <col min="346" max="348" width="9.5" bestFit="1" customWidth="1"/>
    <col min="349" max="349" width="8.83203125" bestFit="1" customWidth="1"/>
    <col min="350" max="351" width="9.5" bestFit="1" customWidth="1"/>
    <col min="352" max="352" width="9.1640625" bestFit="1" customWidth="1"/>
    <col min="353" max="355" width="9.5" bestFit="1" customWidth="1"/>
    <col min="356" max="356" width="8.6640625" bestFit="1" customWidth="1"/>
    <col min="357" max="361" width="9.5" bestFit="1" customWidth="1"/>
    <col min="362" max="362" width="8.5" bestFit="1" customWidth="1"/>
    <col min="363" max="365" width="9.5" bestFit="1" customWidth="1"/>
    <col min="366" max="366" width="8" bestFit="1" customWidth="1"/>
    <col min="367" max="368" width="9.5" bestFit="1" customWidth="1"/>
    <col min="369" max="369" width="9" bestFit="1" customWidth="1"/>
    <col min="370" max="372" width="9.5" bestFit="1" customWidth="1"/>
    <col min="373" max="373" width="8.83203125" bestFit="1" customWidth="1"/>
    <col min="374" max="375" width="9.5" bestFit="1" customWidth="1"/>
    <col min="376" max="376" width="8.6640625" bestFit="1" customWidth="1"/>
    <col min="377" max="379" width="9.5" bestFit="1" customWidth="1"/>
    <col min="380" max="380" width="9.1640625" bestFit="1" customWidth="1"/>
    <col min="381" max="382" width="9.5" bestFit="1" customWidth="1"/>
    <col min="383" max="383" width="9" bestFit="1" customWidth="1"/>
    <col min="384" max="384" width="9.83203125" bestFit="1" customWidth="1"/>
    <col min="385" max="387" width="9.5" bestFit="1" customWidth="1"/>
    <col min="388" max="388" width="8.5" bestFit="1" customWidth="1"/>
    <col min="389" max="390" width="9.5" bestFit="1" customWidth="1"/>
    <col min="391" max="391" width="8.83203125" bestFit="1" customWidth="1"/>
    <col min="392" max="393" width="9.5" bestFit="1" customWidth="1"/>
    <col min="394" max="394" width="9.1640625" bestFit="1" customWidth="1"/>
    <col min="395" max="397" width="9.5" bestFit="1" customWidth="1"/>
    <col min="398" max="398" width="8.6640625" bestFit="1" customWidth="1"/>
    <col min="399" max="403" width="9.5" bestFit="1" customWidth="1"/>
    <col min="404" max="404" width="8.5" bestFit="1" customWidth="1"/>
    <col min="405" max="406" width="9.5" bestFit="1" customWidth="1"/>
    <col min="407" max="407" width="8" bestFit="1" customWidth="1"/>
    <col min="408" max="409" width="9.5" bestFit="1" customWidth="1"/>
    <col min="410" max="410" width="9" bestFit="1" customWidth="1"/>
    <col min="411" max="412" width="9.5" bestFit="1" customWidth="1"/>
    <col min="413" max="413" width="8.83203125" bestFit="1" customWidth="1"/>
    <col min="414" max="416" width="9.5" bestFit="1" customWidth="1"/>
    <col min="417" max="417" width="8.6640625" bestFit="1" customWidth="1"/>
    <col min="418" max="419" width="9.5" bestFit="1" customWidth="1"/>
    <col min="420" max="420" width="9.1640625" bestFit="1" customWidth="1"/>
    <col min="421" max="422" width="9.5" bestFit="1" customWidth="1"/>
    <col min="423" max="423" width="9" bestFit="1" customWidth="1"/>
    <col min="424" max="424" width="9.83203125" bestFit="1" customWidth="1"/>
    <col min="425" max="425" width="7.33203125" bestFit="1" customWidth="1"/>
    <col min="426" max="426" width="8.5" bestFit="1" customWidth="1"/>
    <col min="427" max="427" width="9.83203125" bestFit="1" customWidth="1"/>
    <col min="428" max="428" width="10.83203125" bestFit="1" customWidth="1"/>
    <col min="429" max="429" width="9.5" bestFit="1" customWidth="1"/>
    <col min="430" max="430" width="9.1640625" bestFit="1" customWidth="1"/>
    <col min="431" max="434" width="9.5" bestFit="1" customWidth="1"/>
    <col min="435" max="435" width="8.6640625" bestFit="1" customWidth="1"/>
    <col min="436" max="440" width="9.5" bestFit="1" customWidth="1"/>
    <col min="441" max="441" width="8.5" bestFit="1" customWidth="1"/>
    <col min="442" max="444" width="9.5" bestFit="1" customWidth="1"/>
    <col min="445" max="445" width="8" bestFit="1" customWidth="1"/>
    <col min="446" max="447" width="9.5" bestFit="1" customWidth="1"/>
    <col min="448" max="448" width="9" bestFit="1" customWidth="1"/>
    <col min="449" max="450" width="9.5" bestFit="1" customWidth="1"/>
    <col min="451" max="451" width="8.83203125" bestFit="1" customWidth="1"/>
    <col min="452" max="455" width="9.5" bestFit="1" customWidth="1"/>
    <col min="456" max="456" width="8.6640625" bestFit="1" customWidth="1"/>
    <col min="457" max="458" width="9.5" bestFit="1" customWidth="1"/>
    <col min="459" max="459" width="9.1640625" bestFit="1" customWidth="1"/>
    <col min="460" max="461" width="9.5" bestFit="1" customWidth="1"/>
    <col min="462" max="462" width="9" bestFit="1" customWidth="1"/>
    <col min="463" max="463" width="9.5" bestFit="1" customWidth="1"/>
    <col min="464" max="464" width="9.83203125" bestFit="1" customWidth="1"/>
    <col min="465" max="465" width="7.33203125" bestFit="1" customWidth="1"/>
    <col min="466" max="466" width="8.5" bestFit="1" customWidth="1"/>
    <col min="467" max="467" width="9.5" bestFit="1" customWidth="1"/>
    <col min="468" max="468" width="9.83203125" bestFit="1" customWidth="1"/>
    <col min="469" max="469" width="10.83203125" bestFit="1" customWidth="1"/>
    <col min="470" max="470" width="12" bestFit="1" customWidth="1"/>
    <col min="471" max="471" width="14.5" bestFit="1" customWidth="1"/>
    <col min="472" max="472" width="12" bestFit="1" customWidth="1"/>
    <col min="473" max="473" width="14.5" bestFit="1" customWidth="1"/>
    <col min="474" max="474" width="12" bestFit="1" customWidth="1"/>
    <col min="475" max="475" width="14.5" bestFit="1" customWidth="1"/>
    <col min="476" max="476" width="11" bestFit="1" customWidth="1"/>
    <col min="477" max="477" width="13.5" bestFit="1" customWidth="1"/>
    <col min="478" max="478" width="12" bestFit="1" customWidth="1"/>
    <col min="479" max="479" width="14.5" bestFit="1" customWidth="1"/>
    <col min="480" max="480" width="12" bestFit="1" customWidth="1"/>
    <col min="481" max="481" width="14.5" bestFit="1" customWidth="1"/>
    <col min="482" max="482" width="12" bestFit="1" customWidth="1"/>
    <col min="483" max="483" width="14.5" bestFit="1" customWidth="1"/>
    <col min="484" max="484" width="12" bestFit="1" customWidth="1"/>
    <col min="485" max="485" width="14.5" bestFit="1" customWidth="1"/>
    <col min="486" max="486" width="12" bestFit="1" customWidth="1"/>
    <col min="487" max="487" width="14.5" bestFit="1" customWidth="1"/>
    <col min="488" max="488" width="12" bestFit="1" customWidth="1"/>
    <col min="489" max="489" width="14.5" bestFit="1" customWidth="1"/>
    <col min="490" max="490" width="12" bestFit="1" customWidth="1"/>
    <col min="491" max="491" width="14.5" bestFit="1" customWidth="1"/>
    <col min="492" max="492" width="12" bestFit="1" customWidth="1"/>
    <col min="493" max="493" width="14.5" bestFit="1" customWidth="1"/>
    <col min="494" max="494" width="12" bestFit="1" customWidth="1"/>
    <col min="495" max="495" width="14.5" bestFit="1" customWidth="1"/>
    <col min="496" max="496" width="11" bestFit="1" customWidth="1"/>
    <col min="497" max="497" width="13.5" bestFit="1" customWidth="1"/>
    <col min="498" max="498" width="11" bestFit="1" customWidth="1"/>
    <col min="499" max="499" width="13.5" bestFit="1" customWidth="1"/>
    <col min="500" max="500" width="12" bestFit="1" customWidth="1"/>
    <col min="501" max="501" width="14.5" bestFit="1" customWidth="1"/>
    <col min="502" max="502" width="12" bestFit="1" customWidth="1"/>
    <col min="503" max="503" width="14.5" bestFit="1" customWidth="1"/>
    <col min="504" max="505" width="12" bestFit="1" customWidth="1"/>
    <col min="506" max="506" width="14.5" bestFit="1" customWidth="1"/>
    <col min="507" max="507" width="12" bestFit="1" customWidth="1"/>
    <col min="508" max="508" width="14.5" bestFit="1" customWidth="1"/>
    <col min="509" max="510" width="12" bestFit="1" customWidth="1"/>
    <col min="511" max="511" width="14.5" bestFit="1" customWidth="1"/>
    <col min="512" max="512" width="13" bestFit="1" customWidth="1"/>
    <col min="513" max="513" width="15.5" bestFit="1" customWidth="1"/>
    <col min="514" max="515" width="13" bestFit="1" customWidth="1"/>
    <col min="516" max="516" width="15.5" bestFit="1" customWidth="1"/>
    <col min="517" max="517" width="13" bestFit="1" customWidth="1"/>
    <col min="518" max="518" width="15.5" bestFit="1" customWidth="1"/>
    <col min="519" max="519" width="13" bestFit="1" customWidth="1"/>
    <col min="520" max="520" width="15.5" bestFit="1" customWidth="1"/>
    <col min="521" max="521" width="13" bestFit="1" customWidth="1"/>
    <col min="522" max="522" width="15.5" bestFit="1" customWidth="1"/>
    <col min="523" max="523" width="13" bestFit="1" customWidth="1"/>
    <col min="524" max="524" width="15.5" bestFit="1" customWidth="1"/>
    <col min="525" max="525" width="13" bestFit="1" customWidth="1"/>
    <col min="526" max="526" width="15.5" bestFit="1" customWidth="1"/>
    <col min="527" max="527" width="13" bestFit="1" customWidth="1"/>
    <col min="528" max="528" width="15.5" bestFit="1" customWidth="1"/>
    <col min="529" max="529" width="13" bestFit="1" customWidth="1"/>
    <col min="530" max="530" width="15.5" bestFit="1" customWidth="1"/>
    <col min="531" max="531" width="12" bestFit="1" customWidth="1"/>
    <col min="532" max="532" width="14.5" bestFit="1" customWidth="1"/>
    <col min="533" max="533" width="12" bestFit="1" customWidth="1"/>
    <col min="534" max="534" width="14.5" bestFit="1" customWidth="1"/>
    <col min="535" max="535" width="13" bestFit="1" customWidth="1"/>
    <col min="536" max="536" width="15.5" bestFit="1" customWidth="1"/>
    <col min="537" max="537" width="13" bestFit="1" customWidth="1"/>
    <col min="538" max="538" width="15.5" bestFit="1" customWidth="1"/>
    <col min="539" max="539" width="13" bestFit="1" customWidth="1"/>
    <col min="540" max="540" width="15.5" bestFit="1" customWidth="1"/>
    <col min="541" max="541" width="11" bestFit="1" customWidth="1"/>
    <col min="542" max="542" width="13.5" bestFit="1" customWidth="1"/>
    <col min="543" max="544" width="12" bestFit="1" customWidth="1"/>
    <col min="545" max="545" width="14.5" bestFit="1" customWidth="1"/>
    <col min="546" max="546" width="11" bestFit="1" customWidth="1"/>
    <col min="547" max="547" width="13.5" bestFit="1" customWidth="1"/>
    <col min="548" max="548" width="11" bestFit="1" customWidth="1"/>
    <col min="549" max="549" width="13.5" bestFit="1" customWidth="1"/>
    <col min="550" max="550" width="11" bestFit="1" customWidth="1"/>
    <col min="551" max="551" width="13.5" bestFit="1" customWidth="1"/>
    <col min="552" max="552" width="12" bestFit="1" customWidth="1"/>
    <col min="553" max="553" width="14.5" bestFit="1" customWidth="1"/>
    <col min="554" max="554" width="12" bestFit="1" customWidth="1"/>
    <col min="555" max="555" width="14.5" bestFit="1" customWidth="1"/>
    <col min="556" max="556" width="12" bestFit="1" customWidth="1"/>
    <col min="557" max="557" width="14.5" bestFit="1" customWidth="1"/>
    <col min="558" max="558" width="12" bestFit="1" customWidth="1"/>
    <col min="559" max="559" width="14.5" bestFit="1" customWidth="1"/>
    <col min="560" max="560" width="12" bestFit="1" customWidth="1"/>
    <col min="561" max="561" width="14.5" bestFit="1" customWidth="1"/>
    <col min="562" max="562" width="11" bestFit="1" customWidth="1"/>
    <col min="563" max="563" width="13.5" bestFit="1" customWidth="1"/>
    <col min="564" max="564" width="11" bestFit="1" customWidth="1"/>
    <col min="565" max="565" width="13.5" bestFit="1" customWidth="1"/>
    <col min="566" max="566" width="11" bestFit="1" customWidth="1"/>
    <col min="567" max="567" width="13.5" bestFit="1" customWidth="1"/>
    <col min="568" max="568" width="11" bestFit="1" customWidth="1"/>
    <col min="569" max="569" width="13.5" bestFit="1" customWidth="1"/>
    <col min="570" max="570" width="12" bestFit="1" customWidth="1"/>
    <col min="571" max="571" width="14.5" bestFit="1" customWidth="1"/>
    <col min="572" max="572" width="12" bestFit="1" customWidth="1"/>
    <col min="573" max="573" width="14.5" bestFit="1" customWidth="1"/>
    <col min="574" max="574" width="12" bestFit="1" customWidth="1"/>
    <col min="575" max="575" width="14.5" bestFit="1" customWidth="1"/>
    <col min="576" max="576" width="12" bestFit="1" customWidth="1"/>
    <col min="577" max="577" width="14.5" bestFit="1" customWidth="1"/>
    <col min="578" max="578" width="11" bestFit="1" customWidth="1"/>
    <col min="579" max="579" width="13.5" bestFit="1" customWidth="1"/>
    <col min="580" max="580" width="11" bestFit="1" customWidth="1"/>
    <col min="581" max="581" width="13.5" bestFit="1" customWidth="1"/>
    <col min="582" max="582" width="11" bestFit="1" customWidth="1"/>
    <col min="583" max="583" width="13.5" bestFit="1" customWidth="1"/>
    <col min="584" max="584" width="12" bestFit="1" customWidth="1"/>
    <col min="585" max="585" width="14.5" bestFit="1" customWidth="1"/>
    <col min="586" max="586" width="12" bestFit="1" customWidth="1"/>
    <col min="587" max="587" width="14.5" bestFit="1" customWidth="1"/>
    <col min="588" max="588" width="11" bestFit="1" customWidth="1"/>
    <col min="589" max="589" width="13.5" bestFit="1" customWidth="1"/>
    <col min="590" max="590" width="11" bestFit="1" customWidth="1"/>
    <col min="591" max="591" width="13.5" bestFit="1" customWidth="1"/>
    <col min="592" max="592" width="12" bestFit="1" customWidth="1"/>
    <col min="593" max="593" width="14.5" bestFit="1" customWidth="1"/>
    <col min="594" max="594" width="12" bestFit="1" customWidth="1"/>
    <col min="595" max="595" width="14.5" bestFit="1" customWidth="1"/>
    <col min="596" max="596" width="12" bestFit="1" customWidth="1"/>
    <col min="597" max="597" width="14.5" bestFit="1" customWidth="1"/>
    <col min="598" max="598" width="12" bestFit="1" customWidth="1"/>
    <col min="599" max="599" width="14.5" bestFit="1" customWidth="1"/>
    <col min="600" max="600" width="12" bestFit="1" customWidth="1"/>
    <col min="601" max="601" width="14.5" bestFit="1" customWidth="1"/>
    <col min="602" max="602" width="11" bestFit="1" customWidth="1"/>
    <col min="603" max="603" width="13.5" bestFit="1" customWidth="1"/>
    <col min="604" max="604" width="11" bestFit="1" customWidth="1"/>
    <col min="605" max="605" width="13.5" bestFit="1" customWidth="1"/>
    <col min="606" max="606" width="12" bestFit="1" customWidth="1"/>
    <col min="607" max="607" width="14.5" bestFit="1" customWidth="1"/>
    <col min="608" max="608" width="12" bestFit="1" customWidth="1"/>
    <col min="609" max="609" width="14.5" bestFit="1" customWidth="1"/>
    <col min="610" max="610" width="12" bestFit="1" customWidth="1"/>
    <col min="611" max="611" width="14.5" bestFit="1" customWidth="1"/>
    <col min="612" max="612" width="12" bestFit="1" customWidth="1"/>
    <col min="613" max="613" width="14.5" bestFit="1" customWidth="1"/>
    <col min="614" max="614" width="12" bestFit="1" customWidth="1"/>
    <col min="615" max="615" width="14.5" bestFit="1" customWidth="1"/>
    <col min="616" max="616" width="11" bestFit="1" customWidth="1"/>
    <col min="617" max="617" width="13.5" bestFit="1" customWidth="1"/>
    <col min="618" max="618" width="12" bestFit="1" customWidth="1"/>
    <col min="619" max="619" width="14.5" bestFit="1" customWidth="1"/>
    <col min="620" max="620" width="12" bestFit="1" customWidth="1"/>
    <col min="621" max="621" width="14.5" bestFit="1" customWidth="1"/>
    <col min="622" max="622" width="12" bestFit="1" customWidth="1"/>
    <col min="623" max="623" width="14.5" bestFit="1" customWidth="1"/>
    <col min="624" max="624" width="12" bestFit="1" customWidth="1"/>
    <col min="625" max="625" width="14.5" bestFit="1" customWidth="1"/>
    <col min="626" max="626" width="12" bestFit="1" customWidth="1"/>
    <col min="627" max="627" width="14.5" bestFit="1" customWidth="1"/>
    <col min="628" max="628" width="12" bestFit="1" customWidth="1"/>
    <col min="629" max="629" width="14.5" bestFit="1" customWidth="1"/>
    <col min="630" max="630" width="12" bestFit="1" customWidth="1"/>
    <col min="631" max="631" width="14.5" bestFit="1" customWidth="1"/>
    <col min="632" max="632" width="12" bestFit="1" customWidth="1"/>
    <col min="633" max="633" width="14.5" bestFit="1" customWidth="1"/>
    <col min="634" max="634" width="11" bestFit="1" customWidth="1"/>
    <col min="635" max="635" width="13.5" bestFit="1" customWidth="1"/>
    <col min="636" max="636" width="11" bestFit="1" customWidth="1"/>
    <col min="637" max="637" width="13.5" bestFit="1" customWidth="1"/>
    <col min="638" max="638" width="12" bestFit="1" customWidth="1"/>
    <col min="639" max="639" width="14.5" bestFit="1" customWidth="1"/>
    <col min="640" max="640" width="12" bestFit="1" customWidth="1"/>
    <col min="641" max="641" width="14.5" bestFit="1" customWidth="1"/>
    <col min="642" max="642" width="12" bestFit="1" customWidth="1"/>
    <col min="643" max="643" width="14.5" bestFit="1" customWidth="1"/>
    <col min="644" max="644" width="12" bestFit="1" customWidth="1"/>
    <col min="645" max="645" width="14.5" bestFit="1" customWidth="1"/>
    <col min="646" max="646" width="11" bestFit="1" customWidth="1"/>
    <col min="647" max="647" width="13.5" bestFit="1" customWidth="1"/>
    <col min="648" max="648" width="12" bestFit="1" customWidth="1"/>
    <col min="649" max="649" width="14.5" bestFit="1" customWidth="1"/>
    <col min="650" max="650" width="12" bestFit="1" customWidth="1"/>
    <col min="651" max="651" width="14.5" bestFit="1" customWidth="1"/>
    <col min="652" max="653" width="12" bestFit="1" customWidth="1"/>
    <col min="654" max="654" width="14.5" bestFit="1" customWidth="1"/>
    <col min="655" max="655" width="12" bestFit="1" customWidth="1"/>
    <col min="656" max="656" width="14.5" bestFit="1" customWidth="1"/>
    <col min="657" max="657" width="12" bestFit="1" customWidth="1"/>
    <col min="658" max="658" width="14.5" bestFit="1" customWidth="1"/>
    <col min="659" max="659" width="12" bestFit="1" customWidth="1"/>
    <col min="660" max="660" width="14.5" bestFit="1" customWidth="1"/>
    <col min="661" max="661" width="12" bestFit="1" customWidth="1"/>
    <col min="662" max="662" width="14.5" bestFit="1" customWidth="1"/>
    <col min="663" max="663" width="13" bestFit="1" customWidth="1"/>
    <col min="664" max="664" width="15.5" bestFit="1" customWidth="1"/>
    <col min="665" max="665" width="13" bestFit="1" customWidth="1"/>
    <col min="666" max="666" width="15.5" bestFit="1" customWidth="1"/>
    <col min="667" max="667" width="13" bestFit="1" customWidth="1"/>
    <col min="668" max="668" width="15.5" bestFit="1" customWidth="1"/>
    <col min="669" max="669" width="13" bestFit="1" customWidth="1"/>
    <col min="670" max="670" width="15.5" bestFit="1" customWidth="1"/>
    <col min="671" max="671" width="13" bestFit="1" customWidth="1"/>
    <col min="672" max="672" width="15.5" bestFit="1" customWidth="1"/>
    <col min="673" max="673" width="13" bestFit="1" customWidth="1"/>
    <col min="674" max="674" width="15.5" bestFit="1" customWidth="1"/>
    <col min="675" max="675" width="13" bestFit="1" customWidth="1"/>
    <col min="676" max="676" width="15.5" bestFit="1" customWidth="1"/>
    <col min="677" max="677" width="13" bestFit="1" customWidth="1"/>
    <col min="678" max="678" width="15.5" bestFit="1" customWidth="1"/>
    <col min="679" max="679" width="13" bestFit="1" customWidth="1"/>
    <col min="680" max="680" width="15.5" bestFit="1" customWidth="1"/>
    <col min="681" max="681" width="13" bestFit="1" customWidth="1"/>
    <col min="682" max="682" width="15.5" bestFit="1" customWidth="1"/>
    <col min="683" max="683" width="13" bestFit="1" customWidth="1"/>
    <col min="684" max="684" width="15.5" bestFit="1" customWidth="1"/>
    <col min="685" max="685" width="13" bestFit="1" customWidth="1"/>
    <col min="686" max="686" width="15.5" bestFit="1" customWidth="1"/>
    <col min="687" max="688" width="12" bestFit="1" customWidth="1"/>
    <col min="689" max="689" width="14.5" bestFit="1" customWidth="1"/>
    <col min="690" max="691" width="13" bestFit="1" customWidth="1"/>
    <col min="692" max="692" width="15.5" bestFit="1" customWidth="1"/>
    <col min="693" max="693" width="13" bestFit="1" customWidth="1"/>
    <col min="694" max="694" width="15.5" bestFit="1" customWidth="1"/>
    <col min="695" max="695" width="13" bestFit="1" customWidth="1"/>
    <col min="696" max="696" width="15.5" bestFit="1" customWidth="1"/>
    <col min="697" max="697" width="13" bestFit="1" customWidth="1"/>
    <col min="698" max="698" width="15.5" bestFit="1" customWidth="1"/>
    <col min="699" max="699" width="13" bestFit="1" customWidth="1"/>
    <col min="700" max="700" width="15.5" bestFit="1" customWidth="1"/>
    <col min="701" max="701" width="11" bestFit="1" customWidth="1"/>
    <col min="702" max="702" width="13.5" bestFit="1" customWidth="1"/>
    <col min="703" max="703" width="11" bestFit="1" customWidth="1"/>
    <col min="704" max="704" width="13.5" bestFit="1" customWidth="1"/>
    <col min="705" max="705" width="12" bestFit="1" customWidth="1"/>
    <col min="706" max="706" width="14.5" bestFit="1" customWidth="1"/>
    <col min="707" max="707" width="12" bestFit="1" customWidth="1"/>
    <col min="708" max="708" width="14.5" bestFit="1" customWidth="1"/>
    <col min="709" max="709" width="12" bestFit="1" customWidth="1"/>
    <col min="710" max="710" width="14.5" bestFit="1" customWidth="1"/>
    <col min="711" max="711" width="12" bestFit="1" customWidth="1"/>
    <col min="712" max="712" width="14.5" bestFit="1" customWidth="1"/>
    <col min="713" max="713" width="12" bestFit="1" customWidth="1"/>
    <col min="714" max="714" width="14.5" bestFit="1" customWidth="1"/>
    <col min="715" max="716" width="11" bestFit="1" customWidth="1"/>
    <col min="717" max="717" width="13.5" bestFit="1" customWidth="1"/>
    <col min="718" max="718" width="12" bestFit="1" customWidth="1"/>
    <col min="719" max="719" width="14.5" bestFit="1" customWidth="1"/>
    <col min="720" max="720" width="12" bestFit="1" customWidth="1"/>
    <col min="721" max="721" width="14.5" bestFit="1" customWidth="1"/>
    <col min="722" max="722" width="12" bestFit="1" customWidth="1"/>
    <col min="723" max="723" width="14.5" bestFit="1" customWidth="1"/>
    <col min="724" max="724" width="12" bestFit="1" customWidth="1"/>
    <col min="725" max="725" width="14.5" bestFit="1" customWidth="1"/>
    <col min="726" max="726" width="11" bestFit="1" customWidth="1"/>
    <col min="727" max="727" width="13.5" bestFit="1" customWidth="1"/>
    <col min="728" max="728" width="12" bestFit="1" customWidth="1"/>
    <col min="729" max="729" width="14.5" bestFit="1" customWidth="1"/>
    <col min="730" max="730" width="12" bestFit="1" customWidth="1"/>
    <col min="731" max="731" width="14.5" bestFit="1" customWidth="1"/>
    <col min="732" max="732" width="12" bestFit="1" customWidth="1"/>
    <col min="733" max="733" width="14.5" bestFit="1" customWidth="1"/>
    <col min="734" max="734" width="12" bestFit="1" customWidth="1"/>
    <col min="735" max="735" width="14.5" bestFit="1" customWidth="1"/>
    <col min="736" max="736" width="12" bestFit="1" customWidth="1"/>
    <col min="737" max="737" width="14.5" bestFit="1" customWidth="1"/>
    <col min="738" max="738" width="12" bestFit="1" customWidth="1"/>
    <col min="739" max="739" width="14.5" bestFit="1" customWidth="1"/>
    <col min="740" max="740" width="12" bestFit="1" customWidth="1"/>
    <col min="741" max="741" width="14.5" bestFit="1" customWidth="1"/>
    <col min="742" max="742" width="12" bestFit="1" customWidth="1"/>
    <col min="743" max="743" width="14.5" bestFit="1" customWidth="1"/>
    <col min="744" max="744" width="11" bestFit="1" customWidth="1"/>
    <col min="745" max="745" width="13.5" bestFit="1" customWidth="1"/>
    <col min="746" max="746" width="12" bestFit="1" customWidth="1"/>
    <col min="747" max="747" width="14.5" bestFit="1" customWidth="1"/>
    <col min="748" max="748" width="12" bestFit="1" customWidth="1"/>
    <col min="749" max="749" width="14.5" bestFit="1" customWidth="1"/>
    <col min="750" max="750" width="12" bestFit="1" customWidth="1"/>
    <col min="751" max="751" width="14.5" bestFit="1" customWidth="1"/>
    <col min="752" max="752" width="12" bestFit="1" customWidth="1"/>
    <col min="753" max="753" width="14.5" bestFit="1" customWidth="1"/>
    <col min="754" max="755" width="12" bestFit="1" customWidth="1"/>
    <col min="756" max="756" width="14.5" bestFit="1" customWidth="1"/>
    <col min="757" max="757" width="11" bestFit="1" customWidth="1"/>
    <col min="758" max="758" width="13.5" bestFit="1" customWidth="1"/>
    <col min="759" max="759" width="11" bestFit="1" customWidth="1"/>
    <col min="760" max="760" width="13.5" bestFit="1" customWidth="1"/>
    <col min="761" max="761" width="11" bestFit="1" customWidth="1"/>
    <col min="762" max="762" width="13.5" bestFit="1" customWidth="1"/>
    <col min="763" max="764" width="12" bestFit="1" customWidth="1"/>
    <col min="765" max="765" width="14.5" bestFit="1" customWidth="1"/>
    <col min="766" max="766" width="12" bestFit="1" customWidth="1"/>
    <col min="767" max="767" width="14.5" bestFit="1" customWidth="1"/>
    <col min="768" max="768" width="12" bestFit="1" customWidth="1"/>
    <col min="769" max="769" width="14.5" bestFit="1" customWidth="1"/>
    <col min="770" max="770" width="12" bestFit="1" customWidth="1"/>
    <col min="771" max="771" width="14.5" bestFit="1" customWidth="1"/>
    <col min="772" max="773" width="12" bestFit="1" customWidth="1"/>
    <col min="774" max="774" width="14.5" bestFit="1" customWidth="1"/>
    <col min="775" max="775" width="12" bestFit="1" customWidth="1"/>
    <col min="776" max="776" width="14.5" bestFit="1" customWidth="1"/>
    <col min="777" max="777" width="11" bestFit="1" customWidth="1"/>
    <col min="778" max="778" width="13.5" bestFit="1" customWidth="1"/>
    <col min="779" max="779" width="11" bestFit="1" customWidth="1"/>
    <col min="780" max="780" width="13.5" bestFit="1" customWidth="1"/>
    <col min="781" max="781" width="11" bestFit="1" customWidth="1"/>
    <col min="782" max="782" width="13.5" bestFit="1" customWidth="1"/>
    <col min="783" max="783" width="11" bestFit="1" customWidth="1"/>
    <col min="784" max="784" width="13.5" bestFit="1" customWidth="1"/>
    <col min="785" max="785" width="12" bestFit="1" customWidth="1"/>
    <col min="786" max="786" width="14.5" bestFit="1" customWidth="1"/>
    <col min="787" max="787" width="12" bestFit="1" customWidth="1"/>
    <col min="788" max="788" width="14.5" bestFit="1" customWidth="1"/>
    <col min="789" max="789" width="12" bestFit="1" customWidth="1"/>
    <col min="790" max="790" width="14.5" bestFit="1" customWidth="1"/>
    <col min="791" max="791" width="12" bestFit="1" customWidth="1"/>
    <col min="792" max="792" width="14.5" bestFit="1" customWidth="1"/>
    <col min="793" max="793" width="11" bestFit="1" customWidth="1"/>
    <col min="794" max="794" width="13.5" bestFit="1" customWidth="1"/>
    <col min="795" max="795" width="11" bestFit="1" customWidth="1"/>
    <col min="796" max="796" width="13.5" bestFit="1" customWidth="1"/>
    <col min="797" max="797" width="11" bestFit="1" customWidth="1"/>
    <col min="798" max="798" width="13.5" bestFit="1" customWidth="1"/>
    <col min="799" max="799" width="11" bestFit="1" customWidth="1"/>
    <col min="800" max="800" width="13.5" bestFit="1" customWidth="1"/>
    <col min="801" max="801" width="12" bestFit="1" customWidth="1"/>
    <col min="802" max="802" width="14.5" bestFit="1" customWidth="1"/>
    <col min="803" max="803" width="12" bestFit="1" customWidth="1"/>
    <col min="804" max="804" width="14.5" bestFit="1" customWidth="1"/>
    <col min="805" max="805" width="12" bestFit="1" customWidth="1"/>
    <col min="806" max="806" width="14.5" bestFit="1" customWidth="1"/>
    <col min="807" max="807" width="12" bestFit="1" customWidth="1"/>
    <col min="808" max="808" width="14.5" bestFit="1" customWidth="1"/>
    <col min="809" max="809" width="12" bestFit="1" customWidth="1"/>
    <col min="810" max="810" width="14.5" bestFit="1" customWidth="1"/>
    <col min="811" max="811" width="12" bestFit="1" customWidth="1"/>
    <col min="812" max="812" width="14.5" bestFit="1" customWidth="1"/>
    <col min="813" max="813" width="11" bestFit="1" customWidth="1"/>
    <col min="814" max="814" width="13.5" bestFit="1" customWidth="1"/>
    <col min="815" max="815" width="11" bestFit="1" customWidth="1"/>
    <col min="816" max="816" width="13.5" bestFit="1" customWidth="1"/>
    <col min="817" max="817" width="12" bestFit="1" customWidth="1"/>
    <col min="818" max="818" width="14.5" bestFit="1" customWidth="1"/>
    <col min="819" max="819" width="12" bestFit="1" customWidth="1"/>
    <col min="820" max="820" width="14.5" bestFit="1" customWidth="1"/>
    <col min="821" max="821" width="11" bestFit="1" customWidth="1"/>
    <col min="822" max="822" width="13.5" bestFit="1" customWidth="1"/>
    <col min="823" max="823" width="11" bestFit="1" customWidth="1"/>
    <col min="824" max="824" width="13.5" bestFit="1" customWidth="1"/>
    <col min="825" max="825" width="12" bestFit="1" customWidth="1"/>
    <col min="826" max="826" width="14.5" bestFit="1" customWidth="1"/>
    <col min="827" max="827" width="12" bestFit="1" customWidth="1"/>
    <col min="828" max="828" width="14.5" bestFit="1" customWidth="1"/>
    <col min="829" max="829" width="12" bestFit="1" customWidth="1"/>
    <col min="830" max="830" width="14.5" bestFit="1" customWidth="1"/>
    <col min="831" max="831" width="12" bestFit="1" customWidth="1"/>
    <col min="832" max="832" width="14.5" bestFit="1" customWidth="1"/>
    <col min="833" max="833" width="12" bestFit="1" customWidth="1"/>
    <col min="834" max="834" width="14.5" bestFit="1" customWidth="1"/>
    <col min="835" max="835" width="12" bestFit="1" customWidth="1"/>
    <col min="836" max="836" width="14.5" bestFit="1" customWidth="1"/>
    <col min="837" max="837" width="12" bestFit="1" customWidth="1"/>
    <col min="838" max="838" width="14.5" bestFit="1" customWidth="1"/>
    <col min="839" max="839" width="12" bestFit="1" customWidth="1"/>
    <col min="840" max="840" width="14.5" bestFit="1" customWidth="1"/>
    <col min="841" max="841" width="12" bestFit="1" customWidth="1"/>
    <col min="842" max="842" width="14.5" bestFit="1" customWidth="1"/>
    <col min="843" max="843" width="12" bestFit="1" customWidth="1"/>
    <col min="844" max="844" width="14.5" bestFit="1" customWidth="1"/>
    <col min="845" max="845" width="13" bestFit="1" customWidth="1"/>
    <col min="846" max="846" width="15.5" bestFit="1" customWidth="1"/>
    <col min="847" max="847" width="13" bestFit="1" customWidth="1"/>
    <col min="848" max="848" width="15.5" bestFit="1" customWidth="1"/>
    <col min="849" max="849" width="13" bestFit="1" customWidth="1"/>
    <col min="850" max="850" width="15.5" bestFit="1" customWidth="1"/>
    <col min="851" max="851" width="13" bestFit="1" customWidth="1"/>
    <col min="852" max="852" width="15.5" bestFit="1" customWidth="1"/>
    <col min="853" max="853" width="13" bestFit="1" customWidth="1"/>
    <col min="854" max="854" width="15.5" bestFit="1" customWidth="1"/>
    <col min="855" max="855" width="12" bestFit="1" customWidth="1"/>
    <col min="856" max="856" width="14.5" bestFit="1" customWidth="1"/>
    <col min="857" max="857" width="12" bestFit="1" customWidth="1"/>
    <col min="858" max="858" width="14.5" bestFit="1" customWidth="1"/>
    <col min="859" max="859" width="13" bestFit="1" customWidth="1"/>
    <col min="860" max="860" width="15.5" bestFit="1" customWidth="1"/>
    <col min="861" max="861" width="13" bestFit="1" customWidth="1"/>
    <col min="862" max="862" width="15.5" bestFit="1" customWidth="1"/>
    <col min="863" max="863" width="13" bestFit="1" customWidth="1"/>
    <col min="864" max="864" width="15.5" bestFit="1" customWidth="1"/>
    <col min="865" max="865" width="13" bestFit="1" customWidth="1"/>
    <col min="866" max="866" width="15.5" bestFit="1" customWidth="1"/>
    <col min="867" max="867" width="13" bestFit="1" customWidth="1"/>
    <col min="868" max="868" width="15.5" bestFit="1" customWidth="1"/>
    <col min="869" max="869" width="13" bestFit="1" customWidth="1"/>
    <col min="870" max="870" width="15.5" bestFit="1" customWidth="1"/>
    <col min="871" max="871" width="13" bestFit="1" customWidth="1"/>
    <col min="872" max="872" width="15.5" bestFit="1" customWidth="1"/>
    <col min="873" max="873" width="13" bestFit="1" customWidth="1"/>
    <col min="874" max="874" width="15.5" bestFit="1" customWidth="1"/>
    <col min="875" max="875" width="13" bestFit="1" customWidth="1"/>
    <col min="876" max="876" width="15.5" bestFit="1" customWidth="1"/>
    <col min="877" max="878" width="13" bestFit="1" customWidth="1"/>
    <col min="879" max="879" width="15.5" bestFit="1" customWidth="1"/>
    <col min="880" max="880" width="13" bestFit="1" customWidth="1"/>
    <col min="881" max="881" width="15.5" bestFit="1" customWidth="1"/>
    <col min="882" max="882" width="13" bestFit="1" customWidth="1"/>
    <col min="883" max="883" width="15.5" bestFit="1" customWidth="1"/>
    <col min="884" max="884" width="13" bestFit="1" customWidth="1"/>
    <col min="885" max="885" width="15.5" bestFit="1" customWidth="1"/>
    <col min="886" max="886" width="13" bestFit="1" customWidth="1"/>
    <col min="887" max="887" width="15.5" bestFit="1" customWidth="1"/>
    <col min="888" max="888" width="13" bestFit="1" customWidth="1"/>
    <col min="889" max="889" width="15.5" bestFit="1" customWidth="1"/>
    <col min="890" max="890" width="11" bestFit="1" customWidth="1"/>
    <col min="891" max="891" width="13.5" bestFit="1" customWidth="1"/>
    <col min="892" max="892" width="11" bestFit="1" customWidth="1"/>
    <col min="893" max="893" width="13.5" bestFit="1" customWidth="1"/>
    <col min="894" max="894" width="12" bestFit="1" customWidth="1"/>
    <col min="895" max="895" width="14.5" bestFit="1" customWidth="1"/>
    <col min="896" max="896" width="12" bestFit="1" customWidth="1"/>
    <col min="897" max="897" width="14.5" bestFit="1" customWidth="1"/>
    <col min="898" max="898" width="12" bestFit="1" customWidth="1"/>
    <col min="899" max="899" width="14.5" bestFit="1" customWidth="1"/>
    <col min="900" max="900" width="12" bestFit="1" customWidth="1"/>
    <col min="901" max="901" width="14.5" bestFit="1" customWidth="1"/>
    <col min="902" max="902" width="12" bestFit="1" customWidth="1"/>
    <col min="903" max="903" width="14.5" bestFit="1" customWidth="1"/>
    <col min="904" max="904" width="11" bestFit="1" customWidth="1"/>
    <col min="905" max="905" width="13.5" bestFit="1" customWidth="1"/>
    <col min="906" max="906" width="11" bestFit="1" customWidth="1"/>
    <col min="907" max="907" width="13.5" bestFit="1" customWidth="1"/>
    <col min="908" max="908" width="11" bestFit="1" customWidth="1"/>
    <col min="909" max="909" width="13.5" bestFit="1" customWidth="1"/>
    <col min="910" max="910" width="12" bestFit="1" customWidth="1"/>
    <col min="911" max="911" width="14.5" bestFit="1" customWidth="1"/>
    <col min="912" max="912" width="12" bestFit="1" customWidth="1"/>
    <col min="913" max="913" width="14.5" bestFit="1" customWidth="1"/>
    <col min="914" max="914" width="12" bestFit="1" customWidth="1"/>
    <col min="915" max="915" width="14.5" bestFit="1" customWidth="1"/>
    <col min="916" max="916" width="12" bestFit="1" customWidth="1"/>
    <col min="917" max="917" width="14.5" bestFit="1" customWidth="1"/>
    <col min="918" max="918" width="12" bestFit="1" customWidth="1"/>
    <col min="919" max="919" width="14.5" bestFit="1" customWidth="1"/>
    <col min="920" max="920" width="12" bestFit="1" customWidth="1"/>
    <col min="921" max="921" width="14.5" bestFit="1" customWidth="1"/>
    <col min="922" max="922" width="11" bestFit="1" customWidth="1"/>
    <col min="923" max="923" width="13.5" bestFit="1" customWidth="1"/>
    <col min="924" max="925" width="12" bestFit="1" customWidth="1"/>
    <col min="926" max="926" width="14.5" bestFit="1" customWidth="1"/>
    <col min="927" max="927" width="11" bestFit="1" customWidth="1"/>
    <col min="928" max="928" width="13.5" bestFit="1" customWidth="1"/>
    <col min="929" max="929" width="12" bestFit="1" customWidth="1"/>
    <col min="930" max="930" width="14.5" bestFit="1" customWidth="1"/>
    <col min="931" max="931" width="12" bestFit="1" customWidth="1"/>
    <col min="932" max="932" width="14.5" bestFit="1" customWidth="1"/>
    <col min="933" max="933" width="12" bestFit="1" customWidth="1"/>
    <col min="934" max="934" width="14.5" bestFit="1" customWidth="1"/>
    <col min="935" max="935" width="12" bestFit="1" customWidth="1"/>
    <col min="936" max="936" width="14.5" bestFit="1" customWidth="1"/>
    <col min="937" max="937" width="12" bestFit="1" customWidth="1"/>
    <col min="938" max="938" width="14.5" bestFit="1" customWidth="1"/>
    <col min="939" max="940" width="12" bestFit="1" customWidth="1"/>
    <col min="941" max="941" width="14.5" bestFit="1" customWidth="1"/>
    <col min="942" max="942" width="11" bestFit="1" customWidth="1"/>
    <col min="943" max="943" width="13.5" bestFit="1" customWidth="1"/>
    <col min="944" max="944" width="11" bestFit="1" customWidth="1"/>
    <col min="945" max="945" width="13.5" bestFit="1" customWidth="1"/>
    <col min="946" max="946" width="12" bestFit="1" customWidth="1"/>
    <col min="947" max="947" width="14.5" bestFit="1" customWidth="1"/>
    <col min="948" max="949" width="12" bestFit="1" customWidth="1"/>
    <col min="950" max="950" width="14.5" bestFit="1" customWidth="1"/>
    <col min="951" max="951" width="12" bestFit="1" customWidth="1"/>
    <col min="952" max="952" width="14.5" bestFit="1" customWidth="1"/>
    <col min="953" max="953" width="12" bestFit="1" customWidth="1"/>
    <col min="954" max="954" width="14.5" bestFit="1" customWidth="1"/>
    <col min="955" max="955" width="11" bestFit="1" customWidth="1"/>
    <col min="956" max="956" width="13.5" bestFit="1" customWidth="1"/>
    <col min="957" max="957" width="11" bestFit="1" customWidth="1"/>
    <col min="958" max="958" width="13.5" bestFit="1" customWidth="1"/>
    <col min="959" max="959" width="11" bestFit="1" customWidth="1"/>
    <col min="960" max="960" width="13.5" bestFit="1" customWidth="1"/>
    <col min="961" max="961" width="11" bestFit="1" customWidth="1"/>
    <col min="962" max="962" width="13.5" bestFit="1" customWidth="1"/>
    <col min="963" max="964" width="12" bestFit="1" customWidth="1"/>
    <col min="965" max="965" width="14.5" bestFit="1" customWidth="1"/>
    <col min="966" max="966" width="12" bestFit="1" customWidth="1"/>
    <col min="967" max="967" width="14.5" bestFit="1" customWidth="1"/>
    <col min="968" max="968" width="12" bestFit="1" customWidth="1"/>
    <col min="969" max="969" width="14.5" bestFit="1" customWidth="1"/>
    <col min="970" max="970" width="12" bestFit="1" customWidth="1"/>
    <col min="971" max="971" width="14.5" bestFit="1" customWidth="1"/>
    <col min="972" max="972" width="12" bestFit="1" customWidth="1"/>
    <col min="973" max="973" width="14.5" bestFit="1" customWidth="1"/>
    <col min="974" max="974" width="12" bestFit="1" customWidth="1"/>
    <col min="975" max="975" width="14.5" bestFit="1" customWidth="1"/>
    <col min="976" max="976" width="12" bestFit="1" customWidth="1"/>
    <col min="977" max="977" width="14.5" bestFit="1" customWidth="1"/>
    <col min="978" max="978" width="11" bestFit="1" customWidth="1"/>
    <col min="979" max="979" width="13.5" bestFit="1" customWidth="1"/>
    <col min="980" max="980" width="11" bestFit="1" customWidth="1"/>
    <col min="981" max="981" width="13.5" bestFit="1" customWidth="1"/>
    <col min="982" max="982" width="11" bestFit="1" customWidth="1"/>
    <col min="983" max="983" width="13.5" bestFit="1" customWidth="1"/>
    <col min="984" max="984" width="12" bestFit="1" customWidth="1"/>
    <col min="985" max="985" width="14.5" bestFit="1" customWidth="1"/>
    <col min="986" max="986" width="12" bestFit="1" customWidth="1"/>
    <col min="987" max="987" width="14.5" bestFit="1" customWidth="1"/>
    <col min="988" max="988" width="12" bestFit="1" customWidth="1"/>
    <col min="989" max="989" width="14.5" bestFit="1" customWidth="1"/>
    <col min="990" max="990" width="12" bestFit="1" customWidth="1"/>
    <col min="991" max="991" width="14.5" bestFit="1" customWidth="1"/>
    <col min="992" max="992" width="12" bestFit="1" customWidth="1"/>
    <col min="993" max="993" width="14.5" bestFit="1" customWidth="1"/>
    <col min="994" max="994" width="11" bestFit="1" customWidth="1"/>
    <col min="995" max="995" width="13.5" bestFit="1" customWidth="1"/>
    <col min="996" max="996" width="12" bestFit="1" customWidth="1"/>
    <col min="997" max="997" width="14.5" bestFit="1" customWidth="1"/>
    <col min="998" max="998" width="12" bestFit="1" customWidth="1"/>
    <col min="999" max="999" width="14.5" bestFit="1" customWidth="1"/>
    <col min="1000" max="1000" width="12" bestFit="1" customWidth="1"/>
    <col min="1001" max="1001" width="14.5" bestFit="1" customWidth="1"/>
    <col min="1002" max="1002" width="12" bestFit="1" customWidth="1"/>
    <col min="1003" max="1003" width="14.5" bestFit="1" customWidth="1"/>
    <col min="1004" max="1005" width="12" bestFit="1" customWidth="1"/>
    <col min="1006" max="1006" width="14.5" bestFit="1" customWidth="1"/>
    <col min="1007" max="1007" width="12" bestFit="1" customWidth="1"/>
    <col min="1008" max="1008" width="14.5" bestFit="1" customWidth="1"/>
    <col min="1009" max="1009" width="12" bestFit="1" customWidth="1"/>
    <col min="1010" max="1010" width="14.5" bestFit="1" customWidth="1"/>
    <col min="1011" max="1011" width="12" bestFit="1" customWidth="1"/>
    <col min="1012" max="1012" width="14.5" bestFit="1" customWidth="1"/>
    <col min="1013" max="1013" width="11" bestFit="1" customWidth="1"/>
    <col min="1014" max="1014" width="13.5" bestFit="1" customWidth="1"/>
    <col min="1015" max="1015" width="12" bestFit="1" customWidth="1"/>
    <col min="1016" max="1016" width="14.5" bestFit="1" customWidth="1"/>
    <col min="1017" max="1017" width="12" bestFit="1" customWidth="1"/>
    <col min="1018" max="1018" width="14.5" bestFit="1" customWidth="1"/>
    <col min="1019" max="1019" width="12" bestFit="1" customWidth="1"/>
    <col min="1020" max="1020" width="14.5" bestFit="1" customWidth="1"/>
    <col min="1021" max="1021" width="12" bestFit="1" customWidth="1"/>
    <col min="1022" max="1022" width="14.5" bestFit="1" customWidth="1"/>
    <col min="1023" max="1023" width="12" bestFit="1" customWidth="1"/>
    <col min="1024" max="1024" width="14.5" bestFit="1" customWidth="1"/>
    <col min="1025" max="1025" width="12" bestFit="1" customWidth="1"/>
    <col min="1026" max="1026" width="14.5" bestFit="1" customWidth="1"/>
    <col min="1027" max="1027" width="12" bestFit="1" customWidth="1"/>
    <col min="1028" max="1028" width="14.5" bestFit="1" customWidth="1"/>
    <col min="1029" max="1030" width="12" bestFit="1" customWidth="1"/>
    <col min="1031" max="1031" width="14.5" bestFit="1" customWidth="1"/>
    <col min="1032" max="1032" width="12" bestFit="1" customWidth="1"/>
    <col min="1033" max="1033" width="14.5" bestFit="1" customWidth="1"/>
    <col min="1034" max="1034" width="12" bestFit="1" customWidth="1"/>
    <col min="1035" max="1035" width="14.5" bestFit="1" customWidth="1"/>
    <col min="1036" max="1036" width="13" bestFit="1" customWidth="1"/>
    <col min="1037" max="1037" width="15.5" bestFit="1" customWidth="1"/>
    <col min="1038" max="1038" width="13" bestFit="1" customWidth="1"/>
    <col min="1039" max="1039" width="15.5" bestFit="1" customWidth="1"/>
    <col min="1040" max="1040" width="13" bestFit="1" customWidth="1"/>
    <col min="1041" max="1041" width="15.5" bestFit="1" customWidth="1"/>
    <col min="1042" max="1042" width="13" bestFit="1" customWidth="1"/>
    <col min="1043" max="1043" width="15.5" bestFit="1" customWidth="1"/>
    <col min="1044" max="1044" width="12" bestFit="1" customWidth="1"/>
    <col min="1045" max="1045" width="14.5" bestFit="1" customWidth="1"/>
    <col min="1046" max="1046" width="13" bestFit="1" customWidth="1"/>
    <col min="1047" max="1047" width="15.5" bestFit="1" customWidth="1"/>
    <col min="1048" max="1048" width="13" bestFit="1" customWidth="1"/>
    <col min="1049" max="1049" width="15.5" bestFit="1" customWidth="1"/>
    <col min="1050" max="1050" width="13" bestFit="1" customWidth="1"/>
    <col min="1051" max="1051" width="15.5" bestFit="1" customWidth="1"/>
    <col min="1052" max="1052" width="13" bestFit="1" customWidth="1"/>
    <col min="1053" max="1053" width="15.5" bestFit="1" customWidth="1"/>
    <col min="1054" max="1054" width="13" bestFit="1" customWidth="1"/>
    <col min="1055" max="1055" width="15.5" bestFit="1" customWidth="1"/>
    <col min="1056" max="1056" width="13" bestFit="1" customWidth="1"/>
    <col min="1057" max="1057" width="15.5" bestFit="1" customWidth="1"/>
    <col min="1058" max="1058" width="12" bestFit="1" customWidth="1"/>
    <col min="1059" max="1059" width="14.5" bestFit="1" customWidth="1"/>
    <col min="1060" max="1060" width="12" bestFit="1" customWidth="1"/>
    <col min="1061" max="1061" width="14.5" bestFit="1" customWidth="1"/>
    <col min="1062" max="1062" width="13" bestFit="1" customWidth="1"/>
    <col min="1063" max="1063" width="15.5" bestFit="1" customWidth="1"/>
    <col min="1064" max="1064" width="13" bestFit="1" customWidth="1"/>
    <col min="1065" max="1065" width="15.5" bestFit="1" customWidth="1"/>
    <col min="1066" max="1066" width="13" bestFit="1" customWidth="1"/>
    <col min="1067" max="1067" width="15.5" bestFit="1" customWidth="1"/>
    <col min="1068" max="1069" width="13" bestFit="1" customWidth="1"/>
    <col min="1070" max="1070" width="15.5" bestFit="1" customWidth="1"/>
    <col min="1071" max="1071" width="11" bestFit="1" customWidth="1"/>
    <col min="1072" max="1072" width="13.5" bestFit="1" customWidth="1"/>
    <col min="1073" max="1073" width="11" bestFit="1" customWidth="1"/>
    <col min="1074" max="1074" width="13.5" bestFit="1" customWidth="1"/>
    <col min="1075" max="1075" width="11" bestFit="1" customWidth="1"/>
    <col min="1076" max="1076" width="13.5" bestFit="1" customWidth="1"/>
    <col min="1077" max="1077" width="11" bestFit="1" customWidth="1"/>
    <col min="1078" max="1078" width="13.5" bestFit="1" customWidth="1"/>
    <col min="1079" max="1079" width="11" bestFit="1" customWidth="1"/>
    <col min="1080" max="1080" width="13.5" bestFit="1" customWidth="1"/>
    <col min="1081" max="1081" width="12" bestFit="1" customWidth="1"/>
    <col min="1082" max="1082" width="14.5" bestFit="1" customWidth="1"/>
    <col min="1083" max="1083" width="12" bestFit="1" customWidth="1"/>
    <col min="1084" max="1084" width="14.5" bestFit="1" customWidth="1"/>
    <col min="1085" max="1085" width="12" bestFit="1" customWidth="1"/>
    <col min="1086" max="1086" width="14.5" bestFit="1" customWidth="1"/>
    <col min="1087" max="1088" width="12" bestFit="1" customWidth="1"/>
    <col min="1089" max="1089" width="14.5" bestFit="1" customWidth="1"/>
    <col min="1090" max="1090" width="11" bestFit="1" customWidth="1"/>
    <col min="1091" max="1091" width="13.5" bestFit="1" customWidth="1"/>
    <col min="1092" max="1092" width="11" bestFit="1" customWidth="1"/>
    <col min="1093" max="1093" width="13.5" bestFit="1" customWidth="1"/>
    <col min="1094" max="1094" width="11" bestFit="1" customWidth="1"/>
    <col min="1095" max="1095" width="13.5" bestFit="1" customWidth="1"/>
    <col min="1096" max="1096" width="12" bestFit="1" customWidth="1"/>
    <col min="1097" max="1097" width="14.5" bestFit="1" customWidth="1"/>
    <col min="1098" max="1098" width="12" bestFit="1" customWidth="1"/>
    <col min="1099" max="1099" width="14.5" bestFit="1" customWidth="1"/>
    <col min="1100" max="1101" width="12" bestFit="1" customWidth="1"/>
    <col min="1102" max="1102" width="14.5" bestFit="1" customWidth="1"/>
    <col min="1103" max="1104" width="12" bestFit="1" customWidth="1"/>
    <col min="1105" max="1105" width="14.5" bestFit="1" customWidth="1"/>
    <col min="1106" max="1106" width="12" bestFit="1" customWidth="1"/>
    <col min="1107" max="1107" width="14.5" bestFit="1" customWidth="1"/>
    <col min="1108" max="1108" width="11" bestFit="1" customWidth="1"/>
    <col min="1109" max="1109" width="13.5" bestFit="1" customWidth="1"/>
    <col min="1110" max="1110" width="11" bestFit="1" customWidth="1"/>
    <col min="1111" max="1111" width="13.5" bestFit="1" customWidth="1"/>
    <col min="1112" max="1112" width="11" bestFit="1" customWidth="1"/>
    <col min="1113" max="1113" width="13.5" bestFit="1" customWidth="1"/>
    <col min="1114" max="1114" width="11" bestFit="1" customWidth="1"/>
    <col min="1115" max="1115" width="13.5" bestFit="1" customWidth="1"/>
    <col min="1116" max="1116" width="11" bestFit="1" customWidth="1"/>
    <col min="1117" max="1117" width="13.5" bestFit="1" customWidth="1"/>
    <col min="1118" max="1118" width="11" bestFit="1" customWidth="1"/>
    <col min="1119" max="1119" width="13.5" bestFit="1" customWidth="1"/>
    <col min="1120" max="1120" width="12" bestFit="1" customWidth="1"/>
    <col min="1121" max="1121" width="14.5" bestFit="1" customWidth="1"/>
    <col min="1122" max="1122" width="12" bestFit="1" customWidth="1"/>
    <col min="1123" max="1123" width="14.5" bestFit="1" customWidth="1"/>
    <col min="1124" max="1124" width="12" bestFit="1" customWidth="1"/>
    <col min="1125" max="1125" width="14.5" bestFit="1" customWidth="1"/>
    <col min="1126" max="1126" width="12" bestFit="1" customWidth="1"/>
    <col min="1127" max="1127" width="14.5" bestFit="1" customWidth="1"/>
    <col min="1128" max="1128" width="12" bestFit="1" customWidth="1"/>
    <col min="1129" max="1129" width="14.5" bestFit="1" customWidth="1"/>
    <col min="1130" max="1130" width="12" bestFit="1" customWidth="1"/>
    <col min="1131" max="1131" width="14.5" bestFit="1" customWidth="1"/>
    <col min="1132" max="1132" width="12" bestFit="1" customWidth="1"/>
    <col min="1133" max="1133" width="14.5" bestFit="1" customWidth="1"/>
    <col min="1134" max="1134" width="11" bestFit="1" customWidth="1"/>
    <col min="1135" max="1135" width="13.5" bestFit="1" customWidth="1"/>
    <col min="1136" max="1136" width="12" bestFit="1" customWidth="1"/>
    <col min="1137" max="1137" width="14.5" bestFit="1" customWidth="1"/>
    <col min="1138" max="1138" width="12" bestFit="1" customWidth="1"/>
    <col min="1139" max="1139" width="14.5" bestFit="1" customWidth="1"/>
    <col min="1140" max="1140" width="11" bestFit="1" customWidth="1"/>
    <col min="1141" max="1141" width="13.5" bestFit="1" customWidth="1"/>
    <col min="1142" max="1142" width="12" bestFit="1" customWidth="1"/>
    <col min="1143" max="1143" width="14.5" bestFit="1" customWidth="1"/>
    <col min="1144" max="1144" width="12" bestFit="1" customWidth="1"/>
    <col min="1145" max="1145" width="14.5" bestFit="1" customWidth="1"/>
    <col min="1146" max="1146" width="12" bestFit="1" customWidth="1"/>
    <col min="1147" max="1147" width="14.5" bestFit="1" customWidth="1"/>
    <col min="1148" max="1148" width="12" bestFit="1" customWidth="1"/>
    <col min="1149" max="1149" width="14.5" bestFit="1" customWidth="1"/>
    <col min="1150" max="1150" width="12" bestFit="1" customWidth="1"/>
    <col min="1151" max="1151" width="14.5" bestFit="1" customWidth="1"/>
    <col min="1152" max="1152" width="12" bestFit="1" customWidth="1"/>
    <col min="1153" max="1153" width="14.5" bestFit="1" customWidth="1"/>
    <col min="1154" max="1154" width="12" bestFit="1" customWidth="1"/>
    <col min="1155" max="1155" width="14.5" bestFit="1" customWidth="1"/>
    <col min="1156" max="1156" width="12" bestFit="1" customWidth="1"/>
    <col min="1157" max="1157" width="14.5" bestFit="1" customWidth="1"/>
    <col min="1158" max="1158" width="12" bestFit="1" customWidth="1"/>
    <col min="1159" max="1159" width="14.5" bestFit="1" customWidth="1"/>
    <col min="1160" max="1160" width="12" bestFit="1" customWidth="1"/>
    <col min="1161" max="1161" width="14.5" bestFit="1" customWidth="1"/>
    <col min="1162" max="1162" width="12" bestFit="1" customWidth="1"/>
    <col min="1163" max="1163" width="14.5" bestFit="1" customWidth="1"/>
    <col min="1164" max="1164" width="11" bestFit="1" customWidth="1"/>
    <col min="1165" max="1165" width="13.5" bestFit="1" customWidth="1"/>
    <col min="1166" max="1166" width="11" bestFit="1" customWidth="1"/>
    <col min="1167" max="1167" width="13.5" bestFit="1" customWidth="1"/>
    <col min="1168" max="1168" width="11" bestFit="1" customWidth="1"/>
    <col min="1169" max="1169" width="13.5" bestFit="1" customWidth="1"/>
    <col min="1170" max="1170" width="11" bestFit="1" customWidth="1"/>
    <col min="1171" max="1171" width="13.5" bestFit="1" customWidth="1"/>
    <col min="1172" max="1172" width="12" bestFit="1" customWidth="1"/>
    <col min="1173" max="1173" width="14.5" bestFit="1" customWidth="1"/>
    <col min="1174" max="1174" width="12" bestFit="1" customWidth="1"/>
    <col min="1175" max="1175" width="14.5" bestFit="1" customWidth="1"/>
    <col min="1176" max="1176" width="12" bestFit="1" customWidth="1"/>
    <col min="1177" max="1177" width="14.5" bestFit="1" customWidth="1"/>
    <col min="1178" max="1178" width="12" bestFit="1" customWidth="1"/>
    <col min="1179" max="1179" width="14.5" bestFit="1" customWidth="1"/>
    <col min="1180" max="1180" width="11" bestFit="1" customWidth="1"/>
    <col min="1181" max="1181" width="13.5" bestFit="1" customWidth="1"/>
    <col min="1182" max="1182" width="11" bestFit="1" customWidth="1"/>
    <col min="1183" max="1183" width="13.5" bestFit="1" customWidth="1"/>
    <col min="1184" max="1184" width="11" bestFit="1" customWidth="1"/>
    <col min="1185" max="1185" width="13.5" bestFit="1" customWidth="1"/>
    <col min="1186" max="1186" width="11" bestFit="1" customWidth="1"/>
    <col min="1187" max="1187" width="13.5" bestFit="1" customWidth="1"/>
    <col min="1188" max="1188" width="11" bestFit="1" customWidth="1"/>
    <col min="1189" max="1189" width="13.5" bestFit="1" customWidth="1"/>
    <col min="1190" max="1190" width="12" bestFit="1" customWidth="1"/>
    <col min="1191" max="1191" width="14.5" bestFit="1" customWidth="1"/>
    <col min="1192" max="1192" width="12" bestFit="1" customWidth="1"/>
    <col min="1193" max="1193" width="14.5" bestFit="1" customWidth="1"/>
    <col min="1194" max="1194" width="12" bestFit="1" customWidth="1"/>
    <col min="1195" max="1195" width="14.5" bestFit="1" customWidth="1"/>
    <col min="1196" max="1196" width="12" bestFit="1" customWidth="1"/>
    <col min="1197" max="1197" width="14.5" bestFit="1" customWidth="1"/>
    <col min="1198" max="1199" width="12" bestFit="1" customWidth="1"/>
    <col min="1200" max="1200" width="14.5" bestFit="1" customWidth="1"/>
    <col min="1201" max="1201" width="11" bestFit="1" customWidth="1"/>
    <col min="1202" max="1202" width="13.5" bestFit="1" customWidth="1"/>
    <col min="1203" max="1203" width="11" bestFit="1" customWidth="1"/>
    <col min="1204" max="1204" width="13.5" bestFit="1" customWidth="1"/>
    <col min="1205" max="1205" width="12" bestFit="1" customWidth="1"/>
    <col min="1206" max="1206" width="14.5" bestFit="1" customWidth="1"/>
    <col min="1207" max="1207" width="13" bestFit="1" customWidth="1"/>
    <col min="1208" max="1208" width="15.5" bestFit="1" customWidth="1"/>
    <col min="1209" max="1209" width="13" bestFit="1" customWidth="1"/>
    <col min="1210" max="1210" width="15.5" bestFit="1" customWidth="1"/>
    <col min="1211" max="1211" width="12" bestFit="1" customWidth="1"/>
    <col min="1212" max="1212" width="14.5" bestFit="1" customWidth="1"/>
    <col min="1213" max="1213" width="12" bestFit="1" customWidth="1"/>
    <col min="1214" max="1214" width="14.5" bestFit="1" customWidth="1"/>
    <col min="1215" max="1215" width="13" bestFit="1" customWidth="1"/>
    <col min="1216" max="1216" width="15.5" bestFit="1" customWidth="1"/>
    <col min="1217" max="1218" width="13" bestFit="1" customWidth="1"/>
    <col min="1219" max="1219" width="15.5" bestFit="1" customWidth="1"/>
    <col min="1220" max="1220" width="13" bestFit="1" customWidth="1"/>
    <col min="1221" max="1221" width="15.5" bestFit="1" customWidth="1"/>
    <col min="1222" max="1222" width="13" bestFit="1" customWidth="1"/>
    <col min="1223" max="1223" width="15.5" bestFit="1" customWidth="1"/>
    <col min="1224" max="1224" width="13" bestFit="1" customWidth="1"/>
    <col min="1225" max="1225" width="15.5" bestFit="1" customWidth="1"/>
    <col min="1226" max="1226" width="13" bestFit="1" customWidth="1"/>
    <col min="1227" max="1227" width="15.5" bestFit="1" customWidth="1"/>
    <col min="1228" max="1229" width="13" bestFit="1" customWidth="1"/>
    <col min="1230" max="1230" width="15.5" bestFit="1" customWidth="1"/>
    <col min="1231" max="1231" width="12" bestFit="1" customWidth="1"/>
    <col min="1232" max="1232" width="14.5" bestFit="1" customWidth="1"/>
    <col min="1233" max="1233" width="13" bestFit="1" customWidth="1"/>
    <col min="1234" max="1234" width="15.5" bestFit="1" customWidth="1"/>
    <col min="1235" max="1236" width="13" bestFit="1" customWidth="1"/>
    <col min="1237" max="1237" width="15.5" bestFit="1" customWidth="1"/>
    <col min="1238" max="1238" width="13" bestFit="1" customWidth="1"/>
    <col min="1239" max="1239" width="15.5" bestFit="1" customWidth="1"/>
    <col min="1240" max="1240" width="13" bestFit="1" customWidth="1"/>
    <col min="1241" max="1241" width="15.5" bestFit="1" customWidth="1"/>
    <col min="1242" max="1242" width="13" bestFit="1" customWidth="1"/>
    <col min="1243" max="1243" width="15.5" bestFit="1" customWidth="1"/>
    <col min="1244" max="1244" width="13" bestFit="1" customWidth="1"/>
    <col min="1245" max="1245" width="15.5" bestFit="1" customWidth="1"/>
    <col min="1246" max="1246" width="13" bestFit="1" customWidth="1"/>
    <col min="1247" max="1247" width="15.5" bestFit="1" customWidth="1"/>
    <col min="1248" max="1248" width="12" bestFit="1" customWidth="1"/>
    <col min="1249" max="1249" width="14.5" bestFit="1" customWidth="1"/>
    <col min="1250" max="1250" width="12" bestFit="1" customWidth="1"/>
    <col min="1251" max="1251" width="14.5" bestFit="1" customWidth="1"/>
    <col min="1252" max="1252" width="12" bestFit="1" customWidth="1"/>
    <col min="1253" max="1253" width="14.5" bestFit="1" customWidth="1"/>
    <col min="1254" max="1254" width="12" bestFit="1" customWidth="1"/>
    <col min="1255" max="1255" width="14.5" bestFit="1" customWidth="1"/>
    <col min="1256" max="1256" width="11" bestFit="1" customWidth="1"/>
    <col min="1257" max="1257" width="13.5" bestFit="1" customWidth="1"/>
    <col min="1258" max="1259" width="11" bestFit="1" customWidth="1"/>
    <col min="1260" max="1260" width="13.5" bestFit="1" customWidth="1"/>
    <col min="1261" max="1261" width="12" bestFit="1" customWidth="1"/>
    <col min="1262" max="1262" width="14.5" bestFit="1" customWidth="1"/>
    <col min="1263" max="1263" width="12" bestFit="1" customWidth="1"/>
    <col min="1264" max="1264" width="14.5" bestFit="1" customWidth="1"/>
    <col min="1265" max="1265" width="12" bestFit="1" customWidth="1"/>
    <col min="1266" max="1266" width="14.5" bestFit="1" customWidth="1"/>
    <col min="1267" max="1267" width="12" bestFit="1" customWidth="1"/>
    <col min="1268" max="1268" width="14.5" bestFit="1" customWidth="1"/>
    <col min="1269" max="1269" width="12" bestFit="1" customWidth="1"/>
    <col min="1270" max="1270" width="14.5" bestFit="1" customWidth="1"/>
    <col min="1271" max="1271" width="12" bestFit="1" customWidth="1"/>
    <col min="1272" max="1272" width="14.5" bestFit="1" customWidth="1"/>
    <col min="1273" max="1273" width="12" bestFit="1" customWidth="1"/>
    <col min="1274" max="1274" width="14.5" bestFit="1" customWidth="1"/>
    <col min="1275" max="1275" width="12" bestFit="1" customWidth="1"/>
    <col min="1276" max="1276" width="14.5" bestFit="1" customWidth="1"/>
    <col min="1277" max="1277" width="11" bestFit="1" customWidth="1"/>
    <col min="1278" max="1278" width="13.5" bestFit="1" customWidth="1"/>
    <col min="1279" max="1279" width="11" bestFit="1" customWidth="1"/>
    <col min="1280" max="1280" width="13.5" bestFit="1" customWidth="1"/>
    <col min="1281" max="1281" width="12" bestFit="1" customWidth="1"/>
    <col min="1282" max="1282" width="14.5" bestFit="1" customWidth="1"/>
    <col min="1283" max="1283" width="12" bestFit="1" customWidth="1"/>
    <col min="1284" max="1284" width="14.5" bestFit="1" customWidth="1"/>
    <col min="1285" max="1285" width="12" bestFit="1" customWidth="1"/>
    <col min="1286" max="1286" width="14.5" bestFit="1" customWidth="1"/>
    <col min="1287" max="1287" width="12" bestFit="1" customWidth="1"/>
    <col min="1288" max="1288" width="14.5" bestFit="1" customWidth="1"/>
    <col min="1289" max="1289" width="12" bestFit="1" customWidth="1"/>
    <col min="1290" max="1290" width="14.5" bestFit="1" customWidth="1"/>
    <col min="1291" max="1291" width="12" bestFit="1" customWidth="1"/>
    <col min="1292" max="1292" width="14.5" bestFit="1" customWidth="1"/>
    <col min="1293" max="1293" width="12" bestFit="1" customWidth="1"/>
    <col min="1294" max="1294" width="14.5" bestFit="1" customWidth="1"/>
    <col min="1295" max="1295" width="12" bestFit="1" customWidth="1"/>
    <col min="1296" max="1296" width="14.5" bestFit="1" customWidth="1"/>
    <col min="1297" max="1297" width="12" bestFit="1" customWidth="1"/>
    <col min="1298" max="1298" width="14.5" bestFit="1" customWidth="1"/>
    <col min="1299" max="1299" width="12" bestFit="1" customWidth="1"/>
    <col min="1300" max="1300" width="14.5" bestFit="1" customWidth="1"/>
    <col min="1301" max="1301" width="12" bestFit="1" customWidth="1"/>
    <col min="1302" max="1302" width="14.5" bestFit="1" customWidth="1"/>
    <col min="1303" max="1303" width="11" bestFit="1" customWidth="1"/>
    <col min="1304" max="1304" width="13.5" bestFit="1" customWidth="1"/>
    <col min="1305" max="1305" width="11" bestFit="1" customWidth="1"/>
    <col min="1306" max="1306" width="13.5" bestFit="1" customWidth="1"/>
    <col min="1307" max="1307" width="11" bestFit="1" customWidth="1"/>
    <col min="1308" max="1308" width="13.5" bestFit="1" customWidth="1"/>
    <col min="1309" max="1309" width="12" bestFit="1" customWidth="1"/>
    <col min="1310" max="1310" width="14.5" bestFit="1" customWidth="1"/>
    <col min="1311" max="1311" width="12" bestFit="1" customWidth="1"/>
    <col min="1312" max="1312" width="14.5" bestFit="1" customWidth="1"/>
    <col min="1313" max="1313" width="12" bestFit="1" customWidth="1"/>
    <col min="1314" max="1314" width="14.5" bestFit="1" customWidth="1"/>
    <col min="1315" max="1315" width="12" bestFit="1" customWidth="1"/>
    <col min="1316" max="1316" width="14.5" bestFit="1" customWidth="1"/>
    <col min="1317" max="1317" width="12" bestFit="1" customWidth="1"/>
    <col min="1318" max="1318" width="14.5" bestFit="1" customWidth="1"/>
    <col min="1319" max="1319" width="12" bestFit="1" customWidth="1"/>
    <col min="1320" max="1320" width="14.5" bestFit="1" customWidth="1"/>
    <col min="1321" max="1321" width="12" bestFit="1" customWidth="1"/>
    <col min="1322" max="1322" width="14.5" bestFit="1" customWidth="1"/>
    <col min="1323" max="1323" width="12" bestFit="1" customWidth="1"/>
    <col min="1324" max="1324" width="14.5" bestFit="1" customWidth="1"/>
    <col min="1325" max="1325" width="12" bestFit="1" customWidth="1"/>
    <col min="1326" max="1326" width="14.5" bestFit="1" customWidth="1"/>
    <col min="1327" max="1327" width="12" bestFit="1" customWidth="1"/>
    <col min="1328" max="1328" width="14.5" bestFit="1" customWidth="1"/>
    <col min="1329" max="1329" width="12" bestFit="1" customWidth="1"/>
    <col min="1330" max="1330" width="14.5" bestFit="1" customWidth="1"/>
    <col min="1331" max="1331" width="12" bestFit="1" customWidth="1"/>
    <col min="1332" max="1332" width="14.5" bestFit="1" customWidth="1"/>
    <col min="1333" max="1333" width="12" bestFit="1" customWidth="1"/>
    <col min="1334" max="1334" width="14.5" bestFit="1" customWidth="1"/>
    <col min="1335" max="1335" width="12" bestFit="1" customWidth="1"/>
    <col min="1336" max="1336" width="14.5" bestFit="1" customWidth="1"/>
    <col min="1337" max="1337" width="11" bestFit="1" customWidth="1"/>
    <col min="1338" max="1338" width="13.5" bestFit="1" customWidth="1"/>
    <col min="1339" max="1339" width="12" bestFit="1" customWidth="1"/>
    <col min="1340" max="1340" width="14.5" bestFit="1" customWidth="1"/>
    <col min="1341" max="1341" width="12" bestFit="1" customWidth="1"/>
    <col min="1342" max="1342" width="14.5" bestFit="1" customWidth="1"/>
    <col min="1343" max="1343" width="12" bestFit="1" customWidth="1"/>
    <col min="1344" max="1344" width="14.5" bestFit="1" customWidth="1"/>
    <col min="1345" max="1345" width="12" bestFit="1" customWidth="1"/>
    <col min="1346" max="1346" width="14.5" bestFit="1" customWidth="1"/>
    <col min="1347" max="1347" width="12" bestFit="1" customWidth="1"/>
    <col min="1348" max="1348" width="14.5" bestFit="1" customWidth="1"/>
    <col min="1349" max="1349" width="12" bestFit="1" customWidth="1"/>
    <col min="1350" max="1350" width="14.5" bestFit="1" customWidth="1"/>
    <col min="1351" max="1351" width="12" bestFit="1" customWidth="1"/>
    <col min="1352" max="1352" width="14.5" bestFit="1" customWidth="1"/>
    <col min="1353" max="1353" width="12" bestFit="1" customWidth="1"/>
    <col min="1354" max="1354" width="14.5" bestFit="1" customWidth="1"/>
    <col min="1355" max="1355" width="12" bestFit="1" customWidth="1"/>
    <col min="1356" max="1356" width="14.5" bestFit="1" customWidth="1"/>
    <col min="1357" max="1357" width="11" bestFit="1" customWidth="1"/>
    <col min="1358" max="1358" width="13.5" bestFit="1" customWidth="1"/>
    <col min="1359" max="1359" width="11" bestFit="1" customWidth="1"/>
    <col min="1360" max="1360" width="13.5" bestFit="1" customWidth="1"/>
    <col min="1361" max="1361" width="12" bestFit="1" customWidth="1"/>
    <col min="1362" max="1362" width="14.5" bestFit="1" customWidth="1"/>
    <col min="1363" max="1363" width="12" bestFit="1" customWidth="1"/>
    <col min="1364" max="1364" width="14.5" bestFit="1" customWidth="1"/>
    <col min="1365" max="1365" width="12" bestFit="1" customWidth="1"/>
    <col min="1366" max="1366" width="14.5" bestFit="1" customWidth="1"/>
    <col min="1367" max="1367" width="12" bestFit="1" customWidth="1"/>
    <col min="1368" max="1368" width="14.5" bestFit="1" customWidth="1"/>
    <col min="1369" max="1369" width="12" bestFit="1" customWidth="1"/>
    <col min="1370" max="1370" width="14.5" bestFit="1" customWidth="1"/>
    <col min="1371" max="1371" width="12" bestFit="1" customWidth="1"/>
    <col min="1372" max="1372" width="14.5" bestFit="1" customWidth="1"/>
    <col min="1373" max="1373" width="12" bestFit="1" customWidth="1"/>
    <col min="1374" max="1374" width="14.5" bestFit="1" customWidth="1"/>
    <col min="1375" max="1375" width="11" bestFit="1" customWidth="1"/>
    <col min="1376" max="1376" width="13.5" bestFit="1" customWidth="1"/>
    <col min="1377" max="1377" width="12" bestFit="1" customWidth="1"/>
    <col min="1378" max="1378" width="14.5" bestFit="1" customWidth="1"/>
    <col min="1379" max="1379" width="12" bestFit="1" customWidth="1"/>
    <col min="1380" max="1380" width="14.5" bestFit="1" customWidth="1"/>
    <col min="1381" max="1381" width="12" bestFit="1" customWidth="1"/>
    <col min="1382" max="1382" width="14.5" bestFit="1" customWidth="1"/>
    <col min="1383" max="1383" width="12" bestFit="1" customWidth="1"/>
    <col min="1384" max="1384" width="14.5" bestFit="1" customWidth="1"/>
    <col min="1385" max="1385" width="12" bestFit="1" customWidth="1"/>
    <col min="1386" max="1386" width="14.5" bestFit="1" customWidth="1"/>
    <col min="1387" max="1387" width="12" bestFit="1" customWidth="1"/>
    <col min="1388" max="1388" width="14.5" bestFit="1" customWidth="1"/>
    <col min="1389" max="1389" width="12" bestFit="1" customWidth="1"/>
    <col min="1390" max="1390" width="14.5" bestFit="1" customWidth="1"/>
    <col min="1391" max="1391" width="12" bestFit="1" customWidth="1"/>
    <col min="1392" max="1392" width="14.5" bestFit="1" customWidth="1"/>
    <col min="1393" max="1393" width="13" bestFit="1" customWidth="1"/>
    <col min="1394" max="1394" width="15.5" bestFit="1" customWidth="1"/>
    <col min="1395" max="1395" width="13" bestFit="1" customWidth="1"/>
    <col min="1396" max="1396" width="15.5" bestFit="1" customWidth="1"/>
    <col min="1397" max="1397" width="13" bestFit="1" customWidth="1"/>
    <col min="1398" max="1398" width="15.5" bestFit="1" customWidth="1"/>
    <col min="1399" max="1399" width="13" bestFit="1" customWidth="1"/>
    <col min="1400" max="1400" width="15.5" bestFit="1" customWidth="1"/>
    <col min="1401" max="1402" width="13" bestFit="1" customWidth="1"/>
    <col min="1403" max="1403" width="15.5" bestFit="1" customWidth="1"/>
    <col min="1404" max="1405" width="12" bestFit="1" customWidth="1"/>
    <col min="1406" max="1406" width="14.5" bestFit="1" customWidth="1"/>
    <col min="1407" max="1407" width="12" bestFit="1" customWidth="1"/>
    <col min="1408" max="1408" width="14.5" bestFit="1" customWidth="1"/>
    <col min="1409" max="1409" width="13" bestFit="1" customWidth="1"/>
    <col min="1410" max="1410" width="15.5" bestFit="1" customWidth="1"/>
    <col min="1411" max="1411" width="13" bestFit="1" customWidth="1"/>
    <col min="1412" max="1412" width="15.5" bestFit="1" customWidth="1"/>
    <col min="1413" max="1413" width="13" bestFit="1" customWidth="1"/>
    <col min="1414" max="1414" width="15.5" bestFit="1" customWidth="1"/>
    <col min="1415" max="1415" width="13" bestFit="1" customWidth="1"/>
    <col min="1416" max="1416" width="15.5" bestFit="1" customWidth="1"/>
    <col min="1417" max="1417" width="13" bestFit="1" customWidth="1"/>
    <col min="1418" max="1418" width="15.5" bestFit="1" customWidth="1"/>
    <col min="1419" max="1419" width="13" bestFit="1" customWidth="1"/>
    <col min="1420" max="1420" width="15.5" bestFit="1" customWidth="1"/>
    <col min="1421" max="1421" width="13" bestFit="1" customWidth="1"/>
    <col min="1422" max="1422" width="15.5" bestFit="1" customWidth="1"/>
    <col min="1423" max="1423" width="12" bestFit="1" customWidth="1"/>
    <col min="1424" max="1424" width="14.5" bestFit="1" customWidth="1"/>
    <col min="1425" max="1425" width="13" bestFit="1" customWidth="1"/>
    <col min="1426" max="1426" width="15.5" bestFit="1" customWidth="1"/>
    <col min="1427" max="1427" width="13" bestFit="1" customWidth="1"/>
    <col min="1428" max="1428" width="15.5" bestFit="1" customWidth="1"/>
    <col min="1429" max="1429" width="13" bestFit="1" customWidth="1"/>
    <col min="1430" max="1430" width="15.5" bestFit="1" customWidth="1"/>
    <col min="1431" max="1431" width="13" bestFit="1" customWidth="1"/>
    <col min="1432" max="1432" width="15.5" bestFit="1" customWidth="1"/>
    <col min="1433" max="1434" width="13" bestFit="1" customWidth="1"/>
    <col min="1435" max="1435" width="15.5" bestFit="1" customWidth="1"/>
    <col min="1436" max="1436" width="13" bestFit="1" customWidth="1"/>
    <col min="1437" max="1437" width="15.5" bestFit="1" customWidth="1"/>
    <col min="1438" max="1438" width="11" bestFit="1" customWidth="1"/>
    <col min="1439" max="1439" width="13.5" bestFit="1" customWidth="1"/>
    <col min="1440" max="1440" width="11" bestFit="1" customWidth="1"/>
    <col min="1441" max="1441" width="13.5" bestFit="1" customWidth="1"/>
    <col min="1442" max="1442" width="11" bestFit="1" customWidth="1"/>
    <col min="1443" max="1443" width="13.5" bestFit="1" customWidth="1"/>
    <col min="1444" max="1445" width="11" bestFit="1" customWidth="1"/>
    <col min="1446" max="1446" width="13.5" bestFit="1" customWidth="1"/>
    <col min="1447" max="1447" width="12" bestFit="1" customWidth="1"/>
    <col min="1448" max="1448" width="14.5" bestFit="1" customWidth="1"/>
    <col min="1449" max="1449" width="12" bestFit="1" customWidth="1"/>
    <col min="1450" max="1450" width="14.5" bestFit="1" customWidth="1"/>
    <col min="1451" max="1451" width="12" bestFit="1" customWidth="1"/>
    <col min="1452" max="1452" width="14.5" bestFit="1" customWidth="1"/>
    <col min="1453" max="1453" width="12" bestFit="1" customWidth="1"/>
    <col min="1454" max="1454" width="14.5" bestFit="1" customWidth="1"/>
    <col min="1455" max="1455" width="11" bestFit="1" customWidth="1"/>
    <col min="1456" max="1456" width="13.5" bestFit="1" customWidth="1"/>
    <col min="1457" max="1457" width="11" bestFit="1" customWidth="1"/>
    <col min="1458" max="1458" width="13.5" bestFit="1" customWidth="1"/>
    <col min="1459" max="1459" width="11" bestFit="1" customWidth="1"/>
    <col min="1460" max="1460" width="13.5" bestFit="1" customWidth="1"/>
    <col min="1461" max="1461" width="11" bestFit="1" customWidth="1"/>
    <col min="1462" max="1462" width="13.5" bestFit="1" customWidth="1"/>
    <col min="1463" max="1463" width="12" bestFit="1" customWidth="1"/>
    <col min="1464" max="1464" width="14.5" bestFit="1" customWidth="1"/>
    <col min="1465" max="1465" width="12" bestFit="1" customWidth="1"/>
    <col min="1466" max="1466" width="14.5" bestFit="1" customWidth="1"/>
    <col min="1467" max="1467" width="12" bestFit="1" customWidth="1"/>
    <col min="1468" max="1468" width="14.5" bestFit="1" customWidth="1"/>
    <col min="1469" max="1469" width="12" bestFit="1" customWidth="1"/>
    <col min="1470" max="1470" width="14.5" bestFit="1" customWidth="1"/>
    <col min="1471" max="1471" width="11" bestFit="1" customWidth="1"/>
    <col min="1472" max="1472" width="13.5" bestFit="1" customWidth="1"/>
    <col min="1473" max="1473" width="11" bestFit="1" customWidth="1"/>
    <col min="1474" max="1474" width="13.5" bestFit="1" customWidth="1"/>
    <col min="1475" max="1475" width="11" bestFit="1" customWidth="1"/>
    <col min="1476" max="1476" width="13.5" bestFit="1" customWidth="1"/>
    <col min="1477" max="1477" width="11" bestFit="1" customWidth="1"/>
    <col min="1478" max="1478" width="13.5" bestFit="1" customWidth="1"/>
    <col min="1479" max="1479" width="12" bestFit="1" customWidth="1"/>
    <col min="1480" max="1480" width="14.5" bestFit="1" customWidth="1"/>
    <col min="1481" max="1481" width="12" bestFit="1" customWidth="1"/>
    <col min="1482" max="1482" width="14.5" bestFit="1" customWidth="1"/>
    <col min="1483" max="1483" width="12" bestFit="1" customWidth="1"/>
    <col min="1484" max="1484" width="14.5" bestFit="1" customWidth="1"/>
    <col min="1485" max="1485" width="11" bestFit="1" customWidth="1"/>
    <col min="1486" max="1486" width="13.5" bestFit="1" customWidth="1"/>
    <col min="1487" max="1487" width="11" bestFit="1" customWidth="1"/>
    <col min="1488" max="1488" width="13.5" bestFit="1" customWidth="1"/>
    <col min="1489" max="1489" width="11" bestFit="1" customWidth="1"/>
    <col min="1490" max="1490" width="13.5" bestFit="1" customWidth="1"/>
    <col min="1491" max="1491" width="11" bestFit="1" customWidth="1"/>
    <col min="1492" max="1492" width="13.5" bestFit="1" customWidth="1"/>
    <col min="1493" max="1493" width="12" bestFit="1" customWidth="1"/>
    <col min="1494" max="1494" width="14.5" bestFit="1" customWidth="1"/>
    <col min="1495" max="1495" width="12" bestFit="1" customWidth="1"/>
    <col min="1496" max="1496" width="14.5" bestFit="1" customWidth="1"/>
    <col min="1497" max="1497" width="12" bestFit="1" customWidth="1"/>
    <col min="1498" max="1498" width="14.5" bestFit="1" customWidth="1"/>
    <col min="1499" max="1499" width="12" bestFit="1" customWidth="1"/>
    <col min="1500" max="1500" width="14.5" bestFit="1" customWidth="1"/>
    <col min="1501" max="1501" width="12" bestFit="1" customWidth="1"/>
    <col min="1502" max="1502" width="14.5" bestFit="1" customWidth="1"/>
    <col min="1503" max="1503" width="11" bestFit="1" customWidth="1"/>
    <col min="1504" max="1504" width="13.5" bestFit="1" customWidth="1"/>
    <col min="1505" max="1505" width="11" bestFit="1" customWidth="1"/>
    <col min="1506" max="1506" width="13.5" bestFit="1" customWidth="1"/>
    <col min="1507" max="1507" width="11" bestFit="1" customWidth="1"/>
    <col min="1508" max="1508" width="13.5" bestFit="1" customWidth="1"/>
    <col min="1509" max="1509" width="12" bestFit="1" customWidth="1"/>
    <col min="1510" max="1510" width="14.5" bestFit="1" customWidth="1"/>
    <col min="1511" max="1511" width="12" bestFit="1" customWidth="1"/>
    <col min="1512" max="1512" width="14.5" bestFit="1" customWidth="1"/>
    <col min="1513" max="1513" width="12" bestFit="1" customWidth="1"/>
    <col min="1514" max="1514" width="14.5" bestFit="1" customWidth="1"/>
    <col min="1515" max="1515" width="12" bestFit="1" customWidth="1"/>
    <col min="1516" max="1516" width="14.5" bestFit="1" customWidth="1"/>
    <col min="1517" max="1517" width="12" bestFit="1" customWidth="1"/>
    <col min="1518" max="1518" width="14.5" bestFit="1" customWidth="1"/>
    <col min="1519" max="1520" width="11" bestFit="1" customWidth="1"/>
    <col min="1521" max="1521" width="13.5" bestFit="1" customWidth="1"/>
    <col min="1522" max="1522" width="11" bestFit="1" customWidth="1"/>
    <col min="1523" max="1523" width="13.5" bestFit="1" customWidth="1"/>
    <col min="1524" max="1524" width="12" bestFit="1" customWidth="1"/>
    <col min="1525" max="1525" width="14.5" bestFit="1" customWidth="1"/>
    <col min="1526" max="1526" width="12" bestFit="1" customWidth="1"/>
    <col min="1527" max="1527" width="14.5" bestFit="1" customWidth="1"/>
    <col min="1528" max="1528" width="12" bestFit="1" customWidth="1"/>
    <col min="1529" max="1529" width="14.5" bestFit="1" customWidth="1"/>
    <col min="1530" max="1530" width="12" bestFit="1" customWidth="1"/>
    <col min="1531" max="1531" width="14.5" bestFit="1" customWidth="1"/>
    <col min="1532" max="1532" width="12" bestFit="1" customWidth="1"/>
    <col min="1533" max="1533" width="14.5" bestFit="1" customWidth="1"/>
    <col min="1534" max="1534" width="12" bestFit="1" customWidth="1"/>
    <col min="1535" max="1535" width="14.5" bestFit="1" customWidth="1"/>
    <col min="1536" max="1536" width="12" bestFit="1" customWidth="1"/>
    <col min="1537" max="1537" width="14.5" bestFit="1" customWidth="1"/>
    <col min="1538" max="1538" width="12" bestFit="1" customWidth="1"/>
    <col min="1539" max="1539" width="14.5" bestFit="1" customWidth="1"/>
    <col min="1540" max="1540" width="12" bestFit="1" customWidth="1"/>
    <col min="1541" max="1541" width="14.5" bestFit="1" customWidth="1"/>
    <col min="1542" max="1542" width="12" bestFit="1" customWidth="1"/>
    <col min="1543" max="1543" width="14.5" bestFit="1" customWidth="1"/>
    <col min="1544" max="1544" width="12" bestFit="1" customWidth="1"/>
    <col min="1545" max="1545" width="14.5" bestFit="1" customWidth="1"/>
    <col min="1546" max="1546" width="12" bestFit="1" customWidth="1"/>
    <col min="1547" max="1547" width="14.5" bestFit="1" customWidth="1"/>
    <col min="1548" max="1548" width="12" bestFit="1" customWidth="1"/>
    <col min="1549" max="1549" width="14.5" bestFit="1" customWidth="1"/>
    <col min="1550" max="1550" width="12" bestFit="1" customWidth="1"/>
    <col min="1551" max="1551" width="14.5" bestFit="1" customWidth="1"/>
    <col min="1552" max="1552" width="12" bestFit="1" customWidth="1"/>
    <col min="1553" max="1553" width="14.5" bestFit="1" customWidth="1"/>
    <col min="1554" max="1555" width="11" bestFit="1" customWidth="1"/>
    <col min="1556" max="1556" width="13.5" bestFit="1" customWidth="1"/>
    <col min="1557" max="1557" width="12" bestFit="1" customWidth="1"/>
    <col min="1558" max="1558" width="14.5" bestFit="1" customWidth="1"/>
    <col min="1559" max="1559" width="12" bestFit="1" customWidth="1"/>
    <col min="1560" max="1560" width="14.5" bestFit="1" customWidth="1"/>
    <col min="1561" max="1562" width="12" bestFit="1" customWidth="1"/>
    <col min="1563" max="1563" width="14.5" bestFit="1" customWidth="1"/>
    <col min="1564" max="1564" width="12" bestFit="1" customWidth="1"/>
    <col min="1565" max="1565" width="14.5" bestFit="1" customWidth="1"/>
    <col min="1566" max="1566" width="12" bestFit="1" customWidth="1"/>
    <col min="1567" max="1567" width="14.5" bestFit="1" customWidth="1"/>
    <col min="1568" max="1568" width="11" bestFit="1" customWidth="1"/>
    <col min="1569" max="1569" width="13.5" bestFit="1" customWidth="1"/>
    <col min="1570" max="1570" width="11" bestFit="1" customWidth="1"/>
    <col min="1571" max="1571" width="13.5" bestFit="1" customWidth="1"/>
    <col min="1572" max="1572" width="11" bestFit="1" customWidth="1"/>
    <col min="1573" max="1573" width="13.5" bestFit="1" customWidth="1"/>
    <col min="1574" max="1574" width="12" bestFit="1" customWidth="1"/>
    <col min="1575" max="1575" width="14.5" bestFit="1" customWidth="1"/>
    <col min="1576" max="1576" width="12" bestFit="1" customWidth="1"/>
    <col min="1577" max="1577" width="14.5" bestFit="1" customWidth="1"/>
    <col min="1578" max="1579" width="12" bestFit="1" customWidth="1"/>
    <col min="1580" max="1580" width="14.5" bestFit="1" customWidth="1"/>
    <col min="1581" max="1581" width="12" bestFit="1" customWidth="1"/>
    <col min="1582" max="1582" width="14.5" bestFit="1" customWidth="1"/>
    <col min="1583" max="1583" width="12" bestFit="1" customWidth="1"/>
    <col min="1584" max="1584" width="14.5" bestFit="1" customWidth="1"/>
    <col min="1585" max="1585" width="12" bestFit="1" customWidth="1"/>
    <col min="1586" max="1586" width="14.5" bestFit="1" customWidth="1"/>
    <col min="1587" max="1587" width="12" bestFit="1" customWidth="1"/>
    <col min="1588" max="1588" width="14.5" bestFit="1" customWidth="1"/>
    <col min="1589" max="1589" width="13" bestFit="1" customWidth="1"/>
    <col min="1590" max="1590" width="15.5" bestFit="1" customWidth="1"/>
    <col min="1591" max="1591" width="13" bestFit="1" customWidth="1"/>
    <col min="1592" max="1592" width="15.5" bestFit="1" customWidth="1"/>
    <col min="1593" max="1593" width="13" bestFit="1" customWidth="1"/>
    <col min="1594" max="1594" width="15.5" bestFit="1" customWidth="1"/>
    <col min="1595" max="1595" width="12" bestFit="1" customWidth="1"/>
    <col min="1596" max="1596" width="14.5" bestFit="1" customWidth="1"/>
    <col min="1597" max="1597" width="12" bestFit="1" customWidth="1"/>
    <col min="1598" max="1598" width="14.5" bestFit="1" customWidth="1"/>
    <col min="1599" max="1599" width="13" bestFit="1" customWidth="1"/>
    <col min="1600" max="1600" width="15.5" bestFit="1" customWidth="1"/>
    <col min="1601" max="1601" width="13" bestFit="1" customWidth="1"/>
    <col min="1602" max="1602" width="15.5" bestFit="1" customWidth="1"/>
    <col min="1603" max="1603" width="13" bestFit="1" customWidth="1"/>
    <col min="1604" max="1604" width="15.5" bestFit="1" customWidth="1"/>
    <col min="1605" max="1605" width="13" bestFit="1" customWidth="1"/>
    <col min="1606" max="1606" width="15.5" bestFit="1" customWidth="1"/>
    <col min="1607" max="1607" width="12" bestFit="1" customWidth="1"/>
    <col min="1608" max="1608" width="14.5" bestFit="1" customWidth="1"/>
    <col min="1609" max="1610" width="12" bestFit="1" customWidth="1"/>
    <col min="1611" max="1611" width="14.5" bestFit="1" customWidth="1"/>
    <col min="1612" max="1612" width="13" bestFit="1" customWidth="1"/>
    <col min="1613" max="1613" width="15.5" bestFit="1" customWidth="1"/>
    <col min="1614" max="1614" width="13" bestFit="1" customWidth="1"/>
    <col min="1615" max="1615" width="15.5" bestFit="1" customWidth="1"/>
    <col min="1616" max="1616" width="13" bestFit="1" customWidth="1"/>
    <col min="1617" max="1617" width="15.5" bestFit="1" customWidth="1"/>
    <col min="1618" max="1618" width="13" bestFit="1" customWidth="1"/>
    <col min="1619" max="1619" width="15.5" bestFit="1" customWidth="1"/>
    <col min="1620" max="1620" width="11" bestFit="1" customWidth="1"/>
    <col min="1621" max="1621" width="13.5" bestFit="1" customWidth="1"/>
    <col min="1622" max="1622" width="11" bestFit="1" customWidth="1"/>
    <col min="1623" max="1623" width="13.5" bestFit="1" customWidth="1"/>
    <col min="1624" max="1624" width="11" bestFit="1" customWidth="1"/>
    <col min="1625" max="1625" width="13.5" bestFit="1" customWidth="1"/>
    <col min="1626" max="1626" width="12" bestFit="1" customWidth="1"/>
    <col min="1627" max="1627" width="14.5" bestFit="1" customWidth="1"/>
    <col min="1628" max="1628" width="12" bestFit="1" customWidth="1"/>
    <col min="1629" max="1629" width="14.5" bestFit="1" customWidth="1"/>
    <col min="1630" max="1632" width="12" bestFit="1" customWidth="1"/>
    <col min="1633" max="1633" width="14.5" bestFit="1" customWidth="1"/>
    <col min="1634" max="1635" width="12" bestFit="1" customWidth="1"/>
    <col min="1636" max="1636" width="14.5" bestFit="1" customWidth="1"/>
    <col min="1637" max="1637" width="12" bestFit="1" customWidth="1"/>
    <col min="1638" max="1638" width="14.5" bestFit="1" customWidth="1"/>
    <col min="1639" max="1639" width="12" bestFit="1" customWidth="1"/>
    <col min="1640" max="1640" width="14.5" bestFit="1" customWidth="1"/>
    <col min="1641" max="1641" width="12" bestFit="1" customWidth="1"/>
    <col min="1642" max="1642" width="14.5" bestFit="1" customWidth="1"/>
    <col min="1643" max="1643" width="12" bestFit="1" customWidth="1"/>
    <col min="1644" max="1644" width="14.5" bestFit="1" customWidth="1"/>
    <col min="1645" max="1645" width="12" bestFit="1" customWidth="1"/>
    <col min="1646" max="1646" width="14.5" bestFit="1" customWidth="1"/>
    <col min="1647" max="1647" width="11" bestFit="1" customWidth="1"/>
    <col min="1648" max="1648" width="13.5" bestFit="1" customWidth="1"/>
    <col min="1649" max="1649" width="11" bestFit="1" customWidth="1"/>
    <col min="1650" max="1650" width="13.5" bestFit="1" customWidth="1"/>
    <col min="1651" max="1652" width="12" bestFit="1" customWidth="1"/>
    <col min="1653" max="1653" width="14.5" bestFit="1" customWidth="1"/>
    <col min="1654" max="1654" width="12" bestFit="1" customWidth="1"/>
    <col min="1655" max="1655" width="14.5" bestFit="1" customWidth="1"/>
    <col min="1656" max="1656" width="12" bestFit="1" customWidth="1"/>
    <col min="1657" max="1657" width="14.5" bestFit="1" customWidth="1"/>
    <col min="1658" max="1658" width="12" bestFit="1" customWidth="1"/>
    <col min="1659" max="1659" width="14.5" bestFit="1" customWidth="1"/>
    <col min="1660" max="1660" width="11" bestFit="1" customWidth="1"/>
    <col min="1661" max="1661" width="13.5" bestFit="1" customWidth="1"/>
    <col min="1662" max="1662" width="11" bestFit="1" customWidth="1"/>
    <col min="1663" max="1663" width="13.5" bestFit="1" customWidth="1"/>
    <col min="1664" max="1664" width="11" bestFit="1" customWidth="1"/>
    <col min="1665" max="1665" width="13.5" bestFit="1" customWidth="1"/>
    <col min="1666" max="1667" width="12" bestFit="1" customWidth="1"/>
    <col min="1668" max="1668" width="14.5" bestFit="1" customWidth="1"/>
    <col min="1669" max="1669" width="12" bestFit="1" customWidth="1"/>
    <col min="1670" max="1670" width="14.5" bestFit="1" customWidth="1"/>
    <col min="1671" max="1671" width="12" bestFit="1" customWidth="1"/>
    <col min="1672" max="1672" width="14.5" bestFit="1" customWidth="1"/>
    <col min="1673" max="1673" width="12" bestFit="1" customWidth="1"/>
    <col min="1674" max="1674" width="14.5" bestFit="1" customWidth="1"/>
    <col min="1675" max="1675" width="12" bestFit="1" customWidth="1"/>
    <col min="1676" max="1676" width="14.5" bestFit="1" customWidth="1"/>
    <col min="1677" max="1677" width="11" bestFit="1" customWidth="1"/>
    <col min="1678" max="1678" width="13.5" bestFit="1" customWidth="1"/>
    <col min="1679" max="1679" width="11" bestFit="1" customWidth="1"/>
    <col min="1680" max="1680" width="13.5" bestFit="1" customWidth="1"/>
    <col min="1681" max="1681" width="11" bestFit="1" customWidth="1"/>
    <col min="1682" max="1682" width="13.5" bestFit="1" customWidth="1"/>
    <col min="1683" max="1683" width="12" bestFit="1" customWidth="1"/>
    <col min="1684" max="1684" width="14.5" bestFit="1" customWidth="1"/>
    <col min="1685" max="1685" width="12" bestFit="1" customWidth="1"/>
    <col min="1686" max="1686" width="14.5" bestFit="1" customWidth="1"/>
    <col min="1687" max="1688" width="12" bestFit="1" customWidth="1"/>
    <col min="1689" max="1689" width="14.5" bestFit="1" customWidth="1"/>
    <col min="1690" max="1690" width="12" bestFit="1" customWidth="1"/>
    <col min="1691" max="1691" width="14.5" bestFit="1" customWidth="1"/>
    <col min="1692" max="1692" width="12" bestFit="1" customWidth="1"/>
    <col min="1693" max="1693" width="14.5" bestFit="1" customWidth="1"/>
    <col min="1694" max="1694" width="12" bestFit="1" customWidth="1"/>
    <col min="1695" max="1695" width="14.5" bestFit="1" customWidth="1"/>
    <col min="1696" max="1696" width="12" bestFit="1" customWidth="1"/>
    <col min="1697" max="1697" width="14.5" bestFit="1" customWidth="1"/>
    <col min="1698" max="1698" width="12" bestFit="1" customWidth="1"/>
    <col min="1699" max="1699" width="14.5" bestFit="1" customWidth="1"/>
    <col min="1700" max="1700" width="12" bestFit="1" customWidth="1"/>
    <col min="1701" max="1701" width="14.5" bestFit="1" customWidth="1"/>
    <col min="1702" max="1702" width="11" bestFit="1" customWidth="1"/>
    <col min="1703" max="1703" width="13.5" bestFit="1" customWidth="1"/>
    <col min="1704" max="1704" width="11" bestFit="1" customWidth="1"/>
    <col min="1705" max="1705" width="13.5" bestFit="1" customWidth="1"/>
    <col min="1706" max="1706" width="12" bestFit="1" customWidth="1"/>
    <col min="1707" max="1707" width="14.5" bestFit="1" customWidth="1"/>
    <col min="1708" max="1708" width="12" bestFit="1" customWidth="1"/>
    <col min="1709" max="1709" width="14.5" bestFit="1" customWidth="1"/>
    <col min="1710" max="1710" width="12" bestFit="1" customWidth="1"/>
    <col min="1711" max="1711" width="14.5" bestFit="1" customWidth="1"/>
    <col min="1712" max="1712" width="11" bestFit="1" customWidth="1"/>
    <col min="1713" max="1713" width="13.5" bestFit="1" customWidth="1"/>
    <col min="1714" max="1714" width="11" bestFit="1" customWidth="1"/>
    <col min="1715" max="1715" width="13.5" bestFit="1" customWidth="1"/>
    <col min="1716" max="1716" width="12" bestFit="1" customWidth="1"/>
    <col min="1717" max="1717" width="14.5" bestFit="1" customWidth="1"/>
    <col min="1718" max="1718" width="12" bestFit="1" customWidth="1"/>
    <col min="1719" max="1719" width="14.5" bestFit="1" customWidth="1"/>
    <col min="1720" max="1720" width="12" bestFit="1" customWidth="1"/>
    <col min="1721" max="1721" width="14.5" bestFit="1" customWidth="1"/>
    <col min="1722" max="1722" width="12" bestFit="1" customWidth="1"/>
    <col min="1723" max="1723" width="14.5" bestFit="1" customWidth="1"/>
    <col min="1724" max="1724" width="12" bestFit="1" customWidth="1"/>
    <col min="1725" max="1725" width="14.5" bestFit="1" customWidth="1"/>
    <col min="1726" max="1726" width="12" bestFit="1" customWidth="1"/>
    <col min="1727" max="1727" width="14.5" bestFit="1" customWidth="1"/>
    <col min="1728" max="1729" width="11" bestFit="1" customWidth="1"/>
    <col min="1730" max="1730" width="13.5" bestFit="1" customWidth="1"/>
    <col min="1731" max="1731" width="11" bestFit="1" customWidth="1"/>
    <col min="1732" max="1732" width="13.5" bestFit="1" customWidth="1"/>
    <col min="1733" max="1733" width="11" bestFit="1" customWidth="1"/>
    <col min="1734" max="1734" width="13.5" bestFit="1" customWidth="1"/>
    <col min="1735" max="1735" width="11" bestFit="1" customWidth="1"/>
    <col min="1736" max="1736" width="13.5" bestFit="1" customWidth="1"/>
    <col min="1737" max="1737" width="12" bestFit="1" customWidth="1"/>
    <col min="1738" max="1738" width="14.5" bestFit="1" customWidth="1"/>
    <col min="1739" max="1739" width="12" bestFit="1" customWidth="1"/>
    <col min="1740" max="1740" width="14.5" bestFit="1" customWidth="1"/>
    <col min="1741" max="1741" width="12" bestFit="1" customWidth="1"/>
    <col min="1742" max="1742" width="14.5" bestFit="1" customWidth="1"/>
    <col min="1743" max="1743" width="12" bestFit="1" customWidth="1"/>
    <col min="1744" max="1744" width="14.5" bestFit="1" customWidth="1"/>
    <col min="1745" max="1745" width="11" bestFit="1" customWidth="1"/>
    <col min="1746" max="1746" width="13.5" bestFit="1" customWidth="1"/>
    <col min="1747" max="1747" width="11" bestFit="1" customWidth="1"/>
    <col min="1748" max="1748" width="13.5" bestFit="1" customWidth="1"/>
    <col min="1749" max="1749" width="12" bestFit="1" customWidth="1"/>
    <col min="1750" max="1750" width="14.5" bestFit="1" customWidth="1"/>
    <col min="1751" max="1751" width="11" bestFit="1" customWidth="1"/>
    <col min="1752" max="1752" width="13.5" bestFit="1" customWidth="1"/>
    <col min="1753" max="1753" width="11" bestFit="1" customWidth="1"/>
    <col min="1754" max="1754" width="13.5" bestFit="1" customWidth="1"/>
    <col min="1755" max="1755" width="11" bestFit="1" customWidth="1"/>
    <col min="1756" max="1756" width="13.5" bestFit="1" customWidth="1"/>
    <col min="1757" max="1757" width="12" bestFit="1" customWidth="1"/>
    <col min="1758" max="1758" width="14.5" bestFit="1" customWidth="1"/>
    <col min="1759" max="1759" width="12" bestFit="1" customWidth="1"/>
    <col min="1760" max="1760" width="14.5" bestFit="1" customWidth="1"/>
    <col min="1761" max="1761" width="12" bestFit="1" customWidth="1"/>
    <col min="1762" max="1762" width="14.5" bestFit="1" customWidth="1"/>
    <col min="1763" max="1763" width="13" bestFit="1" customWidth="1"/>
    <col min="1764" max="1764" width="15.5" bestFit="1" customWidth="1"/>
    <col min="1765" max="1765" width="13" bestFit="1" customWidth="1"/>
    <col min="1766" max="1766" width="15.5" bestFit="1" customWidth="1"/>
    <col min="1767" max="1767" width="13" bestFit="1" customWidth="1"/>
    <col min="1768" max="1768" width="15.5" bestFit="1" customWidth="1"/>
    <col min="1769" max="1769" width="13" bestFit="1" customWidth="1"/>
    <col min="1770" max="1770" width="15.5" bestFit="1" customWidth="1"/>
    <col min="1771" max="1771" width="13" bestFit="1" customWidth="1"/>
    <col min="1772" max="1772" width="15.5" bestFit="1" customWidth="1"/>
    <col min="1773" max="1773" width="13" bestFit="1" customWidth="1"/>
    <col min="1774" max="1774" width="15.5" bestFit="1" customWidth="1"/>
    <col min="1775" max="1775" width="13" bestFit="1" customWidth="1"/>
    <col min="1776" max="1776" width="15.5" bestFit="1" customWidth="1"/>
    <col min="1777" max="1777" width="13" bestFit="1" customWidth="1"/>
    <col min="1778" max="1778" width="15.5" bestFit="1" customWidth="1"/>
    <col min="1779" max="1779" width="12" bestFit="1" customWidth="1"/>
    <col min="1780" max="1780" width="14.5" bestFit="1" customWidth="1"/>
    <col min="1781" max="1781" width="13" bestFit="1" customWidth="1"/>
    <col min="1782" max="1782" width="15.5" bestFit="1" customWidth="1"/>
    <col min="1783" max="1783" width="13" bestFit="1" customWidth="1"/>
    <col min="1784" max="1784" width="15.5" bestFit="1" customWidth="1"/>
    <col min="1785" max="1785" width="13" bestFit="1" customWidth="1"/>
    <col min="1786" max="1786" width="15.5" bestFit="1" customWidth="1"/>
    <col min="1787" max="1787" width="13" bestFit="1" customWidth="1"/>
    <col min="1788" max="1788" width="15.5" bestFit="1" customWidth="1"/>
    <col min="1789" max="1789" width="13" bestFit="1" customWidth="1"/>
    <col min="1790" max="1790" width="15.5" bestFit="1" customWidth="1"/>
    <col min="1791" max="1791" width="12" bestFit="1" customWidth="1"/>
    <col min="1792" max="1792" width="14.5" bestFit="1" customWidth="1"/>
    <col min="1793" max="1793" width="12" bestFit="1" customWidth="1"/>
    <col min="1794" max="1794" width="14.5" bestFit="1" customWidth="1"/>
    <col min="1795" max="1795" width="12" bestFit="1" customWidth="1"/>
    <col min="1796" max="1796" width="14.5" bestFit="1" customWidth="1"/>
    <col min="1797" max="1797" width="13" bestFit="1" customWidth="1"/>
    <col min="1798" max="1798" width="15.5" bestFit="1" customWidth="1"/>
    <col min="1799" max="1799" width="13" bestFit="1" customWidth="1"/>
    <col min="1800" max="1800" width="15.5" bestFit="1" customWidth="1"/>
    <col min="1801" max="1801" width="13" bestFit="1" customWidth="1"/>
    <col min="1802" max="1802" width="15.5" bestFit="1" customWidth="1"/>
    <col min="1803" max="1803" width="13" bestFit="1" customWidth="1"/>
    <col min="1804" max="1804" width="15.5" bestFit="1" customWidth="1"/>
    <col min="1805" max="1805" width="13" bestFit="1" customWidth="1"/>
    <col min="1806" max="1806" width="15.5" bestFit="1" customWidth="1"/>
    <col min="1807" max="1807" width="13" bestFit="1" customWidth="1"/>
    <col min="1808" max="1808" width="15.5" bestFit="1" customWidth="1"/>
    <col min="1809" max="1809" width="13" bestFit="1" customWidth="1"/>
    <col min="1810" max="1810" width="15.5" bestFit="1" customWidth="1"/>
    <col min="1811" max="1811" width="12" bestFit="1" customWidth="1"/>
    <col min="1812" max="1812" width="14.5" bestFit="1" customWidth="1"/>
    <col min="1813" max="1813" width="12" bestFit="1" customWidth="1"/>
    <col min="1814" max="1814" width="14.5" bestFit="1" customWidth="1"/>
  </cols>
  <sheetData>
    <row r="1" spans="1:6" x14ac:dyDescent="0.2">
      <c r="A1" s="4" t="s">
        <v>2085</v>
      </c>
      <c r="B1" t="s">
        <v>2072</v>
      </c>
    </row>
    <row r="2" spans="1:6" x14ac:dyDescent="0.2">
      <c r="A2" s="4" t="s">
        <v>2031</v>
      </c>
      <c r="B2" t="s">
        <v>2072</v>
      </c>
    </row>
    <row r="4" spans="1:6" x14ac:dyDescent="0.2">
      <c r="A4" s="4" t="s">
        <v>2069</v>
      </c>
      <c r="B4" s="4" t="s">
        <v>2068</v>
      </c>
    </row>
    <row r="5" spans="1:6" x14ac:dyDescent="0.2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2073</v>
      </c>
      <c r="B6">
        <v>6</v>
      </c>
      <c r="C6">
        <v>35</v>
      </c>
      <c r="D6">
        <v>1</v>
      </c>
      <c r="E6">
        <v>45</v>
      </c>
      <c r="F6">
        <v>87</v>
      </c>
    </row>
    <row r="7" spans="1:6" x14ac:dyDescent="0.2">
      <c r="A7" s="7" t="s">
        <v>2074</v>
      </c>
      <c r="B7">
        <v>8</v>
      </c>
      <c r="C7">
        <v>28</v>
      </c>
      <c r="E7">
        <v>46</v>
      </c>
      <c r="F7">
        <v>82</v>
      </c>
    </row>
    <row r="8" spans="1:6" x14ac:dyDescent="0.2">
      <c r="A8" s="7" t="s">
        <v>2075</v>
      </c>
      <c r="B8">
        <v>3</v>
      </c>
      <c r="C8">
        <v>33</v>
      </c>
      <c r="E8">
        <v>49</v>
      </c>
      <c r="F8">
        <v>85</v>
      </c>
    </row>
    <row r="9" spans="1:6" x14ac:dyDescent="0.2">
      <c r="A9" s="7" t="s">
        <v>2076</v>
      </c>
      <c r="B9">
        <v>2</v>
      </c>
      <c r="C9">
        <v>32</v>
      </c>
      <c r="D9">
        <v>1</v>
      </c>
      <c r="E9">
        <v>45</v>
      </c>
      <c r="F9">
        <v>80</v>
      </c>
    </row>
    <row r="10" spans="1:6" x14ac:dyDescent="0.2">
      <c r="A10" s="7" t="s">
        <v>2077</v>
      </c>
      <c r="B10">
        <v>2</v>
      </c>
      <c r="C10">
        <v>32</v>
      </c>
      <c r="D10">
        <v>2</v>
      </c>
      <c r="E10">
        <v>47</v>
      </c>
      <c r="F10">
        <v>83</v>
      </c>
    </row>
    <row r="11" spans="1:6" x14ac:dyDescent="0.2">
      <c r="A11" s="7" t="s">
        <v>2078</v>
      </c>
      <c r="B11">
        <v>3</v>
      </c>
      <c r="C11">
        <v>32</v>
      </c>
      <c r="D11">
        <v>1</v>
      </c>
      <c r="E11">
        <v>56</v>
      </c>
      <c r="F11">
        <v>92</v>
      </c>
    </row>
    <row r="12" spans="1:6" x14ac:dyDescent="0.2">
      <c r="A12" s="7" t="s">
        <v>2079</v>
      </c>
      <c r="B12">
        <v>4</v>
      </c>
      <c r="C12">
        <v>30</v>
      </c>
      <c r="D12">
        <v>1</v>
      </c>
      <c r="E12">
        <v>57</v>
      </c>
      <c r="F12">
        <v>92</v>
      </c>
    </row>
    <row r="13" spans="1:6" x14ac:dyDescent="0.2">
      <c r="A13" s="7" t="s">
        <v>2080</v>
      </c>
      <c r="B13">
        <v>8</v>
      </c>
      <c r="C13">
        <v>33</v>
      </c>
      <c r="D13">
        <v>1</v>
      </c>
      <c r="E13">
        <v>41</v>
      </c>
      <c r="F13">
        <v>83</v>
      </c>
    </row>
    <row r="14" spans="1:6" x14ac:dyDescent="0.2">
      <c r="A14" s="7" t="s">
        <v>2081</v>
      </c>
      <c r="B14">
        <v>6</v>
      </c>
      <c r="C14">
        <v>23</v>
      </c>
      <c r="E14">
        <v>45</v>
      </c>
      <c r="F14">
        <v>74</v>
      </c>
    </row>
    <row r="15" spans="1:6" x14ac:dyDescent="0.2">
      <c r="A15" s="7" t="s">
        <v>2082</v>
      </c>
      <c r="B15">
        <v>5</v>
      </c>
      <c r="C15">
        <v>27</v>
      </c>
      <c r="D15">
        <v>2</v>
      </c>
      <c r="E15">
        <v>45</v>
      </c>
      <c r="F15">
        <v>79</v>
      </c>
    </row>
    <row r="16" spans="1:6" x14ac:dyDescent="0.2">
      <c r="A16" s="7" t="s">
        <v>2083</v>
      </c>
      <c r="B16">
        <v>5</v>
      </c>
      <c r="C16">
        <v>28</v>
      </c>
      <c r="D16">
        <v>3</v>
      </c>
      <c r="E16">
        <v>43</v>
      </c>
      <c r="F16">
        <v>79</v>
      </c>
    </row>
    <row r="17" spans="1:6" x14ac:dyDescent="0.2">
      <c r="A17" s="7" t="s">
        <v>2084</v>
      </c>
      <c r="B17">
        <v>5</v>
      </c>
      <c r="C17">
        <v>31</v>
      </c>
      <c r="D17">
        <v>2</v>
      </c>
      <c r="E17">
        <v>46</v>
      </c>
      <c r="F17">
        <v>84</v>
      </c>
    </row>
    <row r="18" spans="1:6" x14ac:dyDescent="0.2">
      <c r="A18" s="7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workbookViewId="0">
      <selection activeCell="O2" sqref="O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.1640625" customWidth="1"/>
    <col min="15" max="15" width="17" customWidth="1"/>
    <col min="16" max="16" width="15.83203125" customWidth="1"/>
    <col min="17" max="17" width="15.6640625" customWidth="1"/>
    <col min="18" max="18" width="12.5" customWidth="1"/>
    <col min="19" max="19" width="20.5" customWidth="1"/>
    <col min="20" max="20" width="20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2070</v>
      </c>
      <c r="T1" s="1" t="s">
        <v>2071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E2/D2*100</f>
        <v>0</v>
      </c>
      <c r="P2">
        <v>0</v>
      </c>
      <c r="Q2" t="s">
        <v>2033</v>
      </c>
      <c r="R2" t="s">
        <v>2034</v>
      </c>
      <c r="S2" s="6">
        <f>(((J2/60)/60)/24)</f>
        <v>16767.25</v>
      </c>
      <c r="T2" s="6">
        <f>(((K2/60)/60)/24)</f>
        <v>16784.25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>E3/D3*100</f>
        <v>1040</v>
      </c>
      <c r="P3">
        <f>E3/G3</f>
        <v>92.151898734177209</v>
      </c>
      <c r="Q3" t="s">
        <v>2035</v>
      </c>
      <c r="R3" t="s">
        <v>2036</v>
      </c>
      <c r="S3" s="6">
        <f t="shared" ref="S3:S66" si="0">(((J3/60)/60)/24)</f>
        <v>16301.208333333334</v>
      </c>
      <c r="T3" s="6">
        <f t="shared" ref="T3:T66" si="1">(((K3/60)/60)/24)</f>
        <v>16303.208333333334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ref="O4:O67" si="2">E4/D4*100</f>
        <v>131.4787822878229</v>
      </c>
      <c r="P4">
        <f t="shared" ref="P4:P67" si="3">E4/G4</f>
        <v>100.01614035087719</v>
      </c>
      <c r="Q4" t="s">
        <v>2037</v>
      </c>
      <c r="R4" t="s">
        <v>2038</v>
      </c>
      <c r="S4" s="6">
        <f t="shared" si="0"/>
        <v>16026.25</v>
      </c>
      <c r="T4" s="6">
        <f t="shared" si="1"/>
        <v>16028.25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2"/>
        <v>58.976190476190467</v>
      </c>
      <c r="P5">
        <f t="shared" si="3"/>
        <v>103.20833333333333</v>
      </c>
      <c r="Q5" t="s">
        <v>2035</v>
      </c>
      <c r="R5" t="s">
        <v>2036</v>
      </c>
      <c r="S5" s="6">
        <f t="shared" si="0"/>
        <v>18119.208333333332</v>
      </c>
      <c r="T5" s="6">
        <f t="shared" si="1"/>
        <v>18159.208333333332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2"/>
        <v>69.276315789473685</v>
      </c>
      <c r="P6">
        <f t="shared" si="3"/>
        <v>99.339622641509436</v>
      </c>
      <c r="Q6" t="s">
        <v>2039</v>
      </c>
      <c r="R6" t="s">
        <v>2040</v>
      </c>
      <c r="S6" s="6">
        <f t="shared" si="0"/>
        <v>17916.25</v>
      </c>
      <c r="T6" s="6">
        <f t="shared" si="1"/>
        <v>17920.25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2"/>
        <v>173.61842105263159</v>
      </c>
      <c r="P7">
        <f t="shared" si="3"/>
        <v>75.833333333333329</v>
      </c>
      <c r="Q7" t="s">
        <v>2039</v>
      </c>
      <c r="R7" t="s">
        <v>2040</v>
      </c>
      <c r="S7" s="6">
        <f t="shared" si="0"/>
        <v>15580.208333333334</v>
      </c>
      <c r="T7" s="6">
        <f t="shared" si="1"/>
        <v>15591.208333333334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2"/>
        <v>20.961538461538463</v>
      </c>
      <c r="P8">
        <f t="shared" si="3"/>
        <v>60.555555555555557</v>
      </c>
      <c r="Q8" t="s">
        <v>2041</v>
      </c>
      <c r="R8" t="s">
        <v>2042</v>
      </c>
      <c r="S8" s="6">
        <f t="shared" si="0"/>
        <v>17422.208333333332</v>
      </c>
      <c r="T8" s="6">
        <f t="shared" si="1"/>
        <v>17423.208333333332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2"/>
        <v>327.57777777777778</v>
      </c>
      <c r="P9">
        <f t="shared" si="3"/>
        <v>64.93832599118943</v>
      </c>
      <c r="Q9" t="s">
        <v>2039</v>
      </c>
      <c r="R9" t="s">
        <v>2040</v>
      </c>
      <c r="S9" s="6">
        <f t="shared" si="0"/>
        <v>16660.208333333332</v>
      </c>
      <c r="T9" s="6">
        <f t="shared" si="1"/>
        <v>16662.208333333332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2"/>
        <v>19.932788374205266</v>
      </c>
      <c r="P10">
        <f t="shared" si="3"/>
        <v>30.997175141242938</v>
      </c>
      <c r="Q10" t="s">
        <v>2039</v>
      </c>
      <c r="R10" t="s">
        <v>2040</v>
      </c>
      <c r="S10" s="6">
        <f t="shared" si="0"/>
        <v>14830.208333333334</v>
      </c>
      <c r="T10" s="6">
        <f t="shared" si="1"/>
        <v>14832.208333333334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2"/>
        <v>51.741935483870968</v>
      </c>
      <c r="P11">
        <f t="shared" si="3"/>
        <v>72.909090909090907</v>
      </c>
      <c r="Q11" t="s">
        <v>2035</v>
      </c>
      <c r="R11" t="s">
        <v>2043</v>
      </c>
      <c r="S11" s="6">
        <f t="shared" si="0"/>
        <v>15967.208333333334</v>
      </c>
      <c r="T11" s="6">
        <f t="shared" si="1"/>
        <v>16016.25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2"/>
        <v>266.11538461538464</v>
      </c>
      <c r="P12">
        <f t="shared" si="3"/>
        <v>62.9</v>
      </c>
      <c r="Q12" t="s">
        <v>2041</v>
      </c>
      <c r="R12" t="s">
        <v>2044</v>
      </c>
      <c r="S12" s="6">
        <f t="shared" si="0"/>
        <v>14835.208333333334</v>
      </c>
      <c r="T12" s="6">
        <f t="shared" si="1"/>
        <v>14883.208333333334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2"/>
        <v>48.095238095238095</v>
      </c>
      <c r="P13">
        <f t="shared" si="3"/>
        <v>112.22222222222223</v>
      </c>
      <c r="Q13" t="s">
        <v>2039</v>
      </c>
      <c r="R13" t="s">
        <v>2040</v>
      </c>
      <c r="S13" s="6">
        <f t="shared" si="0"/>
        <v>14873.208333333334</v>
      </c>
      <c r="T13" s="6">
        <f t="shared" si="1"/>
        <v>14879.208333333334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2"/>
        <v>89.349206349206341</v>
      </c>
      <c r="P14">
        <f t="shared" si="3"/>
        <v>102.34545454545454</v>
      </c>
      <c r="Q14" t="s">
        <v>2041</v>
      </c>
      <c r="R14" t="s">
        <v>2044</v>
      </c>
      <c r="S14" s="6">
        <f t="shared" si="0"/>
        <v>18191.208333333332</v>
      </c>
      <c r="T14" s="6">
        <f t="shared" si="1"/>
        <v>18199.208333333332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2"/>
        <v>245.11904761904765</v>
      </c>
      <c r="P15">
        <f t="shared" si="3"/>
        <v>105.05102040816327</v>
      </c>
      <c r="Q15" t="s">
        <v>2035</v>
      </c>
      <c r="R15" t="s">
        <v>2045</v>
      </c>
      <c r="S15" s="6">
        <f t="shared" si="0"/>
        <v>16963.208333333332</v>
      </c>
      <c r="T15" s="6">
        <f t="shared" si="1"/>
        <v>16975.208333333332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2"/>
        <v>66.769503546099301</v>
      </c>
      <c r="P16">
        <f t="shared" si="3"/>
        <v>94.144999999999996</v>
      </c>
      <c r="Q16" t="s">
        <v>2035</v>
      </c>
      <c r="R16" t="s">
        <v>2045</v>
      </c>
      <c r="S16" s="6">
        <f t="shared" si="0"/>
        <v>15405.25</v>
      </c>
      <c r="T16" s="6">
        <f t="shared" si="1"/>
        <v>15432.208333333334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2"/>
        <v>47.307881773399011</v>
      </c>
      <c r="P17">
        <f t="shared" si="3"/>
        <v>84.986725663716811</v>
      </c>
      <c r="Q17" t="s">
        <v>2037</v>
      </c>
      <c r="R17" t="s">
        <v>2046</v>
      </c>
      <c r="S17" s="6">
        <f t="shared" si="0"/>
        <v>18240.25</v>
      </c>
      <c r="T17" s="6">
        <f t="shared" si="1"/>
        <v>18244.25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2"/>
        <v>649.47058823529414</v>
      </c>
      <c r="P18">
        <f t="shared" si="3"/>
        <v>110.41</v>
      </c>
      <c r="Q18" t="s">
        <v>2047</v>
      </c>
      <c r="R18" t="s">
        <v>2048</v>
      </c>
      <c r="S18" s="6">
        <f t="shared" si="0"/>
        <v>16092.25</v>
      </c>
      <c r="T18" s="6">
        <f t="shared" si="1"/>
        <v>16114.25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2"/>
        <v>159.39125295508273</v>
      </c>
      <c r="P19">
        <f t="shared" si="3"/>
        <v>107.96236989591674</v>
      </c>
      <c r="Q19" t="s">
        <v>2041</v>
      </c>
      <c r="R19" t="s">
        <v>2049</v>
      </c>
      <c r="S19" s="6">
        <f t="shared" si="0"/>
        <v>14986.25</v>
      </c>
      <c r="T19" s="6">
        <f t="shared" si="1"/>
        <v>14987.25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2"/>
        <v>66.912087912087912</v>
      </c>
      <c r="P20">
        <f t="shared" si="3"/>
        <v>45.103703703703701</v>
      </c>
      <c r="Q20" t="s">
        <v>2039</v>
      </c>
      <c r="R20" t="s">
        <v>2040</v>
      </c>
      <c r="S20" s="6">
        <f t="shared" si="0"/>
        <v>17782.208333333332</v>
      </c>
      <c r="T20" s="6">
        <f t="shared" si="1"/>
        <v>17790.208333333332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2"/>
        <v>48.529600000000002</v>
      </c>
      <c r="P21">
        <f t="shared" si="3"/>
        <v>45.001483679525222</v>
      </c>
      <c r="Q21" t="s">
        <v>2039</v>
      </c>
      <c r="R21" t="s">
        <v>2040</v>
      </c>
      <c r="S21" s="6">
        <f t="shared" si="0"/>
        <v>17959.25</v>
      </c>
      <c r="T21" s="6">
        <f t="shared" si="1"/>
        <v>17980.208333333332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2"/>
        <v>112.24279210925646</v>
      </c>
      <c r="P22">
        <f t="shared" si="3"/>
        <v>105.97134670487107</v>
      </c>
      <c r="Q22" t="s">
        <v>2041</v>
      </c>
      <c r="R22" t="s">
        <v>2044</v>
      </c>
      <c r="S22" s="6">
        <f t="shared" si="0"/>
        <v>16279.208333333334</v>
      </c>
      <c r="T22" s="6">
        <f t="shared" si="1"/>
        <v>16279.208333333334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2"/>
        <v>40.992553191489364</v>
      </c>
      <c r="P23">
        <f t="shared" si="3"/>
        <v>69.055555555555557</v>
      </c>
      <c r="Q23" t="s">
        <v>2039</v>
      </c>
      <c r="R23" t="s">
        <v>2040</v>
      </c>
      <c r="S23" s="6">
        <f t="shared" si="0"/>
        <v>15201.208333333334</v>
      </c>
      <c r="T23" s="6">
        <f t="shared" si="1"/>
        <v>15235.208333333334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2"/>
        <v>128.07106598984771</v>
      </c>
      <c r="P24">
        <f t="shared" si="3"/>
        <v>85.044943820224717</v>
      </c>
      <c r="Q24" t="s">
        <v>2039</v>
      </c>
      <c r="R24" t="s">
        <v>2040</v>
      </c>
      <c r="S24" s="6">
        <f t="shared" si="0"/>
        <v>17624.208333333332</v>
      </c>
      <c r="T24" s="6">
        <f t="shared" si="1"/>
        <v>17639.208333333332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2"/>
        <v>332.04444444444448</v>
      </c>
      <c r="P25">
        <f t="shared" si="3"/>
        <v>105.22535211267606</v>
      </c>
      <c r="Q25" t="s">
        <v>2041</v>
      </c>
      <c r="R25" t="s">
        <v>2042</v>
      </c>
      <c r="S25" s="6">
        <f t="shared" si="0"/>
        <v>17941.25</v>
      </c>
      <c r="T25" s="6">
        <f t="shared" si="1"/>
        <v>17994.208333333332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2"/>
        <v>112.83225108225108</v>
      </c>
      <c r="P26">
        <f t="shared" si="3"/>
        <v>39.003741114852225</v>
      </c>
      <c r="Q26" t="s">
        <v>2037</v>
      </c>
      <c r="R26" t="s">
        <v>2046</v>
      </c>
      <c r="S26" s="6">
        <f t="shared" si="0"/>
        <v>16242.208333333334</v>
      </c>
      <c r="T26" s="6">
        <f t="shared" si="1"/>
        <v>16244.208333333334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2"/>
        <v>216.43636363636364</v>
      </c>
      <c r="P27">
        <f t="shared" si="3"/>
        <v>73.030674846625772</v>
      </c>
      <c r="Q27" t="s">
        <v>2050</v>
      </c>
      <c r="R27" t="s">
        <v>2051</v>
      </c>
      <c r="S27" s="6">
        <f t="shared" si="0"/>
        <v>15112.208333333334</v>
      </c>
      <c r="T27" s="6">
        <f t="shared" si="1"/>
        <v>15132.208333333334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2"/>
        <v>48.199069767441863</v>
      </c>
      <c r="P28">
        <f t="shared" si="3"/>
        <v>35.009459459459457</v>
      </c>
      <c r="Q28" t="s">
        <v>2039</v>
      </c>
      <c r="R28" t="s">
        <v>2040</v>
      </c>
      <c r="S28" s="6">
        <f t="shared" si="0"/>
        <v>17743.208333333332</v>
      </c>
      <c r="T28" s="6">
        <f t="shared" si="1"/>
        <v>17770.208333333332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2"/>
        <v>79.95</v>
      </c>
      <c r="P29">
        <f t="shared" si="3"/>
        <v>106.6</v>
      </c>
      <c r="Q29" t="s">
        <v>2035</v>
      </c>
      <c r="R29" t="s">
        <v>2036</v>
      </c>
      <c r="S29" s="6">
        <f t="shared" si="0"/>
        <v>16711.208333333332</v>
      </c>
      <c r="T29" s="6">
        <f t="shared" si="1"/>
        <v>16719.208333333332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2"/>
        <v>105.22553516819573</v>
      </c>
      <c r="P30">
        <f t="shared" si="3"/>
        <v>61.997747747747745</v>
      </c>
      <c r="Q30" t="s">
        <v>2039</v>
      </c>
      <c r="R30" t="s">
        <v>2040</v>
      </c>
      <c r="S30" s="6">
        <f t="shared" si="0"/>
        <v>14649.25</v>
      </c>
      <c r="T30" s="6">
        <f t="shared" si="1"/>
        <v>14672.25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2"/>
        <v>328.89978213507629</v>
      </c>
      <c r="P31">
        <f t="shared" si="3"/>
        <v>94.000622665006233</v>
      </c>
      <c r="Q31" t="s">
        <v>2041</v>
      </c>
      <c r="R31" t="s">
        <v>2052</v>
      </c>
      <c r="S31" s="6">
        <f t="shared" si="0"/>
        <v>17732.208333333332</v>
      </c>
      <c r="T31" s="6">
        <f t="shared" si="1"/>
        <v>17772.208333333332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2"/>
        <v>160.61111111111111</v>
      </c>
      <c r="P32">
        <f t="shared" si="3"/>
        <v>112.05426356589147</v>
      </c>
      <c r="Q32" t="s">
        <v>2041</v>
      </c>
      <c r="R32" t="s">
        <v>2049</v>
      </c>
      <c r="S32" s="6">
        <f t="shared" si="0"/>
        <v>18040.208333333332</v>
      </c>
      <c r="T32" s="6">
        <f t="shared" si="1"/>
        <v>18045.208333333332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2"/>
        <v>310</v>
      </c>
      <c r="P33">
        <f t="shared" si="3"/>
        <v>48.008849557522126</v>
      </c>
      <c r="Q33" t="s">
        <v>2050</v>
      </c>
      <c r="R33" t="s">
        <v>2051</v>
      </c>
      <c r="S33" s="6">
        <f t="shared" si="0"/>
        <v>16805.25</v>
      </c>
      <c r="T33" s="6">
        <f t="shared" si="1"/>
        <v>16833.25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2"/>
        <v>86.807920792079202</v>
      </c>
      <c r="P34">
        <f t="shared" si="3"/>
        <v>38.004334633723452</v>
      </c>
      <c r="Q34" t="s">
        <v>2041</v>
      </c>
      <c r="R34" t="s">
        <v>2042</v>
      </c>
      <c r="S34" s="6">
        <f t="shared" si="0"/>
        <v>17541.25</v>
      </c>
      <c r="T34" s="6">
        <f t="shared" si="1"/>
        <v>17568.25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2"/>
        <v>377.82071713147411</v>
      </c>
      <c r="P35">
        <f t="shared" si="3"/>
        <v>35.000184535892231</v>
      </c>
      <c r="Q35" t="s">
        <v>2039</v>
      </c>
      <c r="R35" t="s">
        <v>2040</v>
      </c>
      <c r="S35" s="6">
        <f t="shared" si="0"/>
        <v>16348.208333333334</v>
      </c>
      <c r="T35" s="6">
        <f t="shared" si="1"/>
        <v>16385.25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2"/>
        <v>150.80645161290323</v>
      </c>
      <c r="P36">
        <f t="shared" si="3"/>
        <v>85</v>
      </c>
      <c r="Q36" t="s">
        <v>2041</v>
      </c>
      <c r="R36" t="s">
        <v>2042</v>
      </c>
      <c r="S36" s="6">
        <f t="shared" si="0"/>
        <v>17248.208333333332</v>
      </c>
      <c r="T36" s="6">
        <f t="shared" si="1"/>
        <v>17253.208333333332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2"/>
        <v>150.30119521912351</v>
      </c>
      <c r="P37">
        <f t="shared" si="3"/>
        <v>95.993893129770996</v>
      </c>
      <c r="Q37" t="s">
        <v>2041</v>
      </c>
      <c r="R37" t="s">
        <v>2044</v>
      </c>
      <c r="S37" s="6">
        <f t="shared" si="0"/>
        <v>17915.25</v>
      </c>
      <c r="T37" s="6">
        <f t="shared" si="1"/>
        <v>17957.25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2"/>
        <v>157.28571428571431</v>
      </c>
      <c r="P38">
        <f t="shared" si="3"/>
        <v>68.8125</v>
      </c>
      <c r="Q38" t="s">
        <v>2039</v>
      </c>
      <c r="R38" t="s">
        <v>2040</v>
      </c>
      <c r="S38" s="6">
        <f t="shared" si="0"/>
        <v>15031.25</v>
      </c>
      <c r="T38" s="6">
        <f t="shared" si="1"/>
        <v>15056.208333333334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2"/>
        <v>139.98765432098764</v>
      </c>
      <c r="P39">
        <f t="shared" si="3"/>
        <v>105.97196261682242</v>
      </c>
      <c r="Q39" t="s">
        <v>2047</v>
      </c>
      <c r="R39" t="s">
        <v>2053</v>
      </c>
      <c r="S39" s="6">
        <f t="shared" si="0"/>
        <v>18175.208333333332</v>
      </c>
      <c r="T39" s="6">
        <f t="shared" si="1"/>
        <v>18208.25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2"/>
        <v>325.32258064516128</v>
      </c>
      <c r="P40">
        <f t="shared" si="3"/>
        <v>75.261194029850742</v>
      </c>
      <c r="Q40" t="s">
        <v>2054</v>
      </c>
      <c r="R40" t="s">
        <v>2055</v>
      </c>
      <c r="S40" s="6">
        <f t="shared" si="0"/>
        <v>14900.208333333334</v>
      </c>
      <c r="T40" s="6">
        <f t="shared" si="1"/>
        <v>14905.208333333334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2"/>
        <v>50.777777777777779</v>
      </c>
      <c r="P41">
        <f t="shared" si="3"/>
        <v>57.125</v>
      </c>
      <c r="Q41" t="s">
        <v>2039</v>
      </c>
      <c r="R41" t="s">
        <v>2040</v>
      </c>
      <c r="S41" s="6">
        <f t="shared" si="0"/>
        <v>15761.25</v>
      </c>
      <c r="T41" s="6">
        <f t="shared" si="1"/>
        <v>15775.208333333334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2"/>
        <v>169.06818181818181</v>
      </c>
      <c r="P42">
        <f t="shared" si="3"/>
        <v>75.141414141414145</v>
      </c>
      <c r="Q42" t="s">
        <v>2037</v>
      </c>
      <c r="R42" t="s">
        <v>2046</v>
      </c>
      <c r="S42" s="6">
        <f t="shared" si="0"/>
        <v>14765.208333333334</v>
      </c>
      <c r="T42" s="6">
        <f t="shared" si="1"/>
        <v>14784.208333333334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2"/>
        <v>212.92857142857144</v>
      </c>
      <c r="P43">
        <f t="shared" si="3"/>
        <v>107.42342342342343</v>
      </c>
      <c r="Q43" t="s">
        <v>2035</v>
      </c>
      <c r="R43" t="s">
        <v>2036</v>
      </c>
      <c r="S43" s="6">
        <f t="shared" si="0"/>
        <v>15587.208333333334</v>
      </c>
      <c r="T43" s="6">
        <f t="shared" si="1"/>
        <v>15613.208333333334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2"/>
        <v>443.94444444444446</v>
      </c>
      <c r="P44">
        <f t="shared" si="3"/>
        <v>35.995495495495497</v>
      </c>
      <c r="Q44" t="s">
        <v>2033</v>
      </c>
      <c r="R44" t="s">
        <v>2034</v>
      </c>
      <c r="S44" s="6">
        <f t="shared" si="0"/>
        <v>15159.208333333334</v>
      </c>
      <c r="T44" s="6">
        <f t="shared" si="1"/>
        <v>15168.208333333334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2"/>
        <v>185.9390243902439</v>
      </c>
      <c r="P45">
        <f t="shared" si="3"/>
        <v>26.998873148744366</v>
      </c>
      <c r="Q45" t="s">
        <v>2047</v>
      </c>
      <c r="R45" t="s">
        <v>2056</v>
      </c>
      <c r="S45" s="6">
        <f t="shared" si="0"/>
        <v>16275.208333333334</v>
      </c>
      <c r="T45" s="6">
        <f t="shared" si="1"/>
        <v>16291.208333333334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2"/>
        <v>658.8125</v>
      </c>
      <c r="P46">
        <f t="shared" si="3"/>
        <v>107.56122448979592</v>
      </c>
      <c r="Q46" t="s">
        <v>2047</v>
      </c>
      <c r="R46" t="s">
        <v>2053</v>
      </c>
      <c r="S46" s="6">
        <f t="shared" si="0"/>
        <v>17972.208333333332</v>
      </c>
      <c r="T46" s="6">
        <f t="shared" si="1"/>
        <v>17973.208333333332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2"/>
        <v>47.684210526315788</v>
      </c>
      <c r="P47">
        <f t="shared" si="3"/>
        <v>94.375</v>
      </c>
      <c r="Q47" t="s">
        <v>2039</v>
      </c>
      <c r="R47" t="s">
        <v>2040</v>
      </c>
      <c r="S47" s="6">
        <f t="shared" si="0"/>
        <v>17107.208333333332</v>
      </c>
      <c r="T47" s="6">
        <f t="shared" si="1"/>
        <v>17122.25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2"/>
        <v>114.78378378378378</v>
      </c>
      <c r="P48">
        <f t="shared" si="3"/>
        <v>46.163043478260867</v>
      </c>
      <c r="Q48" t="s">
        <v>2035</v>
      </c>
      <c r="R48" t="s">
        <v>2036</v>
      </c>
      <c r="S48" s="6">
        <f t="shared" si="0"/>
        <v>14798.208333333334</v>
      </c>
      <c r="T48" s="6">
        <f t="shared" si="1"/>
        <v>14821.208333333334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2"/>
        <v>475.26666666666665</v>
      </c>
      <c r="P49">
        <f t="shared" si="3"/>
        <v>47.845637583892618</v>
      </c>
      <c r="Q49" t="s">
        <v>2039</v>
      </c>
      <c r="R49" t="s">
        <v>2040</v>
      </c>
      <c r="S49" s="6">
        <f t="shared" si="0"/>
        <v>16158.208333333334</v>
      </c>
      <c r="T49" s="6">
        <f t="shared" si="1"/>
        <v>16188.208333333334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2"/>
        <v>386.97297297297297</v>
      </c>
      <c r="P50">
        <f t="shared" si="3"/>
        <v>53.007815713698065</v>
      </c>
      <c r="Q50" t="s">
        <v>2039</v>
      </c>
      <c r="R50" t="s">
        <v>2040</v>
      </c>
      <c r="S50" s="6">
        <f t="shared" si="0"/>
        <v>16611.208333333332</v>
      </c>
      <c r="T50" s="6">
        <f t="shared" si="1"/>
        <v>16623.208333333332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2"/>
        <v>189.625</v>
      </c>
      <c r="P51">
        <f t="shared" si="3"/>
        <v>45.059405940594061</v>
      </c>
      <c r="Q51" t="s">
        <v>2035</v>
      </c>
      <c r="R51" t="s">
        <v>2036</v>
      </c>
      <c r="S51" s="6">
        <f t="shared" si="0"/>
        <v>18189.208333333332</v>
      </c>
      <c r="T51" s="6">
        <f t="shared" si="1"/>
        <v>18234.25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2"/>
        <v>2</v>
      </c>
      <c r="P52">
        <f t="shared" si="3"/>
        <v>2</v>
      </c>
      <c r="Q52" t="s">
        <v>2035</v>
      </c>
      <c r="R52" t="s">
        <v>2057</v>
      </c>
      <c r="S52" s="6">
        <f t="shared" si="0"/>
        <v>15918.208333333334</v>
      </c>
      <c r="T52" s="6">
        <f t="shared" si="1"/>
        <v>15946.208333333334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2"/>
        <v>91.867805186590772</v>
      </c>
      <c r="P53">
        <f t="shared" si="3"/>
        <v>99.006816632583508</v>
      </c>
      <c r="Q53" t="s">
        <v>2037</v>
      </c>
      <c r="R53" t="s">
        <v>2046</v>
      </c>
      <c r="S53" s="6">
        <f t="shared" si="0"/>
        <v>15426.208333333334</v>
      </c>
      <c r="T53" s="6">
        <f t="shared" si="1"/>
        <v>15442.208333333334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2"/>
        <v>34.152777777777779</v>
      </c>
      <c r="P54">
        <f t="shared" si="3"/>
        <v>32.786666666666669</v>
      </c>
      <c r="Q54" t="s">
        <v>2039</v>
      </c>
      <c r="R54" t="s">
        <v>2040</v>
      </c>
      <c r="S54" s="6">
        <f t="shared" si="0"/>
        <v>14867.208333333334</v>
      </c>
      <c r="T54" s="6">
        <f t="shared" si="1"/>
        <v>14871.208333333334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2"/>
        <v>140.40909090909091</v>
      </c>
      <c r="P55">
        <f t="shared" si="3"/>
        <v>59.119617224880386</v>
      </c>
      <c r="Q55" t="s">
        <v>2041</v>
      </c>
      <c r="R55" t="s">
        <v>2044</v>
      </c>
      <c r="S55" s="6">
        <f t="shared" si="0"/>
        <v>16210.208333333334</v>
      </c>
      <c r="T55" s="6">
        <f t="shared" si="1"/>
        <v>16249.208333333334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2"/>
        <v>89.86666666666666</v>
      </c>
      <c r="P56">
        <f t="shared" si="3"/>
        <v>44.93333333333333</v>
      </c>
      <c r="Q56" t="s">
        <v>2037</v>
      </c>
      <c r="R56" t="s">
        <v>2046</v>
      </c>
      <c r="S56" s="6">
        <f t="shared" si="0"/>
        <v>17601.25</v>
      </c>
      <c r="T56" s="6">
        <f t="shared" si="1"/>
        <v>17607.208333333332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2"/>
        <v>177.96969696969697</v>
      </c>
      <c r="P57">
        <f t="shared" si="3"/>
        <v>89.664122137404576</v>
      </c>
      <c r="Q57" t="s">
        <v>2035</v>
      </c>
      <c r="R57" t="s">
        <v>2058</v>
      </c>
      <c r="S57" s="6">
        <f t="shared" si="0"/>
        <v>17742.208333333332</v>
      </c>
      <c r="T57" s="6">
        <f t="shared" si="1"/>
        <v>17747.208333333332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2"/>
        <v>143.66249999999999</v>
      </c>
      <c r="P58">
        <f t="shared" si="3"/>
        <v>70.079268292682926</v>
      </c>
      <c r="Q58" t="s">
        <v>2037</v>
      </c>
      <c r="R58" t="s">
        <v>2046</v>
      </c>
      <c r="S58" s="6">
        <f t="shared" si="0"/>
        <v>16445.25</v>
      </c>
      <c r="T58" s="6">
        <f t="shared" si="1"/>
        <v>16452.25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2"/>
        <v>215.27586206896552</v>
      </c>
      <c r="P59">
        <f t="shared" si="3"/>
        <v>31.059701492537314</v>
      </c>
      <c r="Q59" t="s">
        <v>2050</v>
      </c>
      <c r="R59" t="s">
        <v>2051</v>
      </c>
      <c r="S59" s="6">
        <f t="shared" si="0"/>
        <v>17410.208333333332</v>
      </c>
      <c r="T59" s="6">
        <f t="shared" si="1"/>
        <v>17422.208333333332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2"/>
        <v>227.11111111111114</v>
      </c>
      <c r="P60">
        <f t="shared" si="3"/>
        <v>29.061611374407583</v>
      </c>
      <c r="Q60" t="s">
        <v>2039</v>
      </c>
      <c r="R60" t="s">
        <v>2040</v>
      </c>
      <c r="S60" s="6">
        <f t="shared" si="0"/>
        <v>16699.208333333332</v>
      </c>
      <c r="T60" s="6">
        <f t="shared" si="1"/>
        <v>16712.208333333332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2"/>
        <v>275.07142857142861</v>
      </c>
      <c r="P61">
        <f t="shared" si="3"/>
        <v>30.0859375</v>
      </c>
      <c r="Q61" t="s">
        <v>2039</v>
      </c>
      <c r="R61" t="s">
        <v>2040</v>
      </c>
      <c r="S61" s="6">
        <f t="shared" si="0"/>
        <v>17329.208333333332</v>
      </c>
      <c r="T61" s="6">
        <f t="shared" si="1"/>
        <v>17344.208333333332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2"/>
        <v>144.37048832271762</v>
      </c>
      <c r="P62">
        <f t="shared" si="3"/>
        <v>84.998125000000002</v>
      </c>
      <c r="Q62" t="s">
        <v>2039</v>
      </c>
      <c r="R62" t="s">
        <v>2040</v>
      </c>
      <c r="S62" s="6">
        <f t="shared" si="0"/>
        <v>15538.208333333334</v>
      </c>
      <c r="T62" s="6">
        <f t="shared" si="1"/>
        <v>15541.208333333334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2"/>
        <v>92.74598393574297</v>
      </c>
      <c r="P63">
        <f t="shared" si="3"/>
        <v>82.001775410563695</v>
      </c>
      <c r="Q63" t="s">
        <v>2039</v>
      </c>
      <c r="R63" t="s">
        <v>2040</v>
      </c>
      <c r="S63" s="6">
        <f t="shared" si="0"/>
        <v>15026.25</v>
      </c>
      <c r="T63" s="6">
        <f t="shared" si="1"/>
        <v>15066.208333333334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2"/>
        <v>722.6</v>
      </c>
      <c r="P64">
        <f t="shared" si="3"/>
        <v>58.040160642570278</v>
      </c>
      <c r="Q64" t="s">
        <v>2037</v>
      </c>
      <c r="R64" t="s">
        <v>2038</v>
      </c>
      <c r="S64" s="6">
        <f t="shared" si="0"/>
        <v>16591.208333333332</v>
      </c>
      <c r="T64" s="6">
        <f t="shared" si="1"/>
        <v>16592.208333333332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2"/>
        <v>11.851063829787234</v>
      </c>
      <c r="P65">
        <f t="shared" si="3"/>
        <v>111.4</v>
      </c>
      <c r="Q65" t="s">
        <v>2039</v>
      </c>
      <c r="R65" t="s">
        <v>2040</v>
      </c>
      <c r="S65" s="6">
        <f t="shared" si="0"/>
        <v>17284.208333333332</v>
      </c>
      <c r="T65" s="6">
        <f t="shared" si="1"/>
        <v>17290.208333333332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2"/>
        <v>97.642857142857139</v>
      </c>
      <c r="P66">
        <f t="shared" si="3"/>
        <v>71.94736842105263</v>
      </c>
      <c r="Q66" t="s">
        <v>2037</v>
      </c>
      <c r="R66" t="s">
        <v>2038</v>
      </c>
      <c r="S66" s="6">
        <f t="shared" si="0"/>
        <v>17714.208333333332</v>
      </c>
      <c r="T66" s="6">
        <f t="shared" si="1"/>
        <v>17729.208333333332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si="2"/>
        <v>236.14754098360655</v>
      </c>
      <c r="P67">
        <f t="shared" si="3"/>
        <v>61.038135593220339</v>
      </c>
      <c r="Q67" t="s">
        <v>2039</v>
      </c>
      <c r="R67" t="s">
        <v>2040</v>
      </c>
      <c r="S67" s="6">
        <f t="shared" ref="S67:S130" si="4">(((J67/60)/60)/24)</f>
        <v>15001.25</v>
      </c>
      <c r="T67" s="6">
        <f t="shared" ref="T67:T130" si="5">(((K67/60)/60)/24)</f>
        <v>15008.25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ref="O68:O131" si="6">E68/D68*100</f>
        <v>45.068965517241381</v>
      </c>
      <c r="P68">
        <f t="shared" ref="P68:P131" si="7">E68/G68</f>
        <v>108.91666666666667</v>
      </c>
      <c r="Q68" t="s">
        <v>2039</v>
      </c>
      <c r="R68" t="s">
        <v>2040</v>
      </c>
      <c r="S68" s="6">
        <f t="shared" si="4"/>
        <v>16533.208333333332</v>
      </c>
      <c r="T68" s="6">
        <f t="shared" si="5"/>
        <v>16538.208333333332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6"/>
        <v>162.38567493112947</v>
      </c>
      <c r="P69">
        <f t="shared" si="7"/>
        <v>29.001722017220171</v>
      </c>
      <c r="Q69" t="s">
        <v>2037</v>
      </c>
      <c r="R69" t="s">
        <v>2046</v>
      </c>
      <c r="S69" s="6">
        <f t="shared" si="4"/>
        <v>14634.25</v>
      </c>
      <c r="T69" s="6">
        <f t="shared" si="5"/>
        <v>14639.25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6"/>
        <v>254.52631578947367</v>
      </c>
      <c r="P70">
        <f t="shared" si="7"/>
        <v>58.975609756097562</v>
      </c>
      <c r="Q70" t="s">
        <v>2039</v>
      </c>
      <c r="R70" t="s">
        <v>2040</v>
      </c>
      <c r="S70" s="6">
        <f t="shared" si="4"/>
        <v>17374.208333333332</v>
      </c>
      <c r="T70" s="6">
        <f t="shared" si="5"/>
        <v>17421.208333333332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6"/>
        <v>24.063291139240505</v>
      </c>
      <c r="P71">
        <f t="shared" si="7"/>
        <v>111.82352941176471</v>
      </c>
      <c r="Q71" t="s">
        <v>2039</v>
      </c>
      <c r="R71" t="s">
        <v>2040</v>
      </c>
      <c r="S71" s="6">
        <f t="shared" si="4"/>
        <v>14962.25</v>
      </c>
      <c r="T71" s="6">
        <f t="shared" si="5"/>
        <v>14996.25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6"/>
        <v>123.74140625000001</v>
      </c>
      <c r="P72">
        <f t="shared" si="7"/>
        <v>63.995555555555555</v>
      </c>
      <c r="Q72" t="s">
        <v>2039</v>
      </c>
      <c r="R72" t="s">
        <v>2040</v>
      </c>
      <c r="S72" s="6">
        <f t="shared" si="4"/>
        <v>14915.208333333334</v>
      </c>
      <c r="T72" s="6">
        <f t="shared" si="5"/>
        <v>14964.25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6"/>
        <v>108.06666666666666</v>
      </c>
      <c r="P73">
        <f t="shared" si="7"/>
        <v>85.315789473684205</v>
      </c>
      <c r="Q73" t="s">
        <v>2039</v>
      </c>
      <c r="R73" t="s">
        <v>2040</v>
      </c>
      <c r="S73" s="6">
        <f t="shared" si="4"/>
        <v>18230.25</v>
      </c>
      <c r="T73" s="6">
        <f t="shared" si="5"/>
        <v>18234.25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6"/>
        <v>670.33333333333326</v>
      </c>
      <c r="P74">
        <f t="shared" si="7"/>
        <v>74.481481481481481</v>
      </c>
      <c r="Q74" t="s">
        <v>2041</v>
      </c>
      <c r="R74" t="s">
        <v>2049</v>
      </c>
      <c r="S74" s="6">
        <f t="shared" si="4"/>
        <v>16617.208333333332</v>
      </c>
      <c r="T74" s="6">
        <f t="shared" si="5"/>
        <v>16653.208333333332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6"/>
        <v>660.92857142857144</v>
      </c>
      <c r="P75">
        <f t="shared" si="7"/>
        <v>105.14772727272727</v>
      </c>
      <c r="Q75" t="s">
        <v>2035</v>
      </c>
      <c r="R75" t="s">
        <v>2058</v>
      </c>
      <c r="S75" s="6">
        <f t="shared" si="4"/>
        <v>17132.25</v>
      </c>
      <c r="T75" s="6">
        <f t="shared" si="5"/>
        <v>17135.25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6"/>
        <v>122.46153846153847</v>
      </c>
      <c r="P76">
        <f t="shared" si="7"/>
        <v>56.188235294117646</v>
      </c>
      <c r="Q76" t="s">
        <v>2035</v>
      </c>
      <c r="R76" t="s">
        <v>2057</v>
      </c>
      <c r="S76" s="6">
        <f t="shared" si="4"/>
        <v>16887.208333333332</v>
      </c>
      <c r="T76" s="6">
        <f t="shared" si="5"/>
        <v>16888.208333333332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6"/>
        <v>150.57731958762886</v>
      </c>
      <c r="P77">
        <f t="shared" si="7"/>
        <v>85.917647058823533</v>
      </c>
      <c r="Q77" t="s">
        <v>2054</v>
      </c>
      <c r="R77" t="s">
        <v>2055</v>
      </c>
      <c r="S77" s="6">
        <f t="shared" si="4"/>
        <v>17727.208333333332</v>
      </c>
      <c r="T77" s="6">
        <f t="shared" si="5"/>
        <v>17735.208333333332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6"/>
        <v>78.106590724165997</v>
      </c>
      <c r="P78">
        <f t="shared" si="7"/>
        <v>57.00296912114014</v>
      </c>
      <c r="Q78" t="s">
        <v>2039</v>
      </c>
      <c r="R78" t="s">
        <v>2040</v>
      </c>
      <c r="S78" s="6">
        <f t="shared" si="4"/>
        <v>16458.25</v>
      </c>
      <c r="T78" s="6">
        <f t="shared" si="5"/>
        <v>16507.208333333332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6"/>
        <v>46.94736842105263</v>
      </c>
      <c r="P79">
        <f t="shared" si="7"/>
        <v>79.642857142857139</v>
      </c>
      <c r="Q79" t="s">
        <v>2041</v>
      </c>
      <c r="R79" t="s">
        <v>2049</v>
      </c>
      <c r="S79" s="6">
        <f t="shared" si="4"/>
        <v>14879.208333333334</v>
      </c>
      <c r="T79" s="6">
        <f t="shared" si="5"/>
        <v>14893.208333333334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6"/>
        <v>300.8</v>
      </c>
      <c r="P80">
        <f t="shared" si="7"/>
        <v>41.018181818181816</v>
      </c>
      <c r="Q80" t="s">
        <v>2047</v>
      </c>
      <c r="R80" t="s">
        <v>2059</v>
      </c>
      <c r="S80" s="6">
        <f t="shared" si="4"/>
        <v>17637.208333333332</v>
      </c>
      <c r="T80" s="6">
        <f t="shared" si="5"/>
        <v>17638.208333333332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6"/>
        <v>69.598615916955026</v>
      </c>
      <c r="P81">
        <f t="shared" si="7"/>
        <v>48.004773269689736</v>
      </c>
      <c r="Q81" t="s">
        <v>2039</v>
      </c>
      <c r="R81" t="s">
        <v>2040</v>
      </c>
      <c r="S81" s="6">
        <f t="shared" si="4"/>
        <v>17698.208333333332</v>
      </c>
      <c r="T81" s="6">
        <f t="shared" si="5"/>
        <v>17703.208333333332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6"/>
        <v>637.4545454545455</v>
      </c>
      <c r="P82">
        <f t="shared" si="7"/>
        <v>55.212598425196852</v>
      </c>
      <c r="Q82" t="s">
        <v>2050</v>
      </c>
      <c r="R82" t="s">
        <v>2051</v>
      </c>
      <c r="S82" s="6">
        <f t="shared" si="4"/>
        <v>17407.208333333332</v>
      </c>
      <c r="T82" s="6">
        <f t="shared" si="5"/>
        <v>17437.208333333332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6"/>
        <v>225.33928571428569</v>
      </c>
      <c r="P83">
        <f t="shared" si="7"/>
        <v>92.109489051094897</v>
      </c>
      <c r="Q83" t="s">
        <v>2035</v>
      </c>
      <c r="R83" t="s">
        <v>2036</v>
      </c>
      <c r="S83" s="6">
        <f t="shared" si="4"/>
        <v>17493.25</v>
      </c>
      <c r="T83" s="6">
        <f t="shared" si="5"/>
        <v>17518.25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6"/>
        <v>1497.3000000000002</v>
      </c>
      <c r="P84">
        <f t="shared" si="7"/>
        <v>83.183333333333337</v>
      </c>
      <c r="Q84" t="s">
        <v>2050</v>
      </c>
      <c r="R84" t="s">
        <v>2051</v>
      </c>
      <c r="S84" s="6">
        <f t="shared" si="4"/>
        <v>17913.25</v>
      </c>
      <c r="T84" s="6">
        <f t="shared" si="5"/>
        <v>17920.25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6"/>
        <v>37.590225563909776</v>
      </c>
      <c r="P85">
        <f t="shared" si="7"/>
        <v>39.996000000000002</v>
      </c>
      <c r="Q85" t="s">
        <v>2035</v>
      </c>
      <c r="R85" t="s">
        <v>2043</v>
      </c>
      <c r="S85" s="6">
        <f t="shared" si="4"/>
        <v>17010.208333333332</v>
      </c>
      <c r="T85" s="6">
        <f t="shared" si="5"/>
        <v>17032.208333333332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6"/>
        <v>132.36942675159236</v>
      </c>
      <c r="P86">
        <f t="shared" si="7"/>
        <v>111.1336898395722</v>
      </c>
      <c r="Q86" t="s">
        <v>2037</v>
      </c>
      <c r="R86" t="s">
        <v>2046</v>
      </c>
      <c r="S86" s="6">
        <f t="shared" si="4"/>
        <v>15549.208333333334</v>
      </c>
      <c r="T86" s="6">
        <f t="shared" si="5"/>
        <v>15559.208333333334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6"/>
        <v>131.22448979591837</v>
      </c>
      <c r="P87">
        <f t="shared" si="7"/>
        <v>90.563380281690144</v>
      </c>
      <c r="Q87" t="s">
        <v>2035</v>
      </c>
      <c r="R87" t="s">
        <v>2045</v>
      </c>
      <c r="S87" s="6">
        <f t="shared" si="4"/>
        <v>15228.208333333334</v>
      </c>
      <c r="T87" s="6">
        <f t="shared" si="5"/>
        <v>15236.208333333334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6"/>
        <v>167.63513513513513</v>
      </c>
      <c r="P88">
        <f t="shared" si="7"/>
        <v>61.108374384236456</v>
      </c>
      <c r="Q88" t="s">
        <v>2039</v>
      </c>
      <c r="R88" t="s">
        <v>2040</v>
      </c>
      <c r="S88" s="6">
        <f t="shared" si="4"/>
        <v>16559.208333333332</v>
      </c>
      <c r="T88" s="6">
        <f t="shared" si="5"/>
        <v>16572.208333333332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6"/>
        <v>61.984886649874063</v>
      </c>
      <c r="P89">
        <f t="shared" si="7"/>
        <v>83.022941970310384</v>
      </c>
      <c r="Q89" t="s">
        <v>2035</v>
      </c>
      <c r="R89" t="s">
        <v>2036</v>
      </c>
      <c r="S89" s="6">
        <f t="shared" si="4"/>
        <v>15041.25</v>
      </c>
      <c r="T89" s="6">
        <f t="shared" si="5"/>
        <v>15052.208333333334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6"/>
        <v>260.75</v>
      </c>
      <c r="P90">
        <f t="shared" si="7"/>
        <v>110.76106194690266</v>
      </c>
      <c r="Q90" t="s">
        <v>2047</v>
      </c>
      <c r="R90" t="s">
        <v>2059</v>
      </c>
      <c r="S90" s="6">
        <f t="shared" si="4"/>
        <v>16541.208333333332</v>
      </c>
      <c r="T90" s="6">
        <f t="shared" si="5"/>
        <v>16563.208333333332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6"/>
        <v>252.58823529411765</v>
      </c>
      <c r="P91">
        <f t="shared" si="7"/>
        <v>89.458333333333329</v>
      </c>
      <c r="Q91" t="s">
        <v>2039</v>
      </c>
      <c r="R91" t="s">
        <v>2040</v>
      </c>
      <c r="S91" s="6">
        <f t="shared" si="4"/>
        <v>14714.208333333334</v>
      </c>
      <c r="T91" s="6">
        <f t="shared" si="5"/>
        <v>14716.208333333334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6"/>
        <v>78.615384615384613</v>
      </c>
      <c r="P92">
        <f t="shared" si="7"/>
        <v>57.849056603773583</v>
      </c>
      <c r="Q92" t="s">
        <v>2039</v>
      </c>
      <c r="R92" t="s">
        <v>2040</v>
      </c>
      <c r="S92" s="6">
        <f t="shared" si="4"/>
        <v>16856.25</v>
      </c>
      <c r="T92" s="6">
        <f t="shared" si="5"/>
        <v>16856.25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6"/>
        <v>48.404406999351913</v>
      </c>
      <c r="P93">
        <f t="shared" si="7"/>
        <v>109.99705449189985</v>
      </c>
      <c r="Q93" t="s">
        <v>2047</v>
      </c>
      <c r="R93" t="s">
        <v>2059</v>
      </c>
      <c r="S93" s="6">
        <f t="shared" si="4"/>
        <v>17019.208333333332</v>
      </c>
      <c r="T93" s="6">
        <f t="shared" si="5"/>
        <v>17047.208333333332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6"/>
        <v>258.875</v>
      </c>
      <c r="P94">
        <f t="shared" si="7"/>
        <v>103.96586345381526</v>
      </c>
      <c r="Q94" t="s">
        <v>2050</v>
      </c>
      <c r="R94" t="s">
        <v>2051</v>
      </c>
      <c r="S94" s="6">
        <f t="shared" si="4"/>
        <v>14783.208333333334</v>
      </c>
      <c r="T94" s="6">
        <f t="shared" si="5"/>
        <v>14784.208333333334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6"/>
        <v>60.548713235294116</v>
      </c>
      <c r="P95">
        <f t="shared" si="7"/>
        <v>107.99508196721311</v>
      </c>
      <c r="Q95" t="s">
        <v>2039</v>
      </c>
      <c r="R95" t="s">
        <v>2040</v>
      </c>
      <c r="S95" s="6">
        <f t="shared" si="4"/>
        <v>15633.208333333334</v>
      </c>
      <c r="T95" s="6">
        <f t="shared" si="5"/>
        <v>15637.208333333334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6"/>
        <v>303.68965517241378</v>
      </c>
      <c r="P96">
        <f t="shared" si="7"/>
        <v>48.927777777777777</v>
      </c>
      <c r="Q96" t="s">
        <v>2037</v>
      </c>
      <c r="R96" t="s">
        <v>2038</v>
      </c>
      <c r="S96" s="6">
        <f t="shared" si="4"/>
        <v>17993.208333333332</v>
      </c>
      <c r="T96" s="6">
        <f t="shared" si="5"/>
        <v>18004.208333333332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6"/>
        <v>112.99999999999999</v>
      </c>
      <c r="P97">
        <f t="shared" si="7"/>
        <v>37.666666666666664</v>
      </c>
      <c r="Q97" t="s">
        <v>2041</v>
      </c>
      <c r="R97" t="s">
        <v>2042</v>
      </c>
      <c r="S97" s="6">
        <f t="shared" si="4"/>
        <v>18183.208333333332</v>
      </c>
      <c r="T97" s="6">
        <f t="shared" si="5"/>
        <v>18190.208333333332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6"/>
        <v>217.37876614060258</v>
      </c>
      <c r="P98">
        <f t="shared" si="7"/>
        <v>64.999141999141997</v>
      </c>
      <c r="Q98" t="s">
        <v>2039</v>
      </c>
      <c r="R98" t="s">
        <v>2040</v>
      </c>
      <c r="S98" s="6">
        <f t="shared" si="4"/>
        <v>15043.25</v>
      </c>
      <c r="T98" s="6">
        <f t="shared" si="5"/>
        <v>15056.208333333334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6"/>
        <v>926.69230769230762</v>
      </c>
      <c r="P99">
        <f t="shared" si="7"/>
        <v>106.61061946902655</v>
      </c>
      <c r="Q99" t="s">
        <v>2033</v>
      </c>
      <c r="R99" t="s">
        <v>2034</v>
      </c>
      <c r="S99" s="6">
        <f t="shared" si="4"/>
        <v>16611.208333333332</v>
      </c>
      <c r="T99" s="6">
        <f t="shared" si="5"/>
        <v>16665.208333333332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6"/>
        <v>33.692229038854805</v>
      </c>
      <c r="P100">
        <f t="shared" si="7"/>
        <v>27.009016393442622</v>
      </c>
      <c r="Q100" t="s">
        <v>2050</v>
      </c>
      <c r="R100" t="s">
        <v>2051</v>
      </c>
      <c r="S100" s="6">
        <f t="shared" si="4"/>
        <v>16643.208333333332</v>
      </c>
      <c r="T100" s="6">
        <f t="shared" si="5"/>
        <v>16647.208333333332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6"/>
        <v>196.7236842105263</v>
      </c>
      <c r="P101">
        <f t="shared" si="7"/>
        <v>91.16463414634147</v>
      </c>
      <c r="Q101" t="s">
        <v>2039</v>
      </c>
      <c r="R101" t="s">
        <v>2040</v>
      </c>
      <c r="S101" s="6">
        <f t="shared" si="4"/>
        <v>16399.25</v>
      </c>
      <c r="T101" s="6">
        <f t="shared" si="5"/>
        <v>16428.25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6"/>
        <v>1</v>
      </c>
      <c r="P102">
        <f t="shared" si="7"/>
        <v>1</v>
      </c>
      <c r="Q102" t="s">
        <v>2039</v>
      </c>
      <c r="R102" t="s">
        <v>2040</v>
      </c>
      <c r="S102" s="6">
        <f t="shared" si="4"/>
        <v>15266.208333333334</v>
      </c>
      <c r="T102" s="6">
        <f t="shared" si="5"/>
        <v>15284.208333333334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6"/>
        <v>1021.4444444444445</v>
      </c>
      <c r="P103">
        <f t="shared" si="7"/>
        <v>56.054878048780488</v>
      </c>
      <c r="Q103" t="s">
        <v>2035</v>
      </c>
      <c r="R103" t="s">
        <v>2043</v>
      </c>
      <c r="S103" s="6">
        <f t="shared" si="4"/>
        <v>16487.25</v>
      </c>
      <c r="T103" s="6">
        <f t="shared" si="5"/>
        <v>16494.25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6"/>
        <v>281.67567567567568</v>
      </c>
      <c r="P104">
        <f t="shared" si="7"/>
        <v>31.017857142857142</v>
      </c>
      <c r="Q104" t="s">
        <v>2037</v>
      </c>
      <c r="R104" t="s">
        <v>2046</v>
      </c>
      <c r="S104" s="6">
        <f t="shared" si="4"/>
        <v>17665.208333333332</v>
      </c>
      <c r="T104" s="6">
        <f t="shared" si="5"/>
        <v>17672.208333333332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6"/>
        <v>24.610000000000003</v>
      </c>
      <c r="P105">
        <f t="shared" si="7"/>
        <v>66.513513513513516</v>
      </c>
      <c r="Q105" t="s">
        <v>2035</v>
      </c>
      <c r="R105" t="s">
        <v>2043</v>
      </c>
      <c r="S105" s="6">
        <f t="shared" si="4"/>
        <v>14906.208333333334</v>
      </c>
      <c r="T105" s="6">
        <f t="shared" si="5"/>
        <v>14915.208333333334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6"/>
        <v>143.14010067114094</v>
      </c>
      <c r="P106">
        <f t="shared" si="7"/>
        <v>89.005216484089729</v>
      </c>
      <c r="Q106" t="s">
        <v>2035</v>
      </c>
      <c r="R106" t="s">
        <v>2045</v>
      </c>
      <c r="S106" s="6">
        <f t="shared" si="4"/>
        <v>17309.208333333332</v>
      </c>
      <c r="T106" s="6">
        <f t="shared" si="5"/>
        <v>17310.208333333332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6"/>
        <v>144.54411764705884</v>
      </c>
      <c r="P107">
        <f t="shared" si="7"/>
        <v>103.46315789473684</v>
      </c>
      <c r="Q107" t="s">
        <v>2037</v>
      </c>
      <c r="R107" t="s">
        <v>2038</v>
      </c>
      <c r="S107" s="6">
        <f t="shared" si="4"/>
        <v>15797.208333333334</v>
      </c>
      <c r="T107" s="6">
        <f t="shared" si="5"/>
        <v>15815.208333333334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6"/>
        <v>359.12820512820514</v>
      </c>
      <c r="P108">
        <f t="shared" si="7"/>
        <v>95.278911564625844</v>
      </c>
      <c r="Q108" t="s">
        <v>2039</v>
      </c>
      <c r="R108" t="s">
        <v>2040</v>
      </c>
      <c r="S108" s="6">
        <f t="shared" si="4"/>
        <v>18147.208333333332</v>
      </c>
      <c r="T108" s="6">
        <f t="shared" si="5"/>
        <v>18152.208333333332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6"/>
        <v>186.48571428571427</v>
      </c>
      <c r="P109">
        <f t="shared" si="7"/>
        <v>75.895348837209298</v>
      </c>
      <c r="Q109" t="s">
        <v>2039</v>
      </c>
      <c r="R109" t="s">
        <v>2040</v>
      </c>
      <c r="S109" s="6">
        <f t="shared" si="4"/>
        <v>17644.208333333332</v>
      </c>
      <c r="T109" s="6">
        <f t="shared" si="5"/>
        <v>17661.208333333332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6"/>
        <v>595.26666666666665</v>
      </c>
      <c r="P110">
        <f t="shared" si="7"/>
        <v>107.57831325301204</v>
      </c>
      <c r="Q110" t="s">
        <v>2041</v>
      </c>
      <c r="R110" t="s">
        <v>2042</v>
      </c>
      <c r="S110" s="6">
        <f t="shared" si="4"/>
        <v>15436.208333333334</v>
      </c>
      <c r="T110" s="6">
        <f t="shared" si="5"/>
        <v>15473.208333333334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6"/>
        <v>59.21153846153846</v>
      </c>
      <c r="P111">
        <f t="shared" si="7"/>
        <v>51.31666666666667</v>
      </c>
      <c r="Q111" t="s">
        <v>2041</v>
      </c>
      <c r="R111" t="s">
        <v>2060</v>
      </c>
      <c r="S111" s="6">
        <f t="shared" si="4"/>
        <v>16082.25</v>
      </c>
      <c r="T111" s="6">
        <f t="shared" si="5"/>
        <v>16084.25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6"/>
        <v>14.962780898876405</v>
      </c>
      <c r="P112">
        <f t="shared" si="7"/>
        <v>71.983108108108112</v>
      </c>
      <c r="Q112" t="s">
        <v>2033</v>
      </c>
      <c r="R112" t="s">
        <v>2034</v>
      </c>
      <c r="S112" s="6">
        <f t="shared" si="4"/>
        <v>17785.208333333332</v>
      </c>
      <c r="T112" s="6">
        <f t="shared" si="5"/>
        <v>17804.208333333332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6"/>
        <v>119.95602605863192</v>
      </c>
      <c r="P113">
        <f t="shared" si="7"/>
        <v>108.95414201183432</v>
      </c>
      <c r="Q113" t="s">
        <v>2047</v>
      </c>
      <c r="R113" t="s">
        <v>2056</v>
      </c>
      <c r="S113" s="6">
        <f t="shared" si="4"/>
        <v>15605.208333333334</v>
      </c>
      <c r="T113" s="6">
        <f t="shared" si="5"/>
        <v>15611.208333333334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6"/>
        <v>268.82978723404256</v>
      </c>
      <c r="P114">
        <f t="shared" si="7"/>
        <v>35</v>
      </c>
      <c r="Q114" t="s">
        <v>2037</v>
      </c>
      <c r="R114" t="s">
        <v>2038</v>
      </c>
      <c r="S114" s="6">
        <f t="shared" si="4"/>
        <v>16306.208333333334</v>
      </c>
      <c r="T114" s="6">
        <f t="shared" si="5"/>
        <v>16321.208333333334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6"/>
        <v>376.87878787878788</v>
      </c>
      <c r="P115">
        <f t="shared" si="7"/>
        <v>94.938931297709928</v>
      </c>
      <c r="Q115" t="s">
        <v>2033</v>
      </c>
      <c r="R115" t="s">
        <v>2034</v>
      </c>
      <c r="S115" s="6">
        <f t="shared" si="4"/>
        <v>17421.208333333332</v>
      </c>
      <c r="T115" s="6">
        <f t="shared" si="5"/>
        <v>17428.208333333332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6"/>
        <v>727.15789473684208</v>
      </c>
      <c r="P116">
        <f t="shared" si="7"/>
        <v>109.65079365079364</v>
      </c>
      <c r="Q116" t="s">
        <v>2037</v>
      </c>
      <c r="R116" t="s">
        <v>2046</v>
      </c>
      <c r="S116" s="6">
        <f t="shared" si="4"/>
        <v>17995.208333333332</v>
      </c>
      <c r="T116" s="6">
        <f t="shared" si="5"/>
        <v>17996.208333333332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6"/>
        <v>87.211757648470297</v>
      </c>
      <c r="P117">
        <f t="shared" si="7"/>
        <v>44.001815980629537</v>
      </c>
      <c r="Q117" t="s">
        <v>2047</v>
      </c>
      <c r="R117" t="s">
        <v>2053</v>
      </c>
      <c r="S117" s="6">
        <f t="shared" si="4"/>
        <v>17487.25</v>
      </c>
      <c r="T117" s="6">
        <f t="shared" si="5"/>
        <v>17522.25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6"/>
        <v>88</v>
      </c>
      <c r="P118">
        <f t="shared" si="7"/>
        <v>86.794520547945211</v>
      </c>
      <c r="Q118" t="s">
        <v>2039</v>
      </c>
      <c r="R118" t="s">
        <v>2040</v>
      </c>
      <c r="S118" s="6">
        <f t="shared" si="4"/>
        <v>16696.208333333332</v>
      </c>
      <c r="T118" s="6">
        <f t="shared" si="5"/>
        <v>16697.208333333332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6"/>
        <v>173.9387755102041</v>
      </c>
      <c r="P119">
        <f t="shared" si="7"/>
        <v>30.992727272727272</v>
      </c>
      <c r="Q119" t="s">
        <v>2041</v>
      </c>
      <c r="R119" t="s">
        <v>2060</v>
      </c>
      <c r="S119" s="6">
        <f t="shared" si="4"/>
        <v>15239.208333333334</v>
      </c>
      <c r="T119" s="6">
        <f t="shared" si="5"/>
        <v>15245.208333333334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6"/>
        <v>117.61111111111111</v>
      </c>
      <c r="P120">
        <f t="shared" si="7"/>
        <v>94.791044776119406</v>
      </c>
      <c r="Q120" t="s">
        <v>2054</v>
      </c>
      <c r="R120" t="s">
        <v>2055</v>
      </c>
      <c r="S120" s="6">
        <f t="shared" si="4"/>
        <v>16096.25</v>
      </c>
      <c r="T120" s="6">
        <f t="shared" si="5"/>
        <v>16102.25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6"/>
        <v>214.96</v>
      </c>
      <c r="P121">
        <f t="shared" si="7"/>
        <v>69.79220779220779</v>
      </c>
      <c r="Q121" t="s">
        <v>2041</v>
      </c>
      <c r="R121" t="s">
        <v>2042</v>
      </c>
      <c r="S121" s="6">
        <f t="shared" si="4"/>
        <v>16237.208333333334</v>
      </c>
      <c r="T121" s="6">
        <f t="shared" si="5"/>
        <v>16254.208333333334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6"/>
        <v>149.49667110519306</v>
      </c>
      <c r="P122">
        <f t="shared" si="7"/>
        <v>63.003367003367003</v>
      </c>
      <c r="Q122" t="s">
        <v>2050</v>
      </c>
      <c r="R122" t="s">
        <v>2061</v>
      </c>
      <c r="S122" s="6">
        <f t="shared" si="4"/>
        <v>16542.208333333332</v>
      </c>
      <c r="T122" s="6">
        <f t="shared" si="5"/>
        <v>16546.208333333332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6"/>
        <v>219.33995584988963</v>
      </c>
      <c r="P123">
        <f t="shared" si="7"/>
        <v>110.0343300110742</v>
      </c>
      <c r="Q123" t="s">
        <v>2050</v>
      </c>
      <c r="R123" t="s">
        <v>2051</v>
      </c>
      <c r="S123" s="6">
        <f t="shared" si="4"/>
        <v>16348.208333333334</v>
      </c>
      <c r="T123" s="6">
        <f t="shared" si="5"/>
        <v>16361.208333333334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6"/>
        <v>64.367690058479525</v>
      </c>
      <c r="P124">
        <f t="shared" si="7"/>
        <v>25.997933274284026</v>
      </c>
      <c r="Q124" t="s">
        <v>2047</v>
      </c>
      <c r="R124" t="s">
        <v>2053</v>
      </c>
      <c r="S124" s="6">
        <f t="shared" si="4"/>
        <v>16401.25</v>
      </c>
      <c r="T124" s="6">
        <f t="shared" si="5"/>
        <v>16428.25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6"/>
        <v>18.622397298818232</v>
      </c>
      <c r="P125">
        <f t="shared" si="7"/>
        <v>49.987915407854985</v>
      </c>
      <c r="Q125" t="s">
        <v>2039</v>
      </c>
      <c r="R125" t="s">
        <v>2040</v>
      </c>
      <c r="S125" s="6">
        <f t="shared" si="4"/>
        <v>16763.25</v>
      </c>
      <c r="T125" s="6">
        <f t="shared" si="5"/>
        <v>16766.25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6"/>
        <v>367.76923076923077</v>
      </c>
      <c r="P126">
        <f t="shared" si="7"/>
        <v>101.72340425531915</v>
      </c>
      <c r="Q126" t="s">
        <v>2054</v>
      </c>
      <c r="R126" t="s">
        <v>2055</v>
      </c>
      <c r="S126" s="6">
        <f t="shared" si="4"/>
        <v>18029.208333333332</v>
      </c>
      <c r="T126" s="6">
        <f t="shared" si="5"/>
        <v>18082.208333333332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6"/>
        <v>159.90566037735849</v>
      </c>
      <c r="P127">
        <f t="shared" si="7"/>
        <v>47.083333333333336</v>
      </c>
      <c r="Q127" t="s">
        <v>2039</v>
      </c>
      <c r="R127" t="s">
        <v>2040</v>
      </c>
      <c r="S127" s="6">
        <f t="shared" si="4"/>
        <v>17793.208333333332</v>
      </c>
      <c r="T127" s="6">
        <f t="shared" si="5"/>
        <v>17797.208333333332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6"/>
        <v>38.633185349611544</v>
      </c>
      <c r="P128">
        <f t="shared" si="7"/>
        <v>89.944444444444443</v>
      </c>
      <c r="Q128" t="s">
        <v>2039</v>
      </c>
      <c r="R128" t="s">
        <v>2040</v>
      </c>
      <c r="S128" s="6">
        <f t="shared" si="4"/>
        <v>17027.208333333332</v>
      </c>
      <c r="T128" s="6">
        <f t="shared" si="5"/>
        <v>17055.208333333332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6"/>
        <v>51.42151162790698</v>
      </c>
      <c r="P129">
        <f t="shared" si="7"/>
        <v>78.96875</v>
      </c>
      <c r="Q129" t="s">
        <v>2039</v>
      </c>
      <c r="R129" t="s">
        <v>2040</v>
      </c>
      <c r="S129" s="6">
        <f t="shared" si="4"/>
        <v>14741.208333333334</v>
      </c>
      <c r="T129" s="6">
        <f t="shared" si="5"/>
        <v>14744.208333333334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6"/>
        <v>60.334277620396605</v>
      </c>
      <c r="P130">
        <f t="shared" si="7"/>
        <v>80.067669172932327</v>
      </c>
      <c r="Q130" t="s">
        <v>2035</v>
      </c>
      <c r="R130" t="s">
        <v>2036</v>
      </c>
      <c r="S130" s="6">
        <f t="shared" si="4"/>
        <v>14848.208333333334</v>
      </c>
      <c r="T130" s="6">
        <f t="shared" si="5"/>
        <v>14861.208333333334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si="6"/>
        <v>3.202693602693603</v>
      </c>
      <c r="P131">
        <f t="shared" si="7"/>
        <v>86.472727272727269</v>
      </c>
      <c r="Q131" t="s">
        <v>2033</v>
      </c>
      <c r="R131" t="s">
        <v>2034</v>
      </c>
      <c r="S131" s="6">
        <f t="shared" ref="S131:S194" si="8">(((J131/60)/60)/24)</f>
        <v>16469.25</v>
      </c>
      <c r="T131" s="6">
        <f t="shared" ref="T131:T194" si="9">(((K131/60)/60)/24)</f>
        <v>16494.25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ref="O132:O195" si="10">E132/D132*100</f>
        <v>155.46875</v>
      </c>
      <c r="P132">
        <f t="shared" ref="P132:P195" si="11">E132/G132</f>
        <v>28.001876172607879</v>
      </c>
      <c r="Q132" t="s">
        <v>2041</v>
      </c>
      <c r="R132" t="s">
        <v>2044</v>
      </c>
      <c r="S132" s="6">
        <f t="shared" si="8"/>
        <v>15273.208333333334</v>
      </c>
      <c r="T132" s="6">
        <f t="shared" si="9"/>
        <v>15289.25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10"/>
        <v>100.85974499089254</v>
      </c>
      <c r="P133">
        <f t="shared" si="11"/>
        <v>67.996725337699544</v>
      </c>
      <c r="Q133" t="s">
        <v>2037</v>
      </c>
      <c r="R133" t="s">
        <v>2038</v>
      </c>
      <c r="S133" s="6">
        <f t="shared" si="8"/>
        <v>16038.25</v>
      </c>
      <c r="T133" s="6">
        <f t="shared" si="9"/>
        <v>16051.25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10"/>
        <v>116.18181818181819</v>
      </c>
      <c r="P134">
        <f t="shared" si="11"/>
        <v>43.078651685393261</v>
      </c>
      <c r="Q134" t="s">
        <v>2039</v>
      </c>
      <c r="R134" t="s">
        <v>2040</v>
      </c>
      <c r="S134" s="6">
        <f t="shared" si="8"/>
        <v>17543.25</v>
      </c>
      <c r="T134" s="6">
        <f t="shared" si="9"/>
        <v>17559.25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10"/>
        <v>310.77777777777777</v>
      </c>
      <c r="P135">
        <f t="shared" si="11"/>
        <v>87.95597484276729</v>
      </c>
      <c r="Q135" t="s">
        <v>2035</v>
      </c>
      <c r="R135" t="s">
        <v>2062</v>
      </c>
      <c r="S135" s="6">
        <f t="shared" si="8"/>
        <v>15198.208333333334</v>
      </c>
      <c r="T135" s="6">
        <f t="shared" si="9"/>
        <v>15220.208333333334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10"/>
        <v>89.73668341708543</v>
      </c>
      <c r="P136">
        <f t="shared" si="11"/>
        <v>94.987234042553197</v>
      </c>
      <c r="Q136" t="s">
        <v>2041</v>
      </c>
      <c r="R136" t="s">
        <v>2042</v>
      </c>
      <c r="S136" s="6">
        <f t="shared" si="8"/>
        <v>15144.208333333334</v>
      </c>
      <c r="T136" s="6">
        <f t="shared" si="9"/>
        <v>15193.208333333334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10"/>
        <v>71.27272727272728</v>
      </c>
      <c r="P137">
        <f t="shared" si="11"/>
        <v>46.905982905982903</v>
      </c>
      <c r="Q137" t="s">
        <v>2039</v>
      </c>
      <c r="R137" t="s">
        <v>2040</v>
      </c>
      <c r="S137" s="6">
        <f t="shared" si="8"/>
        <v>15771.25</v>
      </c>
      <c r="T137" s="6">
        <f t="shared" si="9"/>
        <v>15776.208333333334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10"/>
        <v>3.2862318840579712</v>
      </c>
      <c r="P138">
        <f t="shared" si="11"/>
        <v>46.913793103448278</v>
      </c>
      <c r="Q138" t="s">
        <v>2041</v>
      </c>
      <c r="R138" t="s">
        <v>2044</v>
      </c>
      <c r="S138" s="6">
        <f t="shared" si="8"/>
        <v>16228.208333333334</v>
      </c>
      <c r="T138" s="6">
        <f t="shared" si="9"/>
        <v>16240.208333333334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10"/>
        <v>261.77777777777777</v>
      </c>
      <c r="P139">
        <f t="shared" si="11"/>
        <v>94.24</v>
      </c>
      <c r="Q139" t="s">
        <v>2047</v>
      </c>
      <c r="R139" t="s">
        <v>2048</v>
      </c>
      <c r="S139" s="6">
        <f t="shared" si="8"/>
        <v>14888.208333333334</v>
      </c>
      <c r="T139" s="6">
        <f t="shared" si="9"/>
        <v>14894.208333333334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10"/>
        <v>96</v>
      </c>
      <c r="P140">
        <f t="shared" si="11"/>
        <v>80.139130434782615</v>
      </c>
      <c r="Q140" t="s">
        <v>2050</v>
      </c>
      <c r="R140" t="s">
        <v>2061</v>
      </c>
      <c r="S140" s="6">
        <f t="shared" si="8"/>
        <v>15611.208333333334</v>
      </c>
      <c r="T140" s="6">
        <f t="shared" si="9"/>
        <v>15617.208333333334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10"/>
        <v>20.896851248642779</v>
      </c>
      <c r="P141">
        <f t="shared" si="11"/>
        <v>59.036809815950917</v>
      </c>
      <c r="Q141" t="s">
        <v>2037</v>
      </c>
      <c r="R141" t="s">
        <v>2046</v>
      </c>
      <c r="S141" s="6">
        <f t="shared" si="8"/>
        <v>16546.208333333332</v>
      </c>
      <c r="T141" s="6">
        <f t="shared" si="9"/>
        <v>16562.208333333332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10"/>
        <v>223.16363636363636</v>
      </c>
      <c r="P142">
        <f t="shared" si="11"/>
        <v>65.989247311827953</v>
      </c>
      <c r="Q142" t="s">
        <v>2041</v>
      </c>
      <c r="R142" t="s">
        <v>2042</v>
      </c>
      <c r="S142" s="6">
        <f t="shared" si="8"/>
        <v>17587.25</v>
      </c>
      <c r="T142" s="6">
        <f t="shared" si="9"/>
        <v>17592.25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10"/>
        <v>101.59097978227061</v>
      </c>
      <c r="P143">
        <f t="shared" si="11"/>
        <v>60.992530345471522</v>
      </c>
      <c r="Q143" t="s">
        <v>2037</v>
      </c>
      <c r="R143" t="s">
        <v>2038</v>
      </c>
      <c r="S143" s="6">
        <f t="shared" si="8"/>
        <v>16598.208333333332</v>
      </c>
      <c r="T143" s="6">
        <f t="shared" si="9"/>
        <v>16604.208333333332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10"/>
        <v>230.03999999999996</v>
      </c>
      <c r="P144">
        <f t="shared" si="11"/>
        <v>98.307692307692307</v>
      </c>
      <c r="Q144" t="s">
        <v>2037</v>
      </c>
      <c r="R144" t="s">
        <v>2038</v>
      </c>
      <c r="S144" s="6">
        <f t="shared" si="8"/>
        <v>15436.208333333334</v>
      </c>
      <c r="T144" s="6">
        <f t="shared" si="9"/>
        <v>15477.208333333334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10"/>
        <v>135.59259259259261</v>
      </c>
      <c r="P145">
        <f t="shared" si="11"/>
        <v>104.6</v>
      </c>
      <c r="Q145" t="s">
        <v>2035</v>
      </c>
      <c r="R145" t="s">
        <v>2045</v>
      </c>
      <c r="S145" s="6">
        <f t="shared" si="8"/>
        <v>14788.208333333334</v>
      </c>
      <c r="T145" s="6">
        <f t="shared" si="9"/>
        <v>14808.208333333334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10"/>
        <v>129.1</v>
      </c>
      <c r="P146">
        <f t="shared" si="11"/>
        <v>86.066666666666663</v>
      </c>
      <c r="Q146" t="s">
        <v>2039</v>
      </c>
      <c r="R146" t="s">
        <v>2040</v>
      </c>
      <c r="S146" s="6">
        <f t="shared" si="8"/>
        <v>18064.208333333332</v>
      </c>
      <c r="T146" s="6">
        <f t="shared" si="9"/>
        <v>18072.208333333332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10"/>
        <v>236.512</v>
      </c>
      <c r="P147">
        <f t="shared" si="11"/>
        <v>76.989583333333329</v>
      </c>
      <c r="Q147" t="s">
        <v>2037</v>
      </c>
      <c r="R147" t="s">
        <v>2046</v>
      </c>
      <c r="S147" s="6">
        <f t="shared" si="8"/>
        <v>16320.208333333334</v>
      </c>
      <c r="T147" s="6">
        <f t="shared" si="9"/>
        <v>16325.208333333334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10"/>
        <v>17.25</v>
      </c>
      <c r="P148">
        <f t="shared" si="11"/>
        <v>29.764705882352942</v>
      </c>
      <c r="Q148" t="s">
        <v>2039</v>
      </c>
      <c r="R148" t="s">
        <v>2040</v>
      </c>
      <c r="S148" s="6">
        <f t="shared" si="8"/>
        <v>15286.25</v>
      </c>
      <c r="T148" s="6">
        <f t="shared" si="9"/>
        <v>15306.25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10"/>
        <v>112.49397590361446</v>
      </c>
      <c r="P149">
        <f t="shared" si="11"/>
        <v>46.91959798994975</v>
      </c>
      <c r="Q149" t="s">
        <v>2039</v>
      </c>
      <c r="R149" t="s">
        <v>2040</v>
      </c>
      <c r="S149" s="6">
        <f t="shared" si="8"/>
        <v>16965.208333333332</v>
      </c>
      <c r="T149" s="6">
        <f t="shared" si="9"/>
        <v>16971.208333333332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10"/>
        <v>121.02150537634408</v>
      </c>
      <c r="P150">
        <f t="shared" si="11"/>
        <v>105.18691588785046</v>
      </c>
      <c r="Q150" t="s">
        <v>2037</v>
      </c>
      <c r="R150" t="s">
        <v>2046</v>
      </c>
      <c r="S150" s="6">
        <f t="shared" si="8"/>
        <v>17372.208333333332</v>
      </c>
      <c r="T150" s="6">
        <f t="shared" si="9"/>
        <v>17381.208333333332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10"/>
        <v>219.87096774193549</v>
      </c>
      <c r="P151">
        <f t="shared" si="11"/>
        <v>69.907692307692301</v>
      </c>
      <c r="Q151" t="s">
        <v>2035</v>
      </c>
      <c r="R151" t="s">
        <v>2045</v>
      </c>
      <c r="S151" s="6">
        <f t="shared" si="8"/>
        <v>15706.25</v>
      </c>
      <c r="T151" s="6">
        <f t="shared" si="9"/>
        <v>15758.25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10"/>
        <v>1</v>
      </c>
      <c r="P152">
        <f t="shared" si="11"/>
        <v>1</v>
      </c>
      <c r="Q152" t="s">
        <v>2035</v>
      </c>
      <c r="R152" t="s">
        <v>2036</v>
      </c>
      <c r="S152" s="6">
        <f t="shared" si="8"/>
        <v>17881.25</v>
      </c>
      <c r="T152" s="6">
        <f t="shared" si="9"/>
        <v>17882.25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10"/>
        <v>64.166909620991248</v>
      </c>
      <c r="P153">
        <f t="shared" si="11"/>
        <v>60.011588275391958</v>
      </c>
      <c r="Q153" t="s">
        <v>2035</v>
      </c>
      <c r="R153" t="s">
        <v>2043</v>
      </c>
      <c r="S153" s="6">
        <f t="shared" si="8"/>
        <v>16230.208333333334</v>
      </c>
      <c r="T153" s="6">
        <f t="shared" si="9"/>
        <v>16281.208333333334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10"/>
        <v>423.06746987951806</v>
      </c>
      <c r="P154">
        <f t="shared" si="11"/>
        <v>52.006220379146917</v>
      </c>
      <c r="Q154" t="s">
        <v>2035</v>
      </c>
      <c r="R154" t="s">
        <v>2045</v>
      </c>
      <c r="S154" s="6">
        <f t="shared" si="8"/>
        <v>17214.25</v>
      </c>
      <c r="T154" s="6">
        <f t="shared" si="9"/>
        <v>17221.25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10"/>
        <v>92.984160506863773</v>
      </c>
      <c r="P155">
        <f t="shared" si="11"/>
        <v>31.000176025347649</v>
      </c>
      <c r="Q155" t="s">
        <v>2039</v>
      </c>
      <c r="R155" t="s">
        <v>2040</v>
      </c>
      <c r="S155" s="6">
        <f t="shared" si="8"/>
        <v>15632.208333333334</v>
      </c>
      <c r="T155" s="6">
        <f t="shared" si="9"/>
        <v>15638.208333333334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10"/>
        <v>58.756567425569173</v>
      </c>
      <c r="P156">
        <f t="shared" si="11"/>
        <v>95.042492917847028</v>
      </c>
      <c r="Q156" t="s">
        <v>2035</v>
      </c>
      <c r="R156" t="s">
        <v>2045</v>
      </c>
      <c r="S156" s="6">
        <f t="shared" si="8"/>
        <v>16933.208333333332</v>
      </c>
      <c r="T156" s="6">
        <f t="shared" si="9"/>
        <v>16956.208333333332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10"/>
        <v>65.022222222222226</v>
      </c>
      <c r="P157">
        <f t="shared" si="11"/>
        <v>75.968174204355108</v>
      </c>
      <c r="Q157" t="s">
        <v>2039</v>
      </c>
      <c r="R157" t="s">
        <v>2040</v>
      </c>
      <c r="S157" s="6">
        <f t="shared" si="8"/>
        <v>14693.208333333334</v>
      </c>
      <c r="T157" s="6">
        <f t="shared" si="9"/>
        <v>14708.208333333334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10"/>
        <v>73.939560439560438</v>
      </c>
      <c r="P158">
        <f t="shared" si="11"/>
        <v>71.013192612137203</v>
      </c>
      <c r="Q158" t="s">
        <v>2035</v>
      </c>
      <c r="R158" t="s">
        <v>2036</v>
      </c>
      <c r="S158" s="6">
        <f t="shared" si="8"/>
        <v>18174.208333333332</v>
      </c>
      <c r="T158" s="6">
        <f t="shared" si="9"/>
        <v>18198.208333333332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10"/>
        <v>52.666666666666664</v>
      </c>
      <c r="P159">
        <f t="shared" si="11"/>
        <v>73.733333333333334</v>
      </c>
      <c r="Q159" t="s">
        <v>2054</v>
      </c>
      <c r="R159" t="s">
        <v>2055</v>
      </c>
      <c r="S159" s="6">
        <f t="shared" si="8"/>
        <v>16069.25</v>
      </c>
      <c r="T159" s="6">
        <f t="shared" si="9"/>
        <v>16081.25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10"/>
        <v>220.95238095238096</v>
      </c>
      <c r="P160">
        <f t="shared" si="11"/>
        <v>113.17073170731707</v>
      </c>
      <c r="Q160" t="s">
        <v>2035</v>
      </c>
      <c r="R160" t="s">
        <v>2036</v>
      </c>
      <c r="S160" s="6">
        <f t="shared" si="8"/>
        <v>16777.25</v>
      </c>
      <c r="T160" s="6">
        <f t="shared" si="9"/>
        <v>16778.25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10"/>
        <v>100.01150627615063</v>
      </c>
      <c r="P161">
        <f t="shared" si="11"/>
        <v>105.00933552992861</v>
      </c>
      <c r="Q161" t="s">
        <v>2039</v>
      </c>
      <c r="R161" t="s">
        <v>2040</v>
      </c>
      <c r="S161" s="6">
        <f t="shared" si="8"/>
        <v>17982.208333333332</v>
      </c>
      <c r="T161" s="6">
        <f t="shared" si="9"/>
        <v>18000.208333333332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10"/>
        <v>162.3125</v>
      </c>
      <c r="P162">
        <f t="shared" si="11"/>
        <v>79.176829268292678</v>
      </c>
      <c r="Q162" t="s">
        <v>2037</v>
      </c>
      <c r="R162" t="s">
        <v>2046</v>
      </c>
      <c r="S162" s="6">
        <f t="shared" si="8"/>
        <v>18013.208333333332</v>
      </c>
      <c r="T162" s="6">
        <f t="shared" si="9"/>
        <v>18029.208333333332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10"/>
        <v>78.181818181818187</v>
      </c>
      <c r="P163">
        <f t="shared" si="11"/>
        <v>57.333333333333336</v>
      </c>
      <c r="Q163" t="s">
        <v>2037</v>
      </c>
      <c r="R163" t="s">
        <v>2038</v>
      </c>
      <c r="S163" s="6">
        <f t="shared" si="8"/>
        <v>16701.208333333332</v>
      </c>
      <c r="T163" s="6">
        <f t="shared" si="9"/>
        <v>16707.208333333332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10"/>
        <v>149.73770491803279</v>
      </c>
      <c r="P164">
        <f t="shared" si="11"/>
        <v>58.178343949044589</v>
      </c>
      <c r="Q164" t="s">
        <v>2035</v>
      </c>
      <c r="R164" t="s">
        <v>2036</v>
      </c>
      <c r="S164" s="6">
        <f t="shared" si="8"/>
        <v>17873.25</v>
      </c>
      <c r="T164" s="6">
        <f t="shared" si="9"/>
        <v>17903.25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10"/>
        <v>253.25714285714284</v>
      </c>
      <c r="P165">
        <f t="shared" si="11"/>
        <v>36.032520325203251</v>
      </c>
      <c r="Q165" t="s">
        <v>2054</v>
      </c>
      <c r="R165" t="s">
        <v>2055</v>
      </c>
      <c r="S165" s="6">
        <f t="shared" si="8"/>
        <v>17459.208333333332</v>
      </c>
      <c r="T165" s="6">
        <f t="shared" si="9"/>
        <v>17508.25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10"/>
        <v>100.16943521594683</v>
      </c>
      <c r="P166">
        <f t="shared" si="11"/>
        <v>107.99068767908309</v>
      </c>
      <c r="Q166" t="s">
        <v>2039</v>
      </c>
      <c r="R166" t="s">
        <v>2040</v>
      </c>
      <c r="S166" s="6">
        <f t="shared" si="8"/>
        <v>17447.208333333332</v>
      </c>
      <c r="T166" s="6">
        <f t="shared" si="9"/>
        <v>17448.208333333332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10"/>
        <v>121.99004424778761</v>
      </c>
      <c r="P167">
        <f t="shared" si="11"/>
        <v>44.005985634477256</v>
      </c>
      <c r="Q167" t="s">
        <v>2037</v>
      </c>
      <c r="R167" t="s">
        <v>2038</v>
      </c>
      <c r="S167" s="6">
        <f t="shared" si="8"/>
        <v>17379.208333333332</v>
      </c>
      <c r="T167" s="6">
        <f t="shared" si="9"/>
        <v>17411.208333333332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10"/>
        <v>137.13265306122449</v>
      </c>
      <c r="P168">
        <f t="shared" si="11"/>
        <v>55.077868852459019</v>
      </c>
      <c r="Q168" t="s">
        <v>2054</v>
      </c>
      <c r="R168" t="s">
        <v>2055</v>
      </c>
      <c r="S168" s="6">
        <f t="shared" si="8"/>
        <v>14965.25</v>
      </c>
      <c r="T168" s="6">
        <f t="shared" si="9"/>
        <v>14969.25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10"/>
        <v>415.53846153846149</v>
      </c>
      <c r="P169">
        <f t="shared" si="11"/>
        <v>74</v>
      </c>
      <c r="Q169" t="s">
        <v>2039</v>
      </c>
      <c r="R169" t="s">
        <v>2040</v>
      </c>
      <c r="S169" s="6">
        <f t="shared" si="8"/>
        <v>15866.208333333334</v>
      </c>
      <c r="T169" s="6">
        <f t="shared" si="9"/>
        <v>15876.208333333334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10"/>
        <v>31.30913348946136</v>
      </c>
      <c r="P170">
        <f t="shared" si="11"/>
        <v>41.996858638743454</v>
      </c>
      <c r="Q170" t="s">
        <v>2035</v>
      </c>
      <c r="R170" t="s">
        <v>2045</v>
      </c>
      <c r="S170" s="6">
        <f t="shared" si="8"/>
        <v>17949.25</v>
      </c>
      <c r="T170" s="6">
        <f t="shared" si="9"/>
        <v>17972.208333333332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10"/>
        <v>424.08154506437768</v>
      </c>
      <c r="P171">
        <f t="shared" si="11"/>
        <v>77.988161010260455</v>
      </c>
      <c r="Q171" t="s">
        <v>2041</v>
      </c>
      <c r="R171" t="s">
        <v>2052</v>
      </c>
      <c r="S171" s="6">
        <f t="shared" si="8"/>
        <v>15508.208333333334</v>
      </c>
      <c r="T171" s="6">
        <f t="shared" si="9"/>
        <v>15536.208333333334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10"/>
        <v>2.93886230728336</v>
      </c>
      <c r="P172">
        <f t="shared" si="11"/>
        <v>82.507462686567166</v>
      </c>
      <c r="Q172" t="s">
        <v>2035</v>
      </c>
      <c r="R172" t="s">
        <v>2045</v>
      </c>
      <c r="S172" s="6">
        <f t="shared" si="8"/>
        <v>17381.208333333332</v>
      </c>
      <c r="T172" s="6">
        <f t="shared" si="9"/>
        <v>17388.208333333332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10"/>
        <v>10.63265306122449</v>
      </c>
      <c r="P173">
        <f t="shared" si="11"/>
        <v>104.2</v>
      </c>
      <c r="Q173" t="s">
        <v>2047</v>
      </c>
      <c r="R173" t="s">
        <v>2059</v>
      </c>
      <c r="S173" s="6">
        <f t="shared" si="8"/>
        <v>16149.208333333334</v>
      </c>
      <c r="T173" s="6">
        <f t="shared" si="9"/>
        <v>16171.208333333334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10"/>
        <v>82.875</v>
      </c>
      <c r="P174">
        <f t="shared" si="11"/>
        <v>25.5</v>
      </c>
      <c r="Q174" t="s">
        <v>2041</v>
      </c>
      <c r="R174" t="s">
        <v>2042</v>
      </c>
      <c r="S174" s="6">
        <f t="shared" si="8"/>
        <v>16270.208333333334</v>
      </c>
      <c r="T174" s="6">
        <f t="shared" si="9"/>
        <v>16285.208333333334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10"/>
        <v>163.01447776628748</v>
      </c>
      <c r="P175">
        <f t="shared" si="11"/>
        <v>100.98334401024984</v>
      </c>
      <c r="Q175" t="s">
        <v>2039</v>
      </c>
      <c r="R175" t="s">
        <v>2040</v>
      </c>
      <c r="S175" s="6">
        <f t="shared" si="8"/>
        <v>15843.208333333334</v>
      </c>
      <c r="T175" s="6">
        <f t="shared" si="9"/>
        <v>15849.208333333334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10"/>
        <v>894.66666666666674</v>
      </c>
      <c r="P176">
        <f t="shared" si="11"/>
        <v>111.83333333333333</v>
      </c>
      <c r="Q176" t="s">
        <v>2037</v>
      </c>
      <c r="R176" t="s">
        <v>2046</v>
      </c>
      <c r="S176" s="6">
        <f t="shared" si="8"/>
        <v>16713.208333333332</v>
      </c>
      <c r="T176" s="6">
        <f t="shared" si="9"/>
        <v>16714.208333333332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10"/>
        <v>26.191501103752756</v>
      </c>
      <c r="P177">
        <f t="shared" si="11"/>
        <v>41.999115044247787</v>
      </c>
      <c r="Q177" t="s">
        <v>2039</v>
      </c>
      <c r="R177" t="s">
        <v>2040</v>
      </c>
      <c r="S177" s="6">
        <f t="shared" si="8"/>
        <v>17044.208333333332</v>
      </c>
      <c r="T177" s="6">
        <f t="shared" si="9"/>
        <v>17063.208333333332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10"/>
        <v>74.834782608695647</v>
      </c>
      <c r="P178">
        <f t="shared" si="11"/>
        <v>110.05115089514067</v>
      </c>
      <c r="Q178" t="s">
        <v>2039</v>
      </c>
      <c r="R178" t="s">
        <v>2040</v>
      </c>
      <c r="S178" s="6">
        <f t="shared" si="8"/>
        <v>17047.208333333332</v>
      </c>
      <c r="T178" s="6">
        <f t="shared" si="9"/>
        <v>17056.208333333332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10"/>
        <v>416.47680412371136</v>
      </c>
      <c r="P179">
        <f t="shared" si="11"/>
        <v>58.997079225994888</v>
      </c>
      <c r="Q179" t="s">
        <v>2039</v>
      </c>
      <c r="R179" t="s">
        <v>2040</v>
      </c>
      <c r="S179" s="6">
        <f t="shared" si="8"/>
        <v>14928.25</v>
      </c>
      <c r="T179" s="6">
        <f t="shared" si="9"/>
        <v>14953.25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10"/>
        <v>96.208333333333329</v>
      </c>
      <c r="P180">
        <f t="shared" si="11"/>
        <v>32.985714285714288</v>
      </c>
      <c r="Q180" t="s">
        <v>2033</v>
      </c>
      <c r="R180" t="s">
        <v>2034</v>
      </c>
      <c r="S180" s="6">
        <f t="shared" si="8"/>
        <v>17430.208333333332</v>
      </c>
      <c r="T180" s="6">
        <f t="shared" si="9"/>
        <v>17439.208333333332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10"/>
        <v>357.71910112359546</v>
      </c>
      <c r="P181">
        <f t="shared" si="11"/>
        <v>45.005654509471306</v>
      </c>
      <c r="Q181" t="s">
        <v>2039</v>
      </c>
      <c r="R181" t="s">
        <v>2040</v>
      </c>
      <c r="S181" s="6">
        <f t="shared" si="8"/>
        <v>15781.208333333334</v>
      </c>
      <c r="T181" s="6">
        <f t="shared" si="9"/>
        <v>15782.208333333334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10"/>
        <v>308.45714285714286</v>
      </c>
      <c r="P182">
        <f t="shared" si="11"/>
        <v>81.98196487897485</v>
      </c>
      <c r="Q182" t="s">
        <v>2037</v>
      </c>
      <c r="R182" t="s">
        <v>2046</v>
      </c>
      <c r="S182" s="6">
        <f t="shared" si="8"/>
        <v>14690.208333333334</v>
      </c>
      <c r="T182" s="6">
        <f t="shared" si="9"/>
        <v>14695.208333333334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10"/>
        <v>61.802325581395344</v>
      </c>
      <c r="P183">
        <f t="shared" si="11"/>
        <v>39.080882352941174</v>
      </c>
      <c r="Q183" t="s">
        <v>2037</v>
      </c>
      <c r="R183" t="s">
        <v>2038</v>
      </c>
      <c r="S183" s="6">
        <f t="shared" si="8"/>
        <v>17443.208333333332</v>
      </c>
      <c r="T183" s="6">
        <f t="shared" si="9"/>
        <v>17461.208333333332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10"/>
        <v>722.32472324723244</v>
      </c>
      <c r="P184">
        <f t="shared" si="11"/>
        <v>58.996383363471971</v>
      </c>
      <c r="Q184" t="s">
        <v>2039</v>
      </c>
      <c r="R184" t="s">
        <v>2040</v>
      </c>
      <c r="S184" s="6">
        <f t="shared" si="8"/>
        <v>18062.208333333332</v>
      </c>
      <c r="T184" s="6">
        <f t="shared" si="9"/>
        <v>18078.208333333332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10"/>
        <v>69.117647058823522</v>
      </c>
      <c r="P185">
        <f t="shared" si="11"/>
        <v>40.988372093023258</v>
      </c>
      <c r="Q185" t="s">
        <v>2035</v>
      </c>
      <c r="R185" t="s">
        <v>2036</v>
      </c>
      <c r="S185" s="6">
        <f t="shared" si="8"/>
        <v>14861.208333333334</v>
      </c>
      <c r="T185" s="6">
        <f t="shared" si="9"/>
        <v>14874.208333333334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10"/>
        <v>293.05555555555554</v>
      </c>
      <c r="P186">
        <f t="shared" si="11"/>
        <v>31.029411764705884</v>
      </c>
      <c r="Q186" t="s">
        <v>2039</v>
      </c>
      <c r="R186" t="s">
        <v>2040</v>
      </c>
      <c r="S186" s="6">
        <f t="shared" si="8"/>
        <v>18019.208333333332</v>
      </c>
      <c r="T186" s="6">
        <f t="shared" si="9"/>
        <v>18020.208333333332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10"/>
        <v>71.8</v>
      </c>
      <c r="P187">
        <f t="shared" si="11"/>
        <v>37.789473684210527</v>
      </c>
      <c r="Q187" t="s">
        <v>2041</v>
      </c>
      <c r="R187" t="s">
        <v>2060</v>
      </c>
      <c r="S187" s="6">
        <f t="shared" si="8"/>
        <v>17664.208333333332</v>
      </c>
      <c r="T187" s="6">
        <f t="shared" si="9"/>
        <v>17675.208333333332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10"/>
        <v>31.934684684684683</v>
      </c>
      <c r="P188">
        <f t="shared" si="11"/>
        <v>32.006772009029348</v>
      </c>
      <c r="Q188" t="s">
        <v>2039</v>
      </c>
      <c r="R188" t="s">
        <v>2040</v>
      </c>
      <c r="S188" s="6">
        <f t="shared" si="8"/>
        <v>16213.208333333334</v>
      </c>
      <c r="T188" s="6">
        <f t="shared" si="9"/>
        <v>16228.208333333334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10"/>
        <v>229.87375415282392</v>
      </c>
      <c r="P189">
        <f t="shared" si="11"/>
        <v>95.966712898751737</v>
      </c>
      <c r="Q189" t="s">
        <v>2041</v>
      </c>
      <c r="R189" t="s">
        <v>2052</v>
      </c>
      <c r="S189" s="6">
        <f t="shared" si="8"/>
        <v>15759.25</v>
      </c>
      <c r="T189" s="6">
        <f t="shared" si="9"/>
        <v>15787.208333333334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10"/>
        <v>32.012195121951223</v>
      </c>
      <c r="P190">
        <f t="shared" si="11"/>
        <v>75</v>
      </c>
      <c r="Q190" t="s">
        <v>2039</v>
      </c>
      <c r="R190" t="s">
        <v>2040</v>
      </c>
      <c r="S190" s="6">
        <f t="shared" si="8"/>
        <v>16406.25</v>
      </c>
      <c r="T190" s="6">
        <f t="shared" si="9"/>
        <v>16407.25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10"/>
        <v>23.525352848928385</v>
      </c>
      <c r="P191">
        <f t="shared" si="11"/>
        <v>102.0498866213152</v>
      </c>
      <c r="Q191" t="s">
        <v>2039</v>
      </c>
      <c r="R191" t="s">
        <v>2040</v>
      </c>
      <c r="S191" s="6">
        <f t="shared" si="8"/>
        <v>16864.25</v>
      </c>
      <c r="T191" s="6">
        <f t="shared" si="9"/>
        <v>16864.25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10"/>
        <v>68.594594594594597</v>
      </c>
      <c r="P192">
        <f t="shared" si="11"/>
        <v>105.75</v>
      </c>
      <c r="Q192" t="s">
        <v>2039</v>
      </c>
      <c r="R192" t="s">
        <v>2040</v>
      </c>
      <c r="S192" s="6">
        <f t="shared" si="8"/>
        <v>15860.208333333334</v>
      </c>
      <c r="T192" s="6">
        <f t="shared" si="9"/>
        <v>15861.208333333334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10"/>
        <v>37.952380952380956</v>
      </c>
      <c r="P193">
        <f t="shared" si="11"/>
        <v>37.069767441860463</v>
      </c>
      <c r="Q193" t="s">
        <v>2039</v>
      </c>
      <c r="R193" t="s">
        <v>2040</v>
      </c>
      <c r="S193" s="6">
        <f t="shared" si="8"/>
        <v>17967.208333333332</v>
      </c>
      <c r="T193" s="6">
        <f t="shared" si="9"/>
        <v>17970.208333333332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10"/>
        <v>19.992957746478872</v>
      </c>
      <c r="P194">
        <f t="shared" si="11"/>
        <v>35.049382716049379</v>
      </c>
      <c r="Q194" t="s">
        <v>2035</v>
      </c>
      <c r="R194" t="s">
        <v>2036</v>
      </c>
      <c r="S194" s="6">
        <f t="shared" si="8"/>
        <v>16248.208333333334</v>
      </c>
      <c r="T194" s="6">
        <f t="shared" si="9"/>
        <v>16252.208333333334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si="10"/>
        <v>45.636363636363633</v>
      </c>
      <c r="P195">
        <f t="shared" si="11"/>
        <v>46.338461538461537</v>
      </c>
      <c r="Q195" t="s">
        <v>2035</v>
      </c>
      <c r="R195" t="s">
        <v>2045</v>
      </c>
      <c r="S195" s="6">
        <f t="shared" ref="S195:S258" si="12">(((J195/60)/60)/24)</f>
        <v>17629.208333333332</v>
      </c>
      <c r="T195" s="6">
        <f t="shared" ref="T195:T258" si="13">(((K195/60)/60)/24)</f>
        <v>17633.208333333332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ref="O196:O259" si="14">E196/D196*100</f>
        <v>122.7605633802817</v>
      </c>
      <c r="P196">
        <f t="shared" ref="P196:P259" si="15">E196/G196</f>
        <v>69.174603174603178</v>
      </c>
      <c r="Q196" t="s">
        <v>2035</v>
      </c>
      <c r="R196" t="s">
        <v>2057</v>
      </c>
      <c r="S196" s="6">
        <f t="shared" si="12"/>
        <v>16692.208333333332</v>
      </c>
      <c r="T196" s="6">
        <f t="shared" si="13"/>
        <v>16708.208333333332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4"/>
        <v>361.75316455696202</v>
      </c>
      <c r="P197">
        <f t="shared" si="15"/>
        <v>109.07824427480917</v>
      </c>
      <c r="Q197" t="s">
        <v>2035</v>
      </c>
      <c r="R197" t="s">
        <v>2043</v>
      </c>
      <c r="S197" s="6">
        <f t="shared" si="12"/>
        <v>17741.208333333332</v>
      </c>
      <c r="T197" s="6">
        <f t="shared" si="13"/>
        <v>17748.208333333332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4"/>
        <v>63.146341463414636</v>
      </c>
      <c r="P198">
        <f t="shared" si="15"/>
        <v>51.78</v>
      </c>
      <c r="Q198" t="s">
        <v>2037</v>
      </c>
      <c r="R198" t="s">
        <v>2046</v>
      </c>
      <c r="S198" s="6">
        <f t="shared" si="12"/>
        <v>17047.208333333332</v>
      </c>
      <c r="T198" s="6">
        <f t="shared" si="13"/>
        <v>17066.208333333332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4"/>
        <v>298.20475319926874</v>
      </c>
      <c r="P199">
        <f t="shared" si="15"/>
        <v>82.010055304172951</v>
      </c>
      <c r="Q199" t="s">
        <v>2041</v>
      </c>
      <c r="R199" t="s">
        <v>2044</v>
      </c>
      <c r="S199" s="6">
        <f t="shared" si="12"/>
        <v>17340.208333333332</v>
      </c>
      <c r="T199" s="6">
        <f t="shared" si="13"/>
        <v>17354.208333333332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4"/>
        <v>9.5585443037974684</v>
      </c>
      <c r="P200">
        <f t="shared" si="15"/>
        <v>35.958333333333336</v>
      </c>
      <c r="Q200" t="s">
        <v>2035</v>
      </c>
      <c r="R200" t="s">
        <v>2043</v>
      </c>
      <c r="S200" s="6">
        <f t="shared" si="12"/>
        <v>14827.208333333334</v>
      </c>
      <c r="T200" s="6">
        <f t="shared" si="13"/>
        <v>14856.208333333334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4"/>
        <v>53.777777777777779</v>
      </c>
      <c r="P201">
        <f t="shared" si="15"/>
        <v>74.461538461538467</v>
      </c>
      <c r="Q201" t="s">
        <v>2035</v>
      </c>
      <c r="R201" t="s">
        <v>2036</v>
      </c>
      <c r="S201" s="6">
        <f t="shared" si="12"/>
        <v>16623.208333333332</v>
      </c>
      <c r="T201" s="6">
        <f t="shared" si="13"/>
        <v>16627.208333333332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4"/>
        <v>2</v>
      </c>
      <c r="P202">
        <f t="shared" si="15"/>
        <v>2</v>
      </c>
      <c r="Q202" t="s">
        <v>2039</v>
      </c>
      <c r="R202" t="s">
        <v>2040</v>
      </c>
      <c r="S202" s="6">
        <f t="shared" si="12"/>
        <v>14693.208333333334</v>
      </c>
      <c r="T202" s="6">
        <f t="shared" si="13"/>
        <v>14704.208333333334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4"/>
        <v>681.19047619047615</v>
      </c>
      <c r="P203">
        <f t="shared" si="15"/>
        <v>91.114649681528661</v>
      </c>
      <c r="Q203" t="s">
        <v>2037</v>
      </c>
      <c r="R203" t="s">
        <v>2038</v>
      </c>
      <c r="S203" s="6">
        <f t="shared" si="12"/>
        <v>16276.208333333334</v>
      </c>
      <c r="T203" s="6">
        <f t="shared" si="13"/>
        <v>16294.208333333334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4"/>
        <v>78.831325301204828</v>
      </c>
      <c r="P204">
        <f t="shared" si="15"/>
        <v>79.792682926829272</v>
      </c>
      <c r="Q204" t="s">
        <v>2033</v>
      </c>
      <c r="R204" t="s">
        <v>2034</v>
      </c>
      <c r="S204" s="6">
        <f t="shared" si="12"/>
        <v>15249.208333333334</v>
      </c>
      <c r="T204" s="6">
        <f t="shared" si="13"/>
        <v>15253.208333333334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4"/>
        <v>134.40792216817235</v>
      </c>
      <c r="P205">
        <f t="shared" si="15"/>
        <v>42.999777678968428</v>
      </c>
      <c r="Q205" t="s">
        <v>2039</v>
      </c>
      <c r="R205" t="s">
        <v>2040</v>
      </c>
      <c r="S205" s="6">
        <f t="shared" si="12"/>
        <v>17183.25</v>
      </c>
      <c r="T205" s="6">
        <f t="shared" si="13"/>
        <v>17185.25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4"/>
        <v>3.3719999999999999</v>
      </c>
      <c r="P206">
        <f t="shared" si="15"/>
        <v>63.225000000000001</v>
      </c>
      <c r="Q206" t="s">
        <v>2035</v>
      </c>
      <c r="R206" t="s">
        <v>2058</v>
      </c>
      <c r="S206" s="6">
        <f t="shared" si="12"/>
        <v>15067.208333333334</v>
      </c>
      <c r="T206" s="6">
        <f t="shared" si="13"/>
        <v>15077.208333333334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4"/>
        <v>431.84615384615387</v>
      </c>
      <c r="P207">
        <f t="shared" si="15"/>
        <v>70.174999999999997</v>
      </c>
      <c r="Q207" t="s">
        <v>2039</v>
      </c>
      <c r="R207" t="s">
        <v>2040</v>
      </c>
      <c r="S207" s="6">
        <f t="shared" si="12"/>
        <v>17821.208333333332</v>
      </c>
      <c r="T207" s="6">
        <f t="shared" si="13"/>
        <v>17833.208333333332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4"/>
        <v>38.844444444444441</v>
      </c>
      <c r="P208">
        <f t="shared" si="15"/>
        <v>61.333333333333336</v>
      </c>
      <c r="Q208" t="s">
        <v>2047</v>
      </c>
      <c r="R208" t="s">
        <v>2053</v>
      </c>
      <c r="S208" s="6">
        <f t="shared" si="12"/>
        <v>14667.25</v>
      </c>
      <c r="T208" s="6">
        <f t="shared" si="13"/>
        <v>14676.25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4"/>
        <v>425.7</v>
      </c>
      <c r="P209">
        <f t="shared" si="15"/>
        <v>99</v>
      </c>
      <c r="Q209" t="s">
        <v>2035</v>
      </c>
      <c r="R209" t="s">
        <v>2036</v>
      </c>
      <c r="S209" s="6">
        <f t="shared" si="12"/>
        <v>17771.208333333332</v>
      </c>
      <c r="T209" s="6">
        <f t="shared" si="13"/>
        <v>17791.208333333332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4"/>
        <v>101.12239715591672</v>
      </c>
      <c r="P210">
        <f t="shared" si="15"/>
        <v>96.984900146127615</v>
      </c>
      <c r="Q210" t="s">
        <v>2041</v>
      </c>
      <c r="R210" t="s">
        <v>2042</v>
      </c>
      <c r="S210" s="6">
        <f t="shared" si="12"/>
        <v>17479.25</v>
      </c>
      <c r="T210" s="6">
        <f t="shared" si="13"/>
        <v>17503.25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4"/>
        <v>21.188688946015425</v>
      </c>
      <c r="P211">
        <f t="shared" si="15"/>
        <v>51.004950495049506</v>
      </c>
      <c r="Q211" t="s">
        <v>2041</v>
      </c>
      <c r="R211" t="s">
        <v>2042</v>
      </c>
      <c r="S211" s="6">
        <f t="shared" si="12"/>
        <v>16927.208333333332</v>
      </c>
      <c r="T211" s="6">
        <f t="shared" si="13"/>
        <v>16934.208333333332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4"/>
        <v>67.425531914893625</v>
      </c>
      <c r="P212">
        <f t="shared" si="15"/>
        <v>28.044247787610619</v>
      </c>
      <c r="Q212" t="s">
        <v>2041</v>
      </c>
      <c r="R212" t="s">
        <v>2063</v>
      </c>
      <c r="S212" s="6">
        <f t="shared" si="12"/>
        <v>17228.25</v>
      </c>
      <c r="T212" s="6">
        <f t="shared" si="13"/>
        <v>17255.208333333332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4"/>
        <v>94.923371647509583</v>
      </c>
      <c r="P213">
        <f t="shared" si="15"/>
        <v>60.984615384615381</v>
      </c>
      <c r="Q213" t="s">
        <v>2039</v>
      </c>
      <c r="R213" t="s">
        <v>2040</v>
      </c>
      <c r="S213" s="6">
        <f t="shared" si="12"/>
        <v>15944.208333333334</v>
      </c>
      <c r="T213" s="6">
        <f t="shared" si="13"/>
        <v>15968.208333333334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4"/>
        <v>151.85185185185185</v>
      </c>
      <c r="P214">
        <f t="shared" si="15"/>
        <v>73.214285714285708</v>
      </c>
      <c r="Q214" t="s">
        <v>2039</v>
      </c>
      <c r="R214" t="s">
        <v>2040</v>
      </c>
      <c r="S214" s="6">
        <f t="shared" si="12"/>
        <v>18245.25</v>
      </c>
      <c r="T214" s="6">
        <f t="shared" si="13"/>
        <v>18291.25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4"/>
        <v>195.16382252559728</v>
      </c>
      <c r="P215">
        <f t="shared" si="15"/>
        <v>39.997435299603637</v>
      </c>
      <c r="Q215" t="s">
        <v>2035</v>
      </c>
      <c r="R215" t="s">
        <v>2045</v>
      </c>
      <c r="S215" s="6">
        <f t="shared" si="12"/>
        <v>14919.208333333334</v>
      </c>
      <c r="T215" s="6">
        <f t="shared" si="13"/>
        <v>14927.25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4"/>
        <v>1023.1428571428571</v>
      </c>
      <c r="P216">
        <f t="shared" si="15"/>
        <v>86.812121212121212</v>
      </c>
      <c r="Q216" t="s">
        <v>2035</v>
      </c>
      <c r="R216" t="s">
        <v>2036</v>
      </c>
      <c r="S216" s="6">
        <f t="shared" si="12"/>
        <v>14840.208333333334</v>
      </c>
      <c r="T216" s="6">
        <f t="shared" si="13"/>
        <v>14846.208333333334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4"/>
        <v>3.841836734693878</v>
      </c>
      <c r="P217">
        <f t="shared" si="15"/>
        <v>42.125874125874127</v>
      </c>
      <c r="Q217" t="s">
        <v>2039</v>
      </c>
      <c r="R217" t="s">
        <v>2040</v>
      </c>
      <c r="S217" s="6">
        <f t="shared" si="12"/>
        <v>17940.25</v>
      </c>
      <c r="T217" s="6">
        <f t="shared" si="13"/>
        <v>17942.25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4"/>
        <v>155.07066557107643</v>
      </c>
      <c r="P218">
        <f t="shared" si="15"/>
        <v>103.97851239669421</v>
      </c>
      <c r="Q218" t="s">
        <v>2039</v>
      </c>
      <c r="R218" t="s">
        <v>2040</v>
      </c>
      <c r="S218" s="6">
        <f t="shared" si="12"/>
        <v>15300.25</v>
      </c>
      <c r="T218" s="6">
        <f t="shared" si="13"/>
        <v>15302.25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4"/>
        <v>44.753477588871718</v>
      </c>
      <c r="P219">
        <f t="shared" si="15"/>
        <v>62.003211991434689</v>
      </c>
      <c r="Q219" t="s">
        <v>2041</v>
      </c>
      <c r="R219" t="s">
        <v>2063</v>
      </c>
      <c r="S219" s="6">
        <f t="shared" si="12"/>
        <v>18014.208333333332</v>
      </c>
      <c r="T219" s="6">
        <f t="shared" si="13"/>
        <v>18023.208333333332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4"/>
        <v>215.94736842105263</v>
      </c>
      <c r="P220">
        <f t="shared" si="15"/>
        <v>31.005037783375315</v>
      </c>
      <c r="Q220" t="s">
        <v>2041</v>
      </c>
      <c r="R220" t="s">
        <v>2052</v>
      </c>
      <c r="S220" s="6">
        <f t="shared" si="12"/>
        <v>15289.25</v>
      </c>
      <c r="T220" s="6">
        <f t="shared" si="13"/>
        <v>15323.25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4"/>
        <v>332.12709832134288</v>
      </c>
      <c r="P221">
        <f t="shared" si="15"/>
        <v>89.991552956465242</v>
      </c>
      <c r="Q221" t="s">
        <v>2041</v>
      </c>
      <c r="R221" t="s">
        <v>2049</v>
      </c>
      <c r="S221" s="6">
        <f t="shared" si="12"/>
        <v>15568.208333333334</v>
      </c>
      <c r="T221" s="6">
        <f t="shared" si="13"/>
        <v>15580.208333333334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4"/>
        <v>8.4430379746835449</v>
      </c>
      <c r="P222">
        <f t="shared" si="15"/>
        <v>39.235294117647058</v>
      </c>
      <c r="Q222" t="s">
        <v>2039</v>
      </c>
      <c r="R222" t="s">
        <v>2040</v>
      </c>
      <c r="S222" s="6">
        <f t="shared" si="12"/>
        <v>15156.208333333334</v>
      </c>
      <c r="T222" s="6">
        <f t="shared" si="13"/>
        <v>15174.208333333334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4"/>
        <v>98.625514403292186</v>
      </c>
      <c r="P223">
        <f t="shared" si="15"/>
        <v>54.993116108306566</v>
      </c>
      <c r="Q223" t="s">
        <v>2033</v>
      </c>
      <c r="R223" t="s">
        <v>2034</v>
      </c>
      <c r="S223" s="6">
        <f t="shared" si="12"/>
        <v>15512.208333333334</v>
      </c>
      <c r="T223" s="6">
        <f t="shared" si="13"/>
        <v>15514.208333333334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4"/>
        <v>137.97916666666669</v>
      </c>
      <c r="P224">
        <f t="shared" si="15"/>
        <v>47.992753623188406</v>
      </c>
      <c r="Q224" t="s">
        <v>2054</v>
      </c>
      <c r="R224" t="s">
        <v>2055</v>
      </c>
      <c r="S224" s="6">
        <f t="shared" si="12"/>
        <v>16345.208333333334</v>
      </c>
      <c r="T224" s="6">
        <f t="shared" si="13"/>
        <v>16346.208333333334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4"/>
        <v>93.81099656357388</v>
      </c>
      <c r="P225">
        <f t="shared" si="15"/>
        <v>87.966702470461868</v>
      </c>
      <c r="Q225" t="s">
        <v>2039</v>
      </c>
      <c r="R225" t="s">
        <v>2040</v>
      </c>
      <c r="S225" s="6">
        <f t="shared" si="12"/>
        <v>16876.208333333332</v>
      </c>
      <c r="T225" s="6">
        <f t="shared" si="13"/>
        <v>16890.208333333332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4"/>
        <v>403.63930885529157</v>
      </c>
      <c r="P226">
        <f t="shared" si="15"/>
        <v>51.999165275459099</v>
      </c>
      <c r="Q226" t="s">
        <v>2041</v>
      </c>
      <c r="R226" t="s">
        <v>2063</v>
      </c>
      <c r="S226" s="6">
        <f t="shared" si="12"/>
        <v>16337.208333333334</v>
      </c>
      <c r="T226" s="6">
        <f t="shared" si="13"/>
        <v>16382.25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4"/>
        <v>260.1740412979351</v>
      </c>
      <c r="P227">
        <f t="shared" si="15"/>
        <v>29.999659863945578</v>
      </c>
      <c r="Q227" t="s">
        <v>2035</v>
      </c>
      <c r="R227" t="s">
        <v>2036</v>
      </c>
      <c r="S227" s="6">
        <f t="shared" si="12"/>
        <v>16193.208333333334</v>
      </c>
      <c r="T227" s="6">
        <f t="shared" si="13"/>
        <v>16193.208333333334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4"/>
        <v>366.63333333333333</v>
      </c>
      <c r="P228">
        <f t="shared" si="15"/>
        <v>98.205357142857139</v>
      </c>
      <c r="Q228" t="s">
        <v>2054</v>
      </c>
      <c r="R228" t="s">
        <v>2055</v>
      </c>
      <c r="S228" s="6">
        <f t="shared" si="12"/>
        <v>14707.208333333334</v>
      </c>
      <c r="T228" s="6">
        <f t="shared" si="13"/>
        <v>14744.208333333334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4"/>
        <v>168.72085385878489</v>
      </c>
      <c r="P229">
        <f t="shared" si="15"/>
        <v>108.96182396606575</v>
      </c>
      <c r="Q229" t="s">
        <v>2050</v>
      </c>
      <c r="R229" t="s">
        <v>2061</v>
      </c>
      <c r="S229" s="6">
        <f t="shared" si="12"/>
        <v>16570.208333333332</v>
      </c>
      <c r="T229" s="6">
        <f t="shared" si="13"/>
        <v>16576.208333333332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4"/>
        <v>119.90717911530093</v>
      </c>
      <c r="P230">
        <f t="shared" si="15"/>
        <v>66.998379254457049</v>
      </c>
      <c r="Q230" t="s">
        <v>2041</v>
      </c>
      <c r="R230" t="s">
        <v>2049</v>
      </c>
      <c r="S230" s="6">
        <f t="shared" si="12"/>
        <v>17044.208333333332</v>
      </c>
      <c r="T230" s="6">
        <f t="shared" si="13"/>
        <v>17069.208333333332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4"/>
        <v>193.68925233644859</v>
      </c>
      <c r="P231">
        <f t="shared" si="15"/>
        <v>64.99333594668758</v>
      </c>
      <c r="Q231" t="s">
        <v>2050</v>
      </c>
      <c r="R231" t="s">
        <v>2061</v>
      </c>
      <c r="S231" s="6">
        <f t="shared" si="12"/>
        <v>17318.208333333332</v>
      </c>
      <c r="T231" s="6">
        <f t="shared" si="13"/>
        <v>17366.208333333332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4"/>
        <v>420.16666666666669</v>
      </c>
      <c r="P232">
        <f t="shared" si="15"/>
        <v>99.841584158415841</v>
      </c>
      <c r="Q232" t="s">
        <v>2050</v>
      </c>
      <c r="R232" t="s">
        <v>2051</v>
      </c>
      <c r="S232" s="6">
        <f t="shared" si="12"/>
        <v>18236.25</v>
      </c>
      <c r="T232" s="6">
        <f t="shared" si="13"/>
        <v>18236.25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4"/>
        <v>76.708333333333329</v>
      </c>
      <c r="P233">
        <f t="shared" si="15"/>
        <v>82.432835820895519</v>
      </c>
      <c r="Q233" t="s">
        <v>2039</v>
      </c>
      <c r="R233" t="s">
        <v>2040</v>
      </c>
      <c r="S233" s="6">
        <f t="shared" si="12"/>
        <v>15846.208333333334</v>
      </c>
      <c r="T233" s="6">
        <f t="shared" si="13"/>
        <v>15904.208333333334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4"/>
        <v>171.26470588235293</v>
      </c>
      <c r="P234">
        <f t="shared" si="15"/>
        <v>63.293478260869563</v>
      </c>
      <c r="Q234" t="s">
        <v>2039</v>
      </c>
      <c r="R234" t="s">
        <v>2040</v>
      </c>
      <c r="S234" s="6">
        <f t="shared" si="12"/>
        <v>17007.208333333332</v>
      </c>
      <c r="T234" s="6">
        <f t="shared" si="13"/>
        <v>17008.208333333332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4"/>
        <v>157.89473684210526</v>
      </c>
      <c r="P235">
        <f t="shared" si="15"/>
        <v>96.774193548387103</v>
      </c>
      <c r="Q235" t="s">
        <v>2041</v>
      </c>
      <c r="R235" t="s">
        <v>2049</v>
      </c>
      <c r="S235" s="6">
        <f t="shared" si="12"/>
        <v>15137.208333333334</v>
      </c>
      <c r="T235" s="6">
        <f t="shared" si="13"/>
        <v>15153.208333333334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4"/>
        <v>109.08</v>
      </c>
      <c r="P236">
        <f t="shared" si="15"/>
        <v>54.906040268456373</v>
      </c>
      <c r="Q236" t="s">
        <v>2050</v>
      </c>
      <c r="R236" t="s">
        <v>2051</v>
      </c>
      <c r="S236" s="6">
        <f t="shared" si="12"/>
        <v>17400.208333333332</v>
      </c>
      <c r="T236" s="6">
        <f t="shared" si="13"/>
        <v>17407.208333333332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4"/>
        <v>41.732558139534881</v>
      </c>
      <c r="P237">
        <f t="shared" si="15"/>
        <v>39.010869565217391</v>
      </c>
      <c r="Q237" t="s">
        <v>2041</v>
      </c>
      <c r="R237" t="s">
        <v>2049</v>
      </c>
      <c r="S237" s="6">
        <f t="shared" si="12"/>
        <v>17210.25</v>
      </c>
      <c r="T237" s="6">
        <f t="shared" si="13"/>
        <v>17215.25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4"/>
        <v>10.944303797468354</v>
      </c>
      <c r="P238">
        <f t="shared" si="15"/>
        <v>75.84210526315789</v>
      </c>
      <c r="Q238" t="s">
        <v>2035</v>
      </c>
      <c r="R238" t="s">
        <v>2036</v>
      </c>
      <c r="S238" s="6">
        <f t="shared" si="12"/>
        <v>18072.208333333332</v>
      </c>
      <c r="T238" s="6">
        <f t="shared" si="13"/>
        <v>18079.208333333332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4"/>
        <v>159.3763440860215</v>
      </c>
      <c r="P239">
        <f t="shared" si="15"/>
        <v>45.051671732522799</v>
      </c>
      <c r="Q239" t="s">
        <v>2041</v>
      </c>
      <c r="R239" t="s">
        <v>2049</v>
      </c>
      <c r="S239" s="6">
        <f t="shared" si="12"/>
        <v>16185.208333333334</v>
      </c>
      <c r="T239" s="6">
        <f t="shared" si="13"/>
        <v>16187.208333333334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4"/>
        <v>422.41666666666669</v>
      </c>
      <c r="P240">
        <f t="shared" si="15"/>
        <v>104.51546391752578</v>
      </c>
      <c r="Q240" t="s">
        <v>2039</v>
      </c>
      <c r="R240" t="s">
        <v>2040</v>
      </c>
      <c r="S240" s="6">
        <f t="shared" si="12"/>
        <v>17514.25</v>
      </c>
      <c r="T240" s="6">
        <f t="shared" si="13"/>
        <v>17539.25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4"/>
        <v>97.71875</v>
      </c>
      <c r="P241">
        <f t="shared" si="15"/>
        <v>76.268292682926827</v>
      </c>
      <c r="Q241" t="s">
        <v>2037</v>
      </c>
      <c r="R241" t="s">
        <v>2046</v>
      </c>
      <c r="S241" s="6">
        <f t="shared" si="12"/>
        <v>16676.208333333332</v>
      </c>
      <c r="T241" s="6">
        <f t="shared" si="13"/>
        <v>16680.208333333332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4"/>
        <v>418.78911564625849</v>
      </c>
      <c r="P242">
        <f t="shared" si="15"/>
        <v>69.015695067264573</v>
      </c>
      <c r="Q242" t="s">
        <v>2039</v>
      </c>
      <c r="R242" t="s">
        <v>2040</v>
      </c>
      <c r="S242" s="6">
        <f t="shared" si="12"/>
        <v>14827.208333333334</v>
      </c>
      <c r="T242" s="6">
        <f t="shared" si="13"/>
        <v>14828.208333333334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4"/>
        <v>101.91632047477745</v>
      </c>
      <c r="P243">
        <f t="shared" si="15"/>
        <v>101.97684085510689</v>
      </c>
      <c r="Q243" t="s">
        <v>2047</v>
      </c>
      <c r="R243" t="s">
        <v>2048</v>
      </c>
      <c r="S243" s="6">
        <f t="shared" si="12"/>
        <v>16173.208333333334</v>
      </c>
      <c r="T243" s="6">
        <f t="shared" si="13"/>
        <v>16183.208333333334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4"/>
        <v>127.72619047619047</v>
      </c>
      <c r="P244">
        <f t="shared" si="15"/>
        <v>42.915999999999997</v>
      </c>
      <c r="Q244" t="s">
        <v>2035</v>
      </c>
      <c r="R244" t="s">
        <v>2036</v>
      </c>
      <c r="S244" s="6">
        <f t="shared" si="12"/>
        <v>17296.208333333332</v>
      </c>
      <c r="T244" s="6">
        <f t="shared" si="13"/>
        <v>17306.208333333332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4"/>
        <v>445.21739130434781</v>
      </c>
      <c r="P245">
        <f t="shared" si="15"/>
        <v>43.025210084033617</v>
      </c>
      <c r="Q245" t="s">
        <v>2039</v>
      </c>
      <c r="R245" t="s">
        <v>2040</v>
      </c>
      <c r="S245" s="6">
        <f t="shared" si="12"/>
        <v>17594.25</v>
      </c>
      <c r="T245" s="6">
        <f t="shared" si="13"/>
        <v>17597.25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4"/>
        <v>569.71428571428578</v>
      </c>
      <c r="P246">
        <f t="shared" si="15"/>
        <v>75.245283018867923</v>
      </c>
      <c r="Q246" t="s">
        <v>2039</v>
      </c>
      <c r="R246" t="s">
        <v>2040</v>
      </c>
      <c r="S246" s="6">
        <f t="shared" si="12"/>
        <v>16265.208333333334</v>
      </c>
      <c r="T246" s="6">
        <f t="shared" si="13"/>
        <v>16317.208333333334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4"/>
        <v>509.34482758620686</v>
      </c>
      <c r="P247">
        <f t="shared" si="15"/>
        <v>69.023364485981304</v>
      </c>
      <c r="Q247" t="s">
        <v>2039</v>
      </c>
      <c r="R247" t="s">
        <v>2040</v>
      </c>
      <c r="S247" s="6">
        <f t="shared" si="12"/>
        <v>16167.208333333334</v>
      </c>
      <c r="T247" s="6">
        <f t="shared" si="13"/>
        <v>16168.208333333334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4"/>
        <v>325.5333333333333</v>
      </c>
      <c r="P248">
        <f t="shared" si="15"/>
        <v>65.986486486486484</v>
      </c>
      <c r="Q248" t="s">
        <v>2037</v>
      </c>
      <c r="R248" t="s">
        <v>2038</v>
      </c>
      <c r="S248" s="6">
        <f t="shared" si="12"/>
        <v>15922.208333333334</v>
      </c>
      <c r="T248" s="6">
        <f t="shared" si="13"/>
        <v>15926.208333333334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4"/>
        <v>932.61616161616166</v>
      </c>
      <c r="P249">
        <f t="shared" si="15"/>
        <v>98.013800424628457</v>
      </c>
      <c r="Q249" t="s">
        <v>2047</v>
      </c>
      <c r="R249" t="s">
        <v>2053</v>
      </c>
      <c r="S249" s="6">
        <f t="shared" si="12"/>
        <v>17157.25</v>
      </c>
      <c r="T249" s="6">
        <f t="shared" si="13"/>
        <v>17172.25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4"/>
        <v>211.33870967741933</v>
      </c>
      <c r="P250">
        <f t="shared" si="15"/>
        <v>60.105504587155963</v>
      </c>
      <c r="Q250" t="s">
        <v>2050</v>
      </c>
      <c r="R250" t="s">
        <v>2061</v>
      </c>
      <c r="S250" s="6">
        <f t="shared" si="12"/>
        <v>16435.25</v>
      </c>
      <c r="T250" s="6">
        <f t="shared" si="13"/>
        <v>16440.25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4"/>
        <v>273.32520325203251</v>
      </c>
      <c r="P251">
        <f t="shared" si="15"/>
        <v>26.000773395204948</v>
      </c>
      <c r="Q251" t="s">
        <v>2047</v>
      </c>
      <c r="R251" t="s">
        <v>2059</v>
      </c>
      <c r="S251" s="6">
        <f t="shared" si="12"/>
        <v>16437.25</v>
      </c>
      <c r="T251" s="6">
        <f t="shared" si="13"/>
        <v>16444.25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4"/>
        <v>3</v>
      </c>
      <c r="P252">
        <f t="shared" si="15"/>
        <v>3</v>
      </c>
      <c r="Q252" t="s">
        <v>2035</v>
      </c>
      <c r="R252" t="s">
        <v>2036</v>
      </c>
      <c r="S252" s="6">
        <f t="shared" si="12"/>
        <v>14634.25</v>
      </c>
      <c r="T252" s="6">
        <f t="shared" si="13"/>
        <v>14669.25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4"/>
        <v>54.084507042253513</v>
      </c>
      <c r="P253">
        <f t="shared" si="15"/>
        <v>38.019801980198018</v>
      </c>
      <c r="Q253" t="s">
        <v>2039</v>
      </c>
      <c r="R253" t="s">
        <v>2040</v>
      </c>
      <c r="S253" s="6">
        <f t="shared" si="12"/>
        <v>15683.25</v>
      </c>
      <c r="T253" s="6">
        <f t="shared" si="13"/>
        <v>15685.25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4"/>
        <v>626.29999999999995</v>
      </c>
      <c r="P254">
        <f t="shared" si="15"/>
        <v>106.15254237288136</v>
      </c>
      <c r="Q254" t="s">
        <v>2039</v>
      </c>
      <c r="R254" t="s">
        <v>2040</v>
      </c>
      <c r="S254" s="6">
        <f t="shared" si="12"/>
        <v>16003.208333333334</v>
      </c>
      <c r="T254" s="6">
        <f t="shared" si="13"/>
        <v>16008.208333333334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4"/>
        <v>89.021399176954731</v>
      </c>
      <c r="P255">
        <f t="shared" si="15"/>
        <v>81.019475655430711</v>
      </c>
      <c r="Q255" t="s">
        <v>2041</v>
      </c>
      <c r="R255" t="s">
        <v>2044</v>
      </c>
      <c r="S255" s="6">
        <f t="shared" si="12"/>
        <v>15072.208333333334</v>
      </c>
      <c r="T255" s="6">
        <f t="shared" si="13"/>
        <v>15084.208333333334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4"/>
        <v>184.89130434782609</v>
      </c>
      <c r="P256">
        <f t="shared" si="15"/>
        <v>96.647727272727266</v>
      </c>
      <c r="Q256" t="s">
        <v>2047</v>
      </c>
      <c r="R256" t="s">
        <v>2048</v>
      </c>
      <c r="S256" s="6">
        <f t="shared" si="12"/>
        <v>17218.25</v>
      </c>
      <c r="T256" s="6">
        <f t="shared" si="13"/>
        <v>17220.25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4"/>
        <v>120.16770186335404</v>
      </c>
      <c r="P257">
        <f t="shared" si="15"/>
        <v>57.003535651149086</v>
      </c>
      <c r="Q257" t="s">
        <v>2035</v>
      </c>
      <c r="R257" t="s">
        <v>2036</v>
      </c>
      <c r="S257" s="6">
        <f t="shared" si="12"/>
        <v>15021.25</v>
      </c>
      <c r="T257" s="6">
        <f t="shared" si="13"/>
        <v>15026.25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4"/>
        <v>23.390243902439025</v>
      </c>
      <c r="P258">
        <f t="shared" si="15"/>
        <v>63.93333333333333</v>
      </c>
      <c r="Q258" t="s">
        <v>2035</v>
      </c>
      <c r="R258" t="s">
        <v>2036</v>
      </c>
      <c r="S258" s="6">
        <f t="shared" si="12"/>
        <v>16824.25</v>
      </c>
      <c r="T258" s="6">
        <f t="shared" si="13"/>
        <v>16861.25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si="14"/>
        <v>146</v>
      </c>
      <c r="P259">
        <f t="shared" si="15"/>
        <v>90.456521739130437</v>
      </c>
      <c r="Q259" t="s">
        <v>2039</v>
      </c>
      <c r="R259" t="s">
        <v>2040</v>
      </c>
      <c r="S259" s="6">
        <f t="shared" ref="S259:S322" si="16">(((J259/60)/60)/24)</f>
        <v>15769.25</v>
      </c>
      <c r="T259" s="6">
        <f t="shared" ref="T259:T322" si="17">(((K259/60)/60)/24)</f>
        <v>15783.208333333334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ref="O260:O323" si="18">E260/D260*100</f>
        <v>268.48</v>
      </c>
      <c r="P260">
        <f t="shared" ref="P260:P323" si="19">E260/G260</f>
        <v>72.172043010752688</v>
      </c>
      <c r="Q260" t="s">
        <v>2039</v>
      </c>
      <c r="R260" t="s">
        <v>2040</v>
      </c>
      <c r="S260" s="6">
        <f t="shared" si="16"/>
        <v>17143.25</v>
      </c>
      <c r="T260" s="6">
        <f t="shared" si="17"/>
        <v>17163.25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18"/>
        <v>597.5</v>
      </c>
      <c r="P261">
        <f t="shared" si="19"/>
        <v>77.934782608695656</v>
      </c>
      <c r="Q261" t="s">
        <v>2054</v>
      </c>
      <c r="R261" t="s">
        <v>2055</v>
      </c>
      <c r="S261" s="6">
        <f t="shared" si="16"/>
        <v>15682.25</v>
      </c>
      <c r="T261" s="6">
        <f t="shared" si="17"/>
        <v>15701.25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18"/>
        <v>157.69841269841268</v>
      </c>
      <c r="P262">
        <f t="shared" si="19"/>
        <v>38.065134099616856</v>
      </c>
      <c r="Q262" t="s">
        <v>2035</v>
      </c>
      <c r="R262" t="s">
        <v>2036</v>
      </c>
      <c r="S262" s="6">
        <f t="shared" si="16"/>
        <v>15611.208333333334</v>
      </c>
      <c r="T262" s="6">
        <f t="shared" si="17"/>
        <v>15623.208333333334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18"/>
        <v>31.201660735468568</v>
      </c>
      <c r="P263">
        <f t="shared" si="19"/>
        <v>57.936123348017624</v>
      </c>
      <c r="Q263" t="s">
        <v>2035</v>
      </c>
      <c r="R263" t="s">
        <v>2036</v>
      </c>
      <c r="S263" s="6">
        <f t="shared" si="16"/>
        <v>14846.208333333334</v>
      </c>
      <c r="T263" s="6">
        <f t="shared" si="17"/>
        <v>14850.208333333334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18"/>
        <v>313.41176470588238</v>
      </c>
      <c r="P264">
        <f t="shared" si="19"/>
        <v>49.794392523364486</v>
      </c>
      <c r="Q264" t="s">
        <v>2035</v>
      </c>
      <c r="R264" t="s">
        <v>2045</v>
      </c>
      <c r="S264" s="6">
        <f t="shared" si="16"/>
        <v>15069.208333333334</v>
      </c>
      <c r="T264" s="6">
        <f t="shared" si="17"/>
        <v>15095.208333333334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18"/>
        <v>370.89655172413791</v>
      </c>
      <c r="P265">
        <f t="shared" si="19"/>
        <v>54.050251256281406</v>
      </c>
      <c r="Q265" t="s">
        <v>2054</v>
      </c>
      <c r="R265" t="s">
        <v>2055</v>
      </c>
      <c r="S265" s="6">
        <f t="shared" si="16"/>
        <v>14618.25</v>
      </c>
      <c r="T265" s="6">
        <f t="shared" si="17"/>
        <v>14618.25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18"/>
        <v>362.66447368421052</v>
      </c>
      <c r="P266">
        <f t="shared" si="19"/>
        <v>30.002721335268504</v>
      </c>
      <c r="Q266" t="s">
        <v>2039</v>
      </c>
      <c r="R266" t="s">
        <v>2040</v>
      </c>
      <c r="S266" s="6">
        <f t="shared" si="16"/>
        <v>15748.25</v>
      </c>
      <c r="T266" s="6">
        <f t="shared" si="17"/>
        <v>15764.25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18"/>
        <v>123.08163265306122</v>
      </c>
      <c r="P267">
        <f t="shared" si="19"/>
        <v>70.127906976744185</v>
      </c>
      <c r="Q267" t="s">
        <v>2039</v>
      </c>
      <c r="R267" t="s">
        <v>2040</v>
      </c>
      <c r="S267" s="6">
        <f t="shared" si="16"/>
        <v>16803.25</v>
      </c>
      <c r="T267" s="6">
        <f t="shared" si="17"/>
        <v>16847.25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18"/>
        <v>76.766756032171585</v>
      </c>
      <c r="P268">
        <f t="shared" si="19"/>
        <v>26.996228786926462</v>
      </c>
      <c r="Q268" t="s">
        <v>2035</v>
      </c>
      <c r="R268" t="s">
        <v>2058</v>
      </c>
      <c r="S268" s="6">
        <f t="shared" si="16"/>
        <v>16381.25</v>
      </c>
      <c r="T268" s="6">
        <f t="shared" si="17"/>
        <v>16414.25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18"/>
        <v>233.62012987012989</v>
      </c>
      <c r="P269">
        <f t="shared" si="19"/>
        <v>51.990606936416185</v>
      </c>
      <c r="Q269" t="s">
        <v>2039</v>
      </c>
      <c r="R269" t="s">
        <v>2040</v>
      </c>
      <c r="S269" s="6">
        <f t="shared" si="16"/>
        <v>15637.208333333334</v>
      </c>
      <c r="T269" s="6">
        <f t="shared" si="17"/>
        <v>15653.25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18"/>
        <v>180.53333333333333</v>
      </c>
      <c r="P270">
        <f t="shared" si="19"/>
        <v>56.416666666666664</v>
      </c>
      <c r="Q270" t="s">
        <v>2041</v>
      </c>
      <c r="R270" t="s">
        <v>2042</v>
      </c>
      <c r="S270" s="6">
        <f t="shared" si="16"/>
        <v>15617.208333333334</v>
      </c>
      <c r="T270" s="6">
        <f t="shared" si="17"/>
        <v>15663.25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18"/>
        <v>252.62857142857143</v>
      </c>
      <c r="P271">
        <f t="shared" si="19"/>
        <v>101.63218390804597</v>
      </c>
      <c r="Q271" t="s">
        <v>2041</v>
      </c>
      <c r="R271" t="s">
        <v>2060</v>
      </c>
      <c r="S271" s="6">
        <f t="shared" si="16"/>
        <v>17927.25</v>
      </c>
      <c r="T271" s="6">
        <f t="shared" si="17"/>
        <v>17948.25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18"/>
        <v>27.176538240368025</v>
      </c>
      <c r="P272">
        <f t="shared" si="19"/>
        <v>25.005291005291006</v>
      </c>
      <c r="Q272" t="s">
        <v>2050</v>
      </c>
      <c r="R272" t="s">
        <v>2051</v>
      </c>
      <c r="S272" s="6">
        <f t="shared" si="16"/>
        <v>14945.25</v>
      </c>
      <c r="T272" s="6">
        <f t="shared" si="17"/>
        <v>14947.25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18"/>
        <v>1.2706571242680547</v>
      </c>
      <c r="P273">
        <f t="shared" si="19"/>
        <v>32.016393442622949</v>
      </c>
      <c r="Q273" t="s">
        <v>2054</v>
      </c>
      <c r="R273" t="s">
        <v>2055</v>
      </c>
      <c r="S273" s="6">
        <f t="shared" si="16"/>
        <v>16776.25</v>
      </c>
      <c r="T273" s="6">
        <f t="shared" si="17"/>
        <v>16807.25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18"/>
        <v>304.0097847358121</v>
      </c>
      <c r="P274">
        <f t="shared" si="19"/>
        <v>82.021647307286173</v>
      </c>
      <c r="Q274" t="s">
        <v>2039</v>
      </c>
      <c r="R274" t="s">
        <v>2040</v>
      </c>
      <c r="S274" s="6">
        <f t="shared" si="16"/>
        <v>18087.208333333332</v>
      </c>
      <c r="T274" s="6">
        <f t="shared" si="17"/>
        <v>18112.208333333332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18"/>
        <v>137.23076923076923</v>
      </c>
      <c r="P275">
        <f t="shared" si="19"/>
        <v>37.957446808510639</v>
      </c>
      <c r="Q275" t="s">
        <v>2039</v>
      </c>
      <c r="R275" t="s">
        <v>2040</v>
      </c>
      <c r="S275" s="6">
        <f t="shared" si="16"/>
        <v>17426.208333333332</v>
      </c>
      <c r="T275" s="6">
        <f t="shared" si="17"/>
        <v>17429.208333333332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18"/>
        <v>32.208333333333336</v>
      </c>
      <c r="P276">
        <f t="shared" si="19"/>
        <v>51.533333333333331</v>
      </c>
      <c r="Q276" t="s">
        <v>2039</v>
      </c>
      <c r="R276" t="s">
        <v>2040</v>
      </c>
      <c r="S276" s="6">
        <f t="shared" si="16"/>
        <v>17476.25</v>
      </c>
      <c r="T276" s="6">
        <f t="shared" si="17"/>
        <v>17481.25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18"/>
        <v>241.51282051282053</v>
      </c>
      <c r="P277">
        <f t="shared" si="19"/>
        <v>81.198275862068968</v>
      </c>
      <c r="Q277" t="s">
        <v>2047</v>
      </c>
      <c r="R277" t="s">
        <v>2059</v>
      </c>
      <c r="S277" s="6">
        <f t="shared" si="16"/>
        <v>17992.208333333332</v>
      </c>
      <c r="T277" s="6">
        <f t="shared" si="17"/>
        <v>18000.208333333332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18"/>
        <v>96.8</v>
      </c>
      <c r="P278">
        <f t="shared" si="19"/>
        <v>40.030075187969928</v>
      </c>
      <c r="Q278" t="s">
        <v>2050</v>
      </c>
      <c r="R278" t="s">
        <v>2051</v>
      </c>
      <c r="S278" s="6">
        <f t="shared" si="16"/>
        <v>15449.208333333334</v>
      </c>
      <c r="T278" s="6">
        <f t="shared" si="17"/>
        <v>15454.208333333334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18"/>
        <v>1066.4285714285716</v>
      </c>
      <c r="P279">
        <f t="shared" si="19"/>
        <v>89.939759036144579</v>
      </c>
      <c r="Q279" t="s">
        <v>2039</v>
      </c>
      <c r="R279" t="s">
        <v>2040</v>
      </c>
      <c r="S279" s="6">
        <f t="shared" si="16"/>
        <v>14809.208333333334</v>
      </c>
      <c r="T279" s="6">
        <f t="shared" si="17"/>
        <v>14811.208333333334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18"/>
        <v>325.88888888888891</v>
      </c>
      <c r="P280">
        <f t="shared" si="19"/>
        <v>96.692307692307693</v>
      </c>
      <c r="Q280" t="s">
        <v>2037</v>
      </c>
      <c r="R280" t="s">
        <v>2038</v>
      </c>
      <c r="S280" s="6">
        <f t="shared" si="16"/>
        <v>15670.25</v>
      </c>
      <c r="T280" s="6">
        <f t="shared" si="17"/>
        <v>15695.25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18"/>
        <v>170.70000000000002</v>
      </c>
      <c r="P281">
        <f t="shared" si="19"/>
        <v>25.010989010989011</v>
      </c>
      <c r="Q281" t="s">
        <v>2039</v>
      </c>
      <c r="R281" t="s">
        <v>2040</v>
      </c>
      <c r="S281" s="6">
        <f t="shared" si="16"/>
        <v>17777.208333333332</v>
      </c>
      <c r="T281" s="6">
        <f t="shared" si="17"/>
        <v>17780.208333333332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18"/>
        <v>581.44000000000005</v>
      </c>
      <c r="P282">
        <f t="shared" si="19"/>
        <v>36.987277353689571</v>
      </c>
      <c r="Q282" t="s">
        <v>2041</v>
      </c>
      <c r="R282" t="s">
        <v>2049</v>
      </c>
      <c r="S282" s="6">
        <f t="shared" si="16"/>
        <v>17491.25</v>
      </c>
      <c r="T282" s="6">
        <f t="shared" si="17"/>
        <v>17497.25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18"/>
        <v>91.520972644376897</v>
      </c>
      <c r="P283">
        <f t="shared" si="19"/>
        <v>73.012609117361791</v>
      </c>
      <c r="Q283" t="s">
        <v>2039</v>
      </c>
      <c r="R283" t="s">
        <v>2040</v>
      </c>
      <c r="S283" s="6">
        <f t="shared" si="16"/>
        <v>15410.25</v>
      </c>
      <c r="T283" s="6">
        <f t="shared" si="17"/>
        <v>15431.208333333334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18"/>
        <v>108.04761904761904</v>
      </c>
      <c r="P284">
        <f t="shared" si="19"/>
        <v>68.240601503759393</v>
      </c>
      <c r="Q284" t="s">
        <v>2041</v>
      </c>
      <c r="R284" t="s">
        <v>2060</v>
      </c>
      <c r="S284" s="6">
        <f t="shared" si="16"/>
        <v>17132.25</v>
      </c>
      <c r="T284" s="6">
        <f t="shared" si="17"/>
        <v>17138.25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18"/>
        <v>18.728395061728396</v>
      </c>
      <c r="P285">
        <f t="shared" si="19"/>
        <v>52.310344827586206</v>
      </c>
      <c r="Q285" t="s">
        <v>2035</v>
      </c>
      <c r="R285" t="s">
        <v>2036</v>
      </c>
      <c r="S285" s="6">
        <f t="shared" si="16"/>
        <v>16951.208333333332</v>
      </c>
      <c r="T285" s="6">
        <f t="shared" si="17"/>
        <v>16956.208333333332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18"/>
        <v>83.193877551020407</v>
      </c>
      <c r="P286">
        <f t="shared" si="19"/>
        <v>61.765151515151516</v>
      </c>
      <c r="Q286" t="s">
        <v>2037</v>
      </c>
      <c r="R286" t="s">
        <v>2038</v>
      </c>
      <c r="S286" s="6">
        <f t="shared" si="16"/>
        <v>15461.208333333334</v>
      </c>
      <c r="T286" s="6">
        <f t="shared" si="17"/>
        <v>15466.208333333334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18"/>
        <v>706.33333333333337</v>
      </c>
      <c r="P287">
        <f t="shared" si="19"/>
        <v>25.027559055118111</v>
      </c>
      <c r="Q287" t="s">
        <v>2039</v>
      </c>
      <c r="R287" t="s">
        <v>2040</v>
      </c>
      <c r="S287" s="6">
        <f t="shared" si="16"/>
        <v>17054.208333333332</v>
      </c>
      <c r="T287" s="6">
        <f t="shared" si="17"/>
        <v>17092.208333333332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18"/>
        <v>17.446030330062445</v>
      </c>
      <c r="P288">
        <f t="shared" si="19"/>
        <v>106.28804347826087</v>
      </c>
      <c r="Q288" t="s">
        <v>2039</v>
      </c>
      <c r="R288" t="s">
        <v>2040</v>
      </c>
      <c r="S288" s="6">
        <f t="shared" si="16"/>
        <v>17128.25</v>
      </c>
      <c r="T288" s="6">
        <f t="shared" si="17"/>
        <v>17135.25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18"/>
        <v>209.73015873015873</v>
      </c>
      <c r="P289">
        <f t="shared" si="19"/>
        <v>75.07386363636364</v>
      </c>
      <c r="Q289" t="s">
        <v>2035</v>
      </c>
      <c r="R289" t="s">
        <v>2043</v>
      </c>
      <c r="S289" s="6">
        <f t="shared" si="16"/>
        <v>16553.208333333332</v>
      </c>
      <c r="T289" s="6">
        <f t="shared" si="17"/>
        <v>16553.208333333332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18"/>
        <v>97.785714285714292</v>
      </c>
      <c r="P290">
        <f t="shared" si="19"/>
        <v>39.970802919708028</v>
      </c>
      <c r="Q290" t="s">
        <v>2035</v>
      </c>
      <c r="R290" t="s">
        <v>2057</v>
      </c>
      <c r="S290" s="6">
        <f t="shared" si="16"/>
        <v>15413.208333333334</v>
      </c>
      <c r="T290" s="6">
        <f t="shared" si="17"/>
        <v>15414.208333333334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18"/>
        <v>1684.25</v>
      </c>
      <c r="P291">
        <f t="shared" si="19"/>
        <v>39.982195845697326</v>
      </c>
      <c r="Q291" t="s">
        <v>2039</v>
      </c>
      <c r="R291" t="s">
        <v>2040</v>
      </c>
      <c r="S291" s="6">
        <f t="shared" si="16"/>
        <v>16650.208333333332</v>
      </c>
      <c r="T291" s="6">
        <f t="shared" si="17"/>
        <v>16653.208333333332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18"/>
        <v>54.402135231316727</v>
      </c>
      <c r="P292">
        <f t="shared" si="19"/>
        <v>101.01541850220265</v>
      </c>
      <c r="Q292" t="s">
        <v>2041</v>
      </c>
      <c r="R292" t="s">
        <v>2042</v>
      </c>
      <c r="S292" s="6">
        <f t="shared" si="16"/>
        <v>15835.208333333334</v>
      </c>
      <c r="T292" s="6">
        <f t="shared" si="17"/>
        <v>15867.208333333334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18"/>
        <v>456.61111111111109</v>
      </c>
      <c r="P293">
        <f t="shared" si="19"/>
        <v>76.813084112149539</v>
      </c>
      <c r="Q293" t="s">
        <v>2037</v>
      </c>
      <c r="R293" t="s">
        <v>2038</v>
      </c>
      <c r="S293" s="6">
        <f t="shared" si="16"/>
        <v>15262.208333333334</v>
      </c>
      <c r="T293" s="6">
        <f t="shared" si="17"/>
        <v>15266.208333333334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18"/>
        <v>9.8219178082191778</v>
      </c>
      <c r="P294">
        <f t="shared" si="19"/>
        <v>71.7</v>
      </c>
      <c r="Q294" t="s">
        <v>2033</v>
      </c>
      <c r="R294" t="s">
        <v>2034</v>
      </c>
      <c r="S294" s="6">
        <f t="shared" si="16"/>
        <v>15415.208333333334</v>
      </c>
      <c r="T294" s="6">
        <f t="shared" si="17"/>
        <v>15433.208333333334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18"/>
        <v>16.384615384615383</v>
      </c>
      <c r="P295">
        <f t="shared" si="19"/>
        <v>33.28125</v>
      </c>
      <c r="Q295" t="s">
        <v>2039</v>
      </c>
      <c r="R295" t="s">
        <v>2040</v>
      </c>
      <c r="S295" s="6">
        <f t="shared" si="16"/>
        <v>14887.208333333334</v>
      </c>
      <c r="T295" s="6">
        <f t="shared" si="17"/>
        <v>14896.208333333334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18"/>
        <v>1339.6666666666667</v>
      </c>
      <c r="P296">
        <f t="shared" si="19"/>
        <v>43.923497267759565</v>
      </c>
      <c r="Q296" t="s">
        <v>2039</v>
      </c>
      <c r="R296" t="s">
        <v>2040</v>
      </c>
      <c r="S296" s="6">
        <f t="shared" si="16"/>
        <v>17830.208333333332</v>
      </c>
      <c r="T296" s="6">
        <f t="shared" si="17"/>
        <v>17842.25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18"/>
        <v>35.650077760497666</v>
      </c>
      <c r="P297">
        <f t="shared" si="19"/>
        <v>36.004712041884815</v>
      </c>
      <c r="Q297" t="s">
        <v>2039</v>
      </c>
      <c r="R297" t="s">
        <v>2040</v>
      </c>
      <c r="S297" s="6">
        <f t="shared" si="16"/>
        <v>15993.208333333334</v>
      </c>
      <c r="T297" s="6">
        <f t="shared" si="17"/>
        <v>16018.25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18"/>
        <v>54.950819672131146</v>
      </c>
      <c r="P298">
        <f t="shared" si="19"/>
        <v>88.21052631578948</v>
      </c>
      <c r="Q298" t="s">
        <v>2039</v>
      </c>
      <c r="R298" t="s">
        <v>2040</v>
      </c>
      <c r="S298" s="6">
        <f t="shared" si="16"/>
        <v>17924.25</v>
      </c>
      <c r="T298" s="6">
        <f t="shared" si="17"/>
        <v>17946.25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18"/>
        <v>94.236111111111114</v>
      </c>
      <c r="P299">
        <f t="shared" si="19"/>
        <v>65.240384615384613</v>
      </c>
      <c r="Q299" t="s">
        <v>2039</v>
      </c>
      <c r="R299" t="s">
        <v>2040</v>
      </c>
      <c r="S299" s="6">
        <f t="shared" si="16"/>
        <v>16084.25</v>
      </c>
      <c r="T299" s="6">
        <f t="shared" si="17"/>
        <v>16093.25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18"/>
        <v>143.91428571428571</v>
      </c>
      <c r="P300">
        <f t="shared" si="19"/>
        <v>69.958333333333329</v>
      </c>
      <c r="Q300" t="s">
        <v>2035</v>
      </c>
      <c r="R300" t="s">
        <v>2036</v>
      </c>
      <c r="S300" s="6">
        <f t="shared" si="16"/>
        <v>16857.25</v>
      </c>
      <c r="T300" s="6">
        <f t="shared" si="17"/>
        <v>16875.208333333332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18"/>
        <v>51.421052631578945</v>
      </c>
      <c r="P301">
        <f t="shared" si="19"/>
        <v>39.877551020408163</v>
      </c>
      <c r="Q301" t="s">
        <v>2033</v>
      </c>
      <c r="R301" t="s">
        <v>2034</v>
      </c>
      <c r="S301" s="6">
        <f t="shared" si="16"/>
        <v>16863.25</v>
      </c>
      <c r="T301" s="6">
        <f t="shared" si="17"/>
        <v>16919.208333333332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18"/>
        <v>5</v>
      </c>
      <c r="P302">
        <f t="shared" si="19"/>
        <v>5</v>
      </c>
      <c r="Q302" t="s">
        <v>2047</v>
      </c>
      <c r="R302" t="s">
        <v>2048</v>
      </c>
      <c r="S302" s="6">
        <f t="shared" si="16"/>
        <v>17408.208333333332</v>
      </c>
      <c r="T302" s="6">
        <f t="shared" si="17"/>
        <v>17409.208333333332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18"/>
        <v>1344.6666666666667</v>
      </c>
      <c r="P303">
        <f t="shared" si="19"/>
        <v>41.023728813559323</v>
      </c>
      <c r="Q303" t="s">
        <v>2041</v>
      </c>
      <c r="R303" t="s">
        <v>2042</v>
      </c>
      <c r="S303" s="6">
        <f t="shared" si="16"/>
        <v>16492.25</v>
      </c>
      <c r="T303" s="6">
        <f t="shared" si="17"/>
        <v>16509.208333333332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18"/>
        <v>31.844940867279899</v>
      </c>
      <c r="P304">
        <f t="shared" si="19"/>
        <v>98.914285714285711</v>
      </c>
      <c r="Q304" t="s">
        <v>2039</v>
      </c>
      <c r="R304" t="s">
        <v>2040</v>
      </c>
      <c r="S304" s="6">
        <f t="shared" si="16"/>
        <v>17776.208333333332</v>
      </c>
      <c r="T304" s="6">
        <f t="shared" si="17"/>
        <v>17790.208333333332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18"/>
        <v>82.617647058823536</v>
      </c>
      <c r="P305">
        <f t="shared" si="19"/>
        <v>87.78125</v>
      </c>
      <c r="Q305" t="s">
        <v>2035</v>
      </c>
      <c r="R305" t="s">
        <v>2045</v>
      </c>
      <c r="S305" s="6">
        <f t="shared" si="16"/>
        <v>16807.25</v>
      </c>
      <c r="T305" s="6">
        <f t="shared" si="17"/>
        <v>16812.25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18"/>
        <v>546.14285714285722</v>
      </c>
      <c r="P306">
        <f t="shared" si="19"/>
        <v>80.767605633802816</v>
      </c>
      <c r="Q306" t="s">
        <v>2041</v>
      </c>
      <c r="R306" t="s">
        <v>2042</v>
      </c>
      <c r="S306" s="6">
        <f t="shared" si="16"/>
        <v>17020.208333333332</v>
      </c>
      <c r="T306" s="6">
        <f t="shared" si="17"/>
        <v>17061.208333333332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18"/>
        <v>286.21428571428572</v>
      </c>
      <c r="P307">
        <f t="shared" si="19"/>
        <v>94.28235294117647</v>
      </c>
      <c r="Q307" t="s">
        <v>2039</v>
      </c>
      <c r="R307" t="s">
        <v>2040</v>
      </c>
      <c r="S307" s="6">
        <f t="shared" si="16"/>
        <v>16879.208333333332</v>
      </c>
      <c r="T307" s="6">
        <f t="shared" si="17"/>
        <v>16920.208333333332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18"/>
        <v>7.9076923076923071</v>
      </c>
      <c r="P308">
        <f t="shared" si="19"/>
        <v>73.428571428571431</v>
      </c>
      <c r="Q308" t="s">
        <v>2039</v>
      </c>
      <c r="R308" t="s">
        <v>2040</v>
      </c>
      <c r="S308" s="6">
        <f t="shared" si="16"/>
        <v>17361.208333333332</v>
      </c>
      <c r="T308" s="6">
        <f t="shared" si="17"/>
        <v>17364.208333333332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18"/>
        <v>132.13677811550153</v>
      </c>
      <c r="P309">
        <f t="shared" si="19"/>
        <v>65.968133535660087</v>
      </c>
      <c r="Q309" t="s">
        <v>2047</v>
      </c>
      <c r="R309" t="s">
        <v>2053</v>
      </c>
      <c r="S309" s="6">
        <f t="shared" si="16"/>
        <v>15497.208333333334</v>
      </c>
      <c r="T309" s="6">
        <f t="shared" si="17"/>
        <v>15517.208333333334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18"/>
        <v>74.077834179357026</v>
      </c>
      <c r="P310">
        <f t="shared" si="19"/>
        <v>109.04109589041096</v>
      </c>
      <c r="Q310" t="s">
        <v>2039</v>
      </c>
      <c r="R310" t="s">
        <v>2040</v>
      </c>
      <c r="S310" s="6">
        <f t="shared" si="16"/>
        <v>15082.208333333334</v>
      </c>
      <c r="T310" s="6">
        <f t="shared" si="17"/>
        <v>15083.208333333334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18"/>
        <v>75.292682926829272</v>
      </c>
      <c r="P311">
        <f t="shared" si="19"/>
        <v>41.16</v>
      </c>
      <c r="Q311" t="s">
        <v>2035</v>
      </c>
      <c r="R311" t="s">
        <v>2045</v>
      </c>
      <c r="S311" s="6">
        <f t="shared" si="16"/>
        <v>15238.208333333334</v>
      </c>
      <c r="T311" s="6">
        <f t="shared" si="17"/>
        <v>15258.208333333334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18"/>
        <v>20.333333333333332</v>
      </c>
      <c r="P312">
        <f t="shared" si="19"/>
        <v>99.125</v>
      </c>
      <c r="Q312" t="s">
        <v>2050</v>
      </c>
      <c r="R312" t="s">
        <v>2051</v>
      </c>
      <c r="S312" s="6">
        <f t="shared" si="16"/>
        <v>14708.208333333334</v>
      </c>
      <c r="T312" s="6">
        <f t="shared" si="17"/>
        <v>14724.208333333334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18"/>
        <v>203.36507936507937</v>
      </c>
      <c r="P313">
        <f t="shared" si="19"/>
        <v>105.88429752066116</v>
      </c>
      <c r="Q313" t="s">
        <v>2039</v>
      </c>
      <c r="R313" t="s">
        <v>2040</v>
      </c>
      <c r="S313" s="6">
        <f t="shared" si="16"/>
        <v>15021.25</v>
      </c>
      <c r="T313" s="6">
        <f t="shared" si="17"/>
        <v>15033.25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18"/>
        <v>310.2284263959391</v>
      </c>
      <c r="P314">
        <f t="shared" si="19"/>
        <v>48.996525921966864</v>
      </c>
      <c r="Q314" t="s">
        <v>2039</v>
      </c>
      <c r="R314" t="s">
        <v>2040</v>
      </c>
      <c r="S314" s="6">
        <f t="shared" si="16"/>
        <v>16003.208333333334</v>
      </c>
      <c r="T314" s="6">
        <f t="shared" si="17"/>
        <v>16010.208333333334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18"/>
        <v>395.31818181818181</v>
      </c>
      <c r="P315">
        <f t="shared" si="19"/>
        <v>39</v>
      </c>
      <c r="Q315" t="s">
        <v>2035</v>
      </c>
      <c r="R315" t="s">
        <v>2036</v>
      </c>
      <c r="S315" s="6">
        <f t="shared" si="16"/>
        <v>15397.25</v>
      </c>
      <c r="T315" s="6">
        <f t="shared" si="17"/>
        <v>15399.25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18"/>
        <v>294.71428571428572</v>
      </c>
      <c r="P316">
        <f t="shared" si="19"/>
        <v>31.022556390977442</v>
      </c>
      <c r="Q316" t="s">
        <v>2041</v>
      </c>
      <c r="R316" t="s">
        <v>2042</v>
      </c>
      <c r="S316" s="6">
        <f t="shared" si="16"/>
        <v>17967.208333333332</v>
      </c>
      <c r="T316" s="6">
        <f t="shared" si="17"/>
        <v>17972.208333333332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18"/>
        <v>33.89473684210526</v>
      </c>
      <c r="P317">
        <f t="shared" si="19"/>
        <v>103.87096774193549</v>
      </c>
      <c r="Q317" t="s">
        <v>2039</v>
      </c>
      <c r="R317" t="s">
        <v>2040</v>
      </c>
      <c r="S317" s="6">
        <f t="shared" si="16"/>
        <v>16214.208333333334</v>
      </c>
      <c r="T317" s="6">
        <f t="shared" si="17"/>
        <v>16243.208333333334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18"/>
        <v>66.677083333333329</v>
      </c>
      <c r="P318">
        <f t="shared" si="19"/>
        <v>59.268518518518519</v>
      </c>
      <c r="Q318" t="s">
        <v>2033</v>
      </c>
      <c r="R318" t="s">
        <v>2034</v>
      </c>
      <c r="S318" s="6">
        <f t="shared" si="16"/>
        <v>18219.25</v>
      </c>
      <c r="T318" s="6">
        <f t="shared" si="17"/>
        <v>18220.25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18"/>
        <v>19.227272727272727</v>
      </c>
      <c r="P319">
        <f t="shared" si="19"/>
        <v>42.3</v>
      </c>
      <c r="Q319" t="s">
        <v>2039</v>
      </c>
      <c r="R319" t="s">
        <v>2040</v>
      </c>
      <c r="S319" s="6">
        <f t="shared" si="16"/>
        <v>17300.208333333332</v>
      </c>
      <c r="T319" s="6">
        <f t="shared" si="17"/>
        <v>17313.208333333332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18"/>
        <v>15.842105263157894</v>
      </c>
      <c r="P320">
        <f t="shared" si="19"/>
        <v>53.117647058823529</v>
      </c>
      <c r="Q320" t="s">
        <v>2035</v>
      </c>
      <c r="R320" t="s">
        <v>2036</v>
      </c>
      <c r="S320" s="6">
        <f t="shared" si="16"/>
        <v>16115.25</v>
      </c>
      <c r="T320" s="6">
        <f t="shared" si="17"/>
        <v>16117.25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18"/>
        <v>38.702380952380956</v>
      </c>
      <c r="P321">
        <f t="shared" si="19"/>
        <v>50.796875</v>
      </c>
      <c r="Q321" t="s">
        <v>2037</v>
      </c>
      <c r="R321" t="s">
        <v>2038</v>
      </c>
      <c r="S321" s="6">
        <f t="shared" si="16"/>
        <v>14833.208333333334</v>
      </c>
      <c r="T321" s="6">
        <f t="shared" si="17"/>
        <v>14857.208333333334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18"/>
        <v>9.5876777251184837</v>
      </c>
      <c r="P322">
        <f t="shared" si="19"/>
        <v>101.15</v>
      </c>
      <c r="Q322" t="s">
        <v>2047</v>
      </c>
      <c r="R322" t="s">
        <v>2053</v>
      </c>
      <c r="S322" s="6">
        <f t="shared" si="16"/>
        <v>15104.208333333334</v>
      </c>
      <c r="T322" s="6">
        <f t="shared" si="17"/>
        <v>15113.208333333334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si="18"/>
        <v>94.144366197183089</v>
      </c>
      <c r="P323">
        <f t="shared" si="19"/>
        <v>65.000810372771468</v>
      </c>
      <c r="Q323" t="s">
        <v>2041</v>
      </c>
      <c r="R323" t="s">
        <v>2052</v>
      </c>
      <c r="S323" s="6">
        <f t="shared" ref="S323:S386" si="20">(((J323/60)/60)/24)</f>
        <v>15065.208333333334</v>
      </c>
      <c r="T323" s="6">
        <f t="shared" ref="T323:T386" si="21">(((K323/60)/60)/24)</f>
        <v>15073.208333333334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ref="O324:O387" si="22">E324/D324*100</f>
        <v>166.56234096692114</v>
      </c>
      <c r="P324">
        <f t="shared" ref="P324:P387" si="23">E324/G324</f>
        <v>37.998645510835914</v>
      </c>
      <c r="Q324" t="s">
        <v>2039</v>
      </c>
      <c r="R324" t="s">
        <v>2040</v>
      </c>
      <c r="S324" s="6">
        <f t="shared" si="20"/>
        <v>14938.25</v>
      </c>
      <c r="T324" s="6">
        <f t="shared" si="21"/>
        <v>14951.25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22"/>
        <v>24.134831460674157</v>
      </c>
      <c r="P325">
        <f t="shared" si="23"/>
        <v>82.615384615384613</v>
      </c>
      <c r="Q325" t="s">
        <v>2041</v>
      </c>
      <c r="R325" t="s">
        <v>2042</v>
      </c>
      <c r="S325" s="6">
        <f t="shared" si="20"/>
        <v>16156.208333333334</v>
      </c>
      <c r="T325" s="6">
        <f t="shared" si="21"/>
        <v>16158.208333333334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22"/>
        <v>164.05633802816902</v>
      </c>
      <c r="P326">
        <f t="shared" si="23"/>
        <v>37.941368078175898</v>
      </c>
      <c r="Q326" t="s">
        <v>2039</v>
      </c>
      <c r="R326" t="s">
        <v>2040</v>
      </c>
      <c r="S326" s="6">
        <f t="shared" si="20"/>
        <v>16607.208333333332</v>
      </c>
      <c r="T326" s="6">
        <f t="shared" si="21"/>
        <v>16619.208333333332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22"/>
        <v>90.723076923076931</v>
      </c>
      <c r="P327">
        <f t="shared" si="23"/>
        <v>80.780821917808225</v>
      </c>
      <c r="Q327" t="s">
        <v>2039</v>
      </c>
      <c r="R327" t="s">
        <v>2040</v>
      </c>
      <c r="S327" s="6">
        <f t="shared" si="20"/>
        <v>17698.208333333332</v>
      </c>
      <c r="T327" s="6">
        <f t="shared" si="21"/>
        <v>17721.208333333332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22"/>
        <v>46.194444444444443</v>
      </c>
      <c r="P328">
        <f t="shared" si="23"/>
        <v>25.984375</v>
      </c>
      <c r="Q328" t="s">
        <v>2041</v>
      </c>
      <c r="R328" t="s">
        <v>2049</v>
      </c>
      <c r="S328" s="6">
        <f t="shared" si="20"/>
        <v>16795.25</v>
      </c>
      <c r="T328" s="6">
        <f t="shared" si="21"/>
        <v>16801.25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22"/>
        <v>38.53846153846154</v>
      </c>
      <c r="P329">
        <f t="shared" si="23"/>
        <v>30.363636363636363</v>
      </c>
      <c r="Q329" t="s">
        <v>2039</v>
      </c>
      <c r="R329" t="s">
        <v>2040</v>
      </c>
      <c r="S329" s="6">
        <f t="shared" si="20"/>
        <v>18136.208333333332</v>
      </c>
      <c r="T329" s="6">
        <f t="shared" si="21"/>
        <v>18140.208333333332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22"/>
        <v>133.56231003039514</v>
      </c>
      <c r="P330">
        <f t="shared" si="23"/>
        <v>54.004916018025398</v>
      </c>
      <c r="Q330" t="s">
        <v>2035</v>
      </c>
      <c r="R330" t="s">
        <v>2036</v>
      </c>
      <c r="S330" s="6">
        <f t="shared" si="20"/>
        <v>17865.25</v>
      </c>
      <c r="T330" s="6">
        <f t="shared" si="21"/>
        <v>17876.25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22"/>
        <v>22.896588486140725</v>
      </c>
      <c r="P331">
        <f t="shared" si="23"/>
        <v>101.78672985781991</v>
      </c>
      <c r="Q331" t="s">
        <v>2050</v>
      </c>
      <c r="R331" t="s">
        <v>2051</v>
      </c>
      <c r="S331" s="6">
        <f t="shared" si="20"/>
        <v>17147.25</v>
      </c>
      <c r="T331" s="6">
        <f t="shared" si="21"/>
        <v>17158.25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22"/>
        <v>184.95548961424333</v>
      </c>
      <c r="P332">
        <f t="shared" si="23"/>
        <v>45.003610108303249</v>
      </c>
      <c r="Q332" t="s">
        <v>2041</v>
      </c>
      <c r="R332" t="s">
        <v>2042</v>
      </c>
      <c r="S332" s="6">
        <f t="shared" si="20"/>
        <v>17508.25</v>
      </c>
      <c r="T332" s="6">
        <f t="shared" si="21"/>
        <v>17509.25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22"/>
        <v>443.72727272727275</v>
      </c>
      <c r="P333">
        <f t="shared" si="23"/>
        <v>77.068421052631578</v>
      </c>
      <c r="Q333" t="s">
        <v>2033</v>
      </c>
      <c r="R333" t="s">
        <v>2034</v>
      </c>
      <c r="S333" s="6">
        <f t="shared" si="20"/>
        <v>15327.25</v>
      </c>
      <c r="T333" s="6">
        <f t="shared" si="21"/>
        <v>15328.25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22"/>
        <v>199.9806763285024</v>
      </c>
      <c r="P334">
        <f t="shared" si="23"/>
        <v>88.076595744680844</v>
      </c>
      <c r="Q334" t="s">
        <v>2037</v>
      </c>
      <c r="R334" t="s">
        <v>2046</v>
      </c>
      <c r="S334" s="6">
        <f t="shared" si="20"/>
        <v>15792.208333333334</v>
      </c>
      <c r="T334" s="6">
        <f t="shared" si="21"/>
        <v>15793.208333333334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22"/>
        <v>123.95833333333333</v>
      </c>
      <c r="P335">
        <f t="shared" si="23"/>
        <v>47.035573122529641</v>
      </c>
      <c r="Q335" t="s">
        <v>2039</v>
      </c>
      <c r="R335" t="s">
        <v>2040</v>
      </c>
      <c r="S335" s="6">
        <f t="shared" si="20"/>
        <v>17855.25</v>
      </c>
      <c r="T335" s="6">
        <f t="shared" si="21"/>
        <v>17883.25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22"/>
        <v>186.61329305135951</v>
      </c>
      <c r="P336">
        <f t="shared" si="23"/>
        <v>110.99550763701707</v>
      </c>
      <c r="Q336" t="s">
        <v>2035</v>
      </c>
      <c r="R336" t="s">
        <v>2036</v>
      </c>
      <c r="S336" s="6">
        <f t="shared" si="20"/>
        <v>17541.25</v>
      </c>
      <c r="T336" s="6">
        <f t="shared" si="21"/>
        <v>17548.25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22"/>
        <v>114.28538550057536</v>
      </c>
      <c r="P337">
        <f t="shared" si="23"/>
        <v>87.003066141042481</v>
      </c>
      <c r="Q337" t="s">
        <v>2035</v>
      </c>
      <c r="R337" t="s">
        <v>2036</v>
      </c>
      <c r="S337" s="6">
        <f t="shared" si="20"/>
        <v>18215.25</v>
      </c>
      <c r="T337" s="6">
        <f t="shared" si="21"/>
        <v>18228.25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22"/>
        <v>97.032531824611041</v>
      </c>
      <c r="P338">
        <f t="shared" si="23"/>
        <v>63.994402985074629</v>
      </c>
      <c r="Q338" t="s">
        <v>2035</v>
      </c>
      <c r="R338" t="s">
        <v>2036</v>
      </c>
      <c r="S338" s="6">
        <f t="shared" si="20"/>
        <v>14958.25</v>
      </c>
      <c r="T338" s="6">
        <f t="shared" si="21"/>
        <v>14959.25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22"/>
        <v>122.81904761904762</v>
      </c>
      <c r="P339">
        <f t="shared" si="23"/>
        <v>105.9945205479452</v>
      </c>
      <c r="Q339" t="s">
        <v>2039</v>
      </c>
      <c r="R339" t="s">
        <v>2040</v>
      </c>
      <c r="S339" s="6">
        <f t="shared" si="20"/>
        <v>18211.25</v>
      </c>
      <c r="T339" s="6">
        <f t="shared" si="21"/>
        <v>18212.25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22"/>
        <v>179.14326647564468</v>
      </c>
      <c r="P340">
        <f t="shared" si="23"/>
        <v>73.989349112426041</v>
      </c>
      <c r="Q340" t="s">
        <v>2039</v>
      </c>
      <c r="R340" t="s">
        <v>2040</v>
      </c>
      <c r="S340" s="6">
        <f t="shared" si="20"/>
        <v>15252.208333333334</v>
      </c>
      <c r="T340" s="6">
        <f t="shared" si="21"/>
        <v>15282.208333333334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22"/>
        <v>79.951577402787962</v>
      </c>
      <c r="P341">
        <f t="shared" si="23"/>
        <v>84.02004626060139</v>
      </c>
      <c r="Q341" t="s">
        <v>2039</v>
      </c>
      <c r="R341" t="s">
        <v>2040</v>
      </c>
      <c r="S341" s="6">
        <f t="shared" si="20"/>
        <v>17380.208333333332</v>
      </c>
      <c r="T341" s="6">
        <f t="shared" si="21"/>
        <v>17394.208333333332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22"/>
        <v>94.242587601078171</v>
      </c>
      <c r="P342">
        <f t="shared" si="23"/>
        <v>88.966921119592882</v>
      </c>
      <c r="Q342" t="s">
        <v>2054</v>
      </c>
      <c r="R342" t="s">
        <v>2055</v>
      </c>
      <c r="S342" s="6">
        <f t="shared" si="20"/>
        <v>15320.25</v>
      </c>
      <c r="T342" s="6">
        <f t="shared" si="21"/>
        <v>15321.25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22"/>
        <v>84.669291338582681</v>
      </c>
      <c r="P343">
        <f t="shared" si="23"/>
        <v>76.990453460620529</v>
      </c>
      <c r="Q343" t="s">
        <v>2035</v>
      </c>
      <c r="R343" t="s">
        <v>2045</v>
      </c>
      <c r="S343" s="6">
        <f t="shared" si="20"/>
        <v>16675.208333333332</v>
      </c>
      <c r="T343" s="6">
        <f t="shared" si="21"/>
        <v>16682.208333333332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22"/>
        <v>66.521920668058456</v>
      </c>
      <c r="P344">
        <f t="shared" si="23"/>
        <v>97.146341463414629</v>
      </c>
      <c r="Q344" t="s">
        <v>2039</v>
      </c>
      <c r="R344" t="s">
        <v>2040</v>
      </c>
      <c r="S344" s="6">
        <f t="shared" si="20"/>
        <v>15906.208333333334</v>
      </c>
      <c r="T344" s="6">
        <f t="shared" si="21"/>
        <v>15918.208333333334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22"/>
        <v>53.922222222222224</v>
      </c>
      <c r="P345">
        <f t="shared" si="23"/>
        <v>33.013605442176868</v>
      </c>
      <c r="Q345" t="s">
        <v>2039</v>
      </c>
      <c r="R345" t="s">
        <v>2040</v>
      </c>
      <c r="S345" s="6">
        <f t="shared" si="20"/>
        <v>16028.25</v>
      </c>
      <c r="T345" s="6">
        <f t="shared" si="21"/>
        <v>16081.25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22"/>
        <v>41.983299595141702</v>
      </c>
      <c r="P346">
        <f t="shared" si="23"/>
        <v>99.950602409638549</v>
      </c>
      <c r="Q346" t="s">
        <v>2050</v>
      </c>
      <c r="R346" t="s">
        <v>2051</v>
      </c>
      <c r="S346" s="6">
        <f t="shared" si="20"/>
        <v>17553.25</v>
      </c>
      <c r="T346" s="6">
        <f t="shared" si="21"/>
        <v>17593.25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22"/>
        <v>14.69479695431472</v>
      </c>
      <c r="P347">
        <f t="shared" si="23"/>
        <v>69.966767371601208</v>
      </c>
      <c r="Q347" t="s">
        <v>2041</v>
      </c>
      <c r="R347" t="s">
        <v>2044</v>
      </c>
      <c r="S347" s="6">
        <f t="shared" si="20"/>
        <v>16625.208333333332</v>
      </c>
      <c r="T347" s="6">
        <f t="shared" si="21"/>
        <v>16626.208333333332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22"/>
        <v>34.475000000000001</v>
      </c>
      <c r="P348">
        <f t="shared" si="23"/>
        <v>110.32</v>
      </c>
      <c r="Q348" t="s">
        <v>2035</v>
      </c>
      <c r="R348" t="s">
        <v>2045</v>
      </c>
      <c r="S348" s="6">
        <f t="shared" si="20"/>
        <v>17402.208333333332</v>
      </c>
      <c r="T348" s="6">
        <f t="shared" si="21"/>
        <v>17457.208333333332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22"/>
        <v>1400.7777777777778</v>
      </c>
      <c r="P349">
        <f t="shared" si="23"/>
        <v>66.005235602094245</v>
      </c>
      <c r="Q349" t="s">
        <v>2037</v>
      </c>
      <c r="R349" t="s">
        <v>2038</v>
      </c>
      <c r="S349" s="6">
        <f t="shared" si="20"/>
        <v>16477.25</v>
      </c>
      <c r="T349" s="6">
        <f t="shared" si="21"/>
        <v>16501.25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22"/>
        <v>71.770351758793964</v>
      </c>
      <c r="P350">
        <f t="shared" si="23"/>
        <v>41.005742176284812</v>
      </c>
      <c r="Q350" t="s">
        <v>2033</v>
      </c>
      <c r="R350" t="s">
        <v>2034</v>
      </c>
      <c r="S350" s="6">
        <f t="shared" si="20"/>
        <v>17213.25</v>
      </c>
      <c r="T350" s="6">
        <f t="shared" si="21"/>
        <v>17226.25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22"/>
        <v>53.074115044247783</v>
      </c>
      <c r="P351">
        <f t="shared" si="23"/>
        <v>103.96316359696641</v>
      </c>
      <c r="Q351" t="s">
        <v>2039</v>
      </c>
      <c r="R351" t="s">
        <v>2040</v>
      </c>
      <c r="S351" s="6">
        <f t="shared" si="20"/>
        <v>17361.208333333332</v>
      </c>
      <c r="T351" s="6">
        <f t="shared" si="21"/>
        <v>17391.208333333332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22"/>
        <v>5</v>
      </c>
      <c r="P352">
        <f t="shared" si="23"/>
        <v>5</v>
      </c>
      <c r="Q352" t="s">
        <v>2035</v>
      </c>
      <c r="R352" t="s">
        <v>2058</v>
      </c>
      <c r="S352" s="6">
        <f t="shared" si="20"/>
        <v>16575.208333333332</v>
      </c>
      <c r="T352" s="6">
        <f t="shared" si="21"/>
        <v>16593.208333333332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22"/>
        <v>127.70715249662618</v>
      </c>
      <c r="P353">
        <f t="shared" si="23"/>
        <v>47.009935419771487</v>
      </c>
      <c r="Q353" t="s">
        <v>2035</v>
      </c>
      <c r="R353" t="s">
        <v>2036</v>
      </c>
      <c r="S353" s="6">
        <f t="shared" si="20"/>
        <v>16671.208333333332</v>
      </c>
      <c r="T353" s="6">
        <f t="shared" si="21"/>
        <v>16685.208333333332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22"/>
        <v>34.892857142857139</v>
      </c>
      <c r="P354">
        <f t="shared" si="23"/>
        <v>29.606060606060606</v>
      </c>
      <c r="Q354" t="s">
        <v>2039</v>
      </c>
      <c r="R354" t="s">
        <v>2040</v>
      </c>
      <c r="S354" s="6">
        <f t="shared" si="20"/>
        <v>16746.25</v>
      </c>
      <c r="T354" s="6">
        <f t="shared" si="21"/>
        <v>16754.25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22"/>
        <v>410.59821428571428</v>
      </c>
      <c r="P355">
        <f t="shared" si="23"/>
        <v>81.010569583088667</v>
      </c>
      <c r="Q355" t="s">
        <v>2039</v>
      </c>
      <c r="R355" t="s">
        <v>2040</v>
      </c>
      <c r="S355" s="6">
        <f t="shared" si="20"/>
        <v>18082.208333333332</v>
      </c>
      <c r="T355" s="6">
        <f t="shared" si="21"/>
        <v>18083.208333333332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22"/>
        <v>123.73770491803278</v>
      </c>
      <c r="P356">
        <f t="shared" si="23"/>
        <v>94.35</v>
      </c>
      <c r="Q356" t="s">
        <v>2041</v>
      </c>
      <c r="R356" t="s">
        <v>2042</v>
      </c>
      <c r="S356" s="6">
        <f t="shared" si="20"/>
        <v>15951.208333333334</v>
      </c>
      <c r="T356" s="6">
        <f t="shared" si="21"/>
        <v>15958.208333333334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22"/>
        <v>58.973684210526315</v>
      </c>
      <c r="P357">
        <f t="shared" si="23"/>
        <v>26.058139534883722</v>
      </c>
      <c r="Q357" t="s">
        <v>2037</v>
      </c>
      <c r="R357" t="s">
        <v>2046</v>
      </c>
      <c r="S357" s="6">
        <f t="shared" si="20"/>
        <v>17188.25</v>
      </c>
      <c r="T357" s="6">
        <f t="shared" si="21"/>
        <v>17228.25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22"/>
        <v>36.892473118279568</v>
      </c>
      <c r="P358">
        <f t="shared" si="23"/>
        <v>85.775000000000006</v>
      </c>
      <c r="Q358" t="s">
        <v>2039</v>
      </c>
      <c r="R358" t="s">
        <v>2040</v>
      </c>
      <c r="S358" s="6">
        <f t="shared" si="20"/>
        <v>15353.25</v>
      </c>
      <c r="T358" s="6">
        <f t="shared" si="21"/>
        <v>15362.25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22"/>
        <v>184.91304347826087</v>
      </c>
      <c r="P359">
        <f t="shared" si="23"/>
        <v>103.73170731707317</v>
      </c>
      <c r="Q359" t="s">
        <v>2050</v>
      </c>
      <c r="R359" t="s">
        <v>2051</v>
      </c>
      <c r="S359" s="6">
        <f t="shared" si="20"/>
        <v>16681.208333333332</v>
      </c>
      <c r="T359" s="6">
        <f t="shared" si="21"/>
        <v>16706.208333333332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22"/>
        <v>11.814432989690722</v>
      </c>
      <c r="P360">
        <f t="shared" si="23"/>
        <v>49.826086956521742</v>
      </c>
      <c r="Q360" t="s">
        <v>2054</v>
      </c>
      <c r="R360" t="s">
        <v>2055</v>
      </c>
      <c r="S360" s="6">
        <f t="shared" si="20"/>
        <v>17753.208333333332</v>
      </c>
      <c r="T360" s="6">
        <f t="shared" si="21"/>
        <v>17756.208333333332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22"/>
        <v>298.7</v>
      </c>
      <c r="P361">
        <f t="shared" si="23"/>
        <v>63.893048128342244</v>
      </c>
      <c r="Q361" t="s">
        <v>2041</v>
      </c>
      <c r="R361" t="s">
        <v>2049</v>
      </c>
      <c r="S361" s="6">
        <f t="shared" si="20"/>
        <v>15213.208333333334</v>
      </c>
      <c r="T361" s="6">
        <f t="shared" si="21"/>
        <v>15220.208333333334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22"/>
        <v>226.35175879396985</v>
      </c>
      <c r="P362">
        <f t="shared" si="23"/>
        <v>47.002434782608695</v>
      </c>
      <c r="Q362" t="s">
        <v>2039</v>
      </c>
      <c r="R362" t="s">
        <v>2040</v>
      </c>
      <c r="S362" s="6">
        <f t="shared" si="20"/>
        <v>14975.25</v>
      </c>
      <c r="T362" s="6">
        <f t="shared" si="21"/>
        <v>14989.25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22"/>
        <v>173.56363636363636</v>
      </c>
      <c r="P363">
        <f t="shared" si="23"/>
        <v>108.47727272727273</v>
      </c>
      <c r="Q363" t="s">
        <v>2039</v>
      </c>
      <c r="R363" t="s">
        <v>2040</v>
      </c>
      <c r="S363" s="6">
        <f t="shared" si="20"/>
        <v>17446.208333333332</v>
      </c>
      <c r="T363" s="6">
        <f t="shared" si="21"/>
        <v>17470.208333333332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22"/>
        <v>371.75675675675677</v>
      </c>
      <c r="P364">
        <f t="shared" si="23"/>
        <v>72.015706806282722</v>
      </c>
      <c r="Q364" t="s">
        <v>2035</v>
      </c>
      <c r="R364" t="s">
        <v>2036</v>
      </c>
      <c r="S364" s="6">
        <f t="shared" si="20"/>
        <v>15001.25</v>
      </c>
      <c r="T364" s="6">
        <f t="shared" si="21"/>
        <v>15039.25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22"/>
        <v>160.19230769230771</v>
      </c>
      <c r="P365">
        <f t="shared" si="23"/>
        <v>59.928057553956833</v>
      </c>
      <c r="Q365" t="s">
        <v>2035</v>
      </c>
      <c r="R365" t="s">
        <v>2036</v>
      </c>
      <c r="S365" s="6">
        <f t="shared" si="20"/>
        <v>15335.25</v>
      </c>
      <c r="T365" s="6">
        <f t="shared" si="21"/>
        <v>15336.25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22"/>
        <v>1616.3333333333335</v>
      </c>
      <c r="P366">
        <f t="shared" si="23"/>
        <v>78.209677419354833</v>
      </c>
      <c r="Q366" t="s">
        <v>2035</v>
      </c>
      <c r="R366" t="s">
        <v>2045</v>
      </c>
      <c r="S366" s="6">
        <f t="shared" si="20"/>
        <v>17595.25</v>
      </c>
      <c r="T366" s="6">
        <f t="shared" si="21"/>
        <v>17625.208333333332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22"/>
        <v>733.4375</v>
      </c>
      <c r="P367">
        <f t="shared" si="23"/>
        <v>104.77678571428571</v>
      </c>
      <c r="Q367" t="s">
        <v>2039</v>
      </c>
      <c r="R367" t="s">
        <v>2040</v>
      </c>
      <c r="S367" s="6">
        <f t="shared" si="20"/>
        <v>17164.25</v>
      </c>
      <c r="T367" s="6">
        <f t="shared" si="21"/>
        <v>17191.25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22"/>
        <v>592.11111111111109</v>
      </c>
      <c r="P368">
        <f t="shared" si="23"/>
        <v>105.52475247524752</v>
      </c>
      <c r="Q368" t="s">
        <v>2039</v>
      </c>
      <c r="R368" t="s">
        <v>2040</v>
      </c>
      <c r="S368" s="6">
        <f t="shared" si="20"/>
        <v>14977.25</v>
      </c>
      <c r="T368" s="6">
        <f t="shared" si="21"/>
        <v>14978.25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22"/>
        <v>18.888888888888889</v>
      </c>
      <c r="P369">
        <f t="shared" si="23"/>
        <v>24.933333333333334</v>
      </c>
      <c r="Q369" t="s">
        <v>2039</v>
      </c>
      <c r="R369" t="s">
        <v>2040</v>
      </c>
      <c r="S369" s="6">
        <f t="shared" si="20"/>
        <v>16361.208333333334</v>
      </c>
      <c r="T369" s="6">
        <f t="shared" si="21"/>
        <v>16385.25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22"/>
        <v>276.80769230769232</v>
      </c>
      <c r="P370">
        <f t="shared" si="23"/>
        <v>69.873786407766985</v>
      </c>
      <c r="Q370" t="s">
        <v>2041</v>
      </c>
      <c r="R370" t="s">
        <v>2042</v>
      </c>
      <c r="S370" s="6">
        <f t="shared" si="20"/>
        <v>14895.208333333334</v>
      </c>
      <c r="T370" s="6">
        <f t="shared" si="21"/>
        <v>14918.208333333334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22"/>
        <v>273.01851851851848</v>
      </c>
      <c r="P371">
        <f t="shared" si="23"/>
        <v>95.733766233766232</v>
      </c>
      <c r="Q371" t="s">
        <v>2041</v>
      </c>
      <c r="R371" t="s">
        <v>2060</v>
      </c>
      <c r="S371" s="6">
        <f t="shared" si="20"/>
        <v>15739.25</v>
      </c>
      <c r="T371" s="6">
        <f t="shared" si="21"/>
        <v>15778.208333333334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22"/>
        <v>159.36331255565449</v>
      </c>
      <c r="P372">
        <f t="shared" si="23"/>
        <v>29.997485752598056</v>
      </c>
      <c r="Q372" t="s">
        <v>2039</v>
      </c>
      <c r="R372" t="s">
        <v>2040</v>
      </c>
      <c r="S372" s="6">
        <f t="shared" si="20"/>
        <v>18001.208333333332</v>
      </c>
      <c r="T372" s="6">
        <f t="shared" si="21"/>
        <v>18007.208333333332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22"/>
        <v>67.869978858350947</v>
      </c>
      <c r="P373">
        <f t="shared" si="23"/>
        <v>59.011948529411768</v>
      </c>
      <c r="Q373" t="s">
        <v>2039</v>
      </c>
      <c r="R373" t="s">
        <v>2040</v>
      </c>
      <c r="S373" s="6">
        <f t="shared" si="20"/>
        <v>16474.25</v>
      </c>
      <c r="T373" s="6">
        <f t="shared" si="21"/>
        <v>16525.208333333332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22"/>
        <v>1591.5555555555554</v>
      </c>
      <c r="P374">
        <f t="shared" si="23"/>
        <v>84.757396449704146</v>
      </c>
      <c r="Q374" t="s">
        <v>2041</v>
      </c>
      <c r="R374" t="s">
        <v>2042</v>
      </c>
      <c r="S374" s="6">
        <f t="shared" si="20"/>
        <v>16443.25</v>
      </c>
      <c r="T374" s="6">
        <f t="shared" si="21"/>
        <v>16463.25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22"/>
        <v>730.18222222222221</v>
      </c>
      <c r="P375">
        <f t="shared" si="23"/>
        <v>78.010921177587846</v>
      </c>
      <c r="Q375" t="s">
        <v>2039</v>
      </c>
      <c r="R375" t="s">
        <v>2040</v>
      </c>
      <c r="S375" s="6">
        <f t="shared" si="20"/>
        <v>17395.208333333332</v>
      </c>
      <c r="T375" s="6">
        <f t="shared" si="21"/>
        <v>17403.208333333332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22"/>
        <v>13.185782556750297</v>
      </c>
      <c r="P376">
        <f t="shared" si="23"/>
        <v>50.05215419501134</v>
      </c>
      <c r="Q376" t="s">
        <v>2041</v>
      </c>
      <c r="R376" t="s">
        <v>2042</v>
      </c>
      <c r="S376" s="6">
        <f t="shared" si="20"/>
        <v>17907.25</v>
      </c>
      <c r="T376" s="6">
        <f t="shared" si="21"/>
        <v>17912.25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22"/>
        <v>54.777777777777779</v>
      </c>
      <c r="P377">
        <f t="shared" si="23"/>
        <v>59.16</v>
      </c>
      <c r="Q377" t="s">
        <v>2035</v>
      </c>
      <c r="R377" t="s">
        <v>2045</v>
      </c>
      <c r="S377" s="6">
        <f t="shared" si="20"/>
        <v>16724.208333333332</v>
      </c>
      <c r="T377" s="6">
        <f t="shared" si="21"/>
        <v>16781.25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22"/>
        <v>361.02941176470591</v>
      </c>
      <c r="P378">
        <f t="shared" si="23"/>
        <v>93.702290076335885</v>
      </c>
      <c r="Q378" t="s">
        <v>2035</v>
      </c>
      <c r="R378" t="s">
        <v>2036</v>
      </c>
      <c r="S378" s="6">
        <f t="shared" si="20"/>
        <v>16257.208333333334</v>
      </c>
      <c r="T378" s="6">
        <f t="shared" si="21"/>
        <v>16263.208333333334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22"/>
        <v>10.257545271629779</v>
      </c>
      <c r="P379">
        <f t="shared" si="23"/>
        <v>40.14173228346457</v>
      </c>
      <c r="Q379" t="s">
        <v>2039</v>
      </c>
      <c r="R379" t="s">
        <v>2040</v>
      </c>
      <c r="S379" s="6">
        <f t="shared" si="20"/>
        <v>18191.208333333332</v>
      </c>
      <c r="T379" s="6">
        <f t="shared" si="21"/>
        <v>18205.25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22"/>
        <v>13.962962962962964</v>
      </c>
      <c r="P380">
        <f t="shared" si="23"/>
        <v>70.090140845070422</v>
      </c>
      <c r="Q380" t="s">
        <v>2041</v>
      </c>
      <c r="R380" t="s">
        <v>2042</v>
      </c>
      <c r="S380" s="6">
        <f t="shared" si="20"/>
        <v>17672.208333333332</v>
      </c>
      <c r="T380" s="6">
        <f t="shared" si="21"/>
        <v>17710.208333333332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22"/>
        <v>40.444444444444443</v>
      </c>
      <c r="P381">
        <f t="shared" si="23"/>
        <v>66.181818181818187</v>
      </c>
      <c r="Q381" t="s">
        <v>2039</v>
      </c>
      <c r="R381" t="s">
        <v>2040</v>
      </c>
      <c r="S381" s="6">
        <f t="shared" si="20"/>
        <v>15274.208333333334</v>
      </c>
      <c r="T381" s="6">
        <f t="shared" si="21"/>
        <v>15288.25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22"/>
        <v>160.32</v>
      </c>
      <c r="P382">
        <f t="shared" si="23"/>
        <v>47.714285714285715</v>
      </c>
      <c r="Q382" t="s">
        <v>2039</v>
      </c>
      <c r="R382" t="s">
        <v>2040</v>
      </c>
      <c r="S382" s="6">
        <f t="shared" si="20"/>
        <v>15879.208333333334</v>
      </c>
      <c r="T382" s="6">
        <f t="shared" si="21"/>
        <v>15884.208333333334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22"/>
        <v>183.9433962264151</v>
      </c>
      <c r="P383">
        <f t="shared" si="23"/>
        <v>62.896774193548389</v>
      </c>
      <c r="Q383" t="s">
        <v>2039</v>
      </c>
      <c r="R383" t="s">
        <v>2040</v>
      </c>
      <c r="S383" s="6">
        <f t="shared" si="20"/>
        <v>16594.208333333332</v>
      </c>
      <c r="T383" s="6">
        <f t="shared" si="21"/>
        <v>16640.208333333332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22"/>
        <v>63.769230769230766</v>
      </c>
      <c r="P384">
        <f t="shared" si="23"/>
        <v>86.611940298507463</v>
      </c>
      <c r="Q384" t="s">
        <v>2054</v>
      </c>
      <c r="R384" t="s">
        <v>2055</v>
      </c>
      <c r="S384" s="6">
        <f t="shared" si="20"/>
        <v>17455.208333333332</v>
      </c>
      <c r="T384" s="6">
        <f t="shared" si="21"/>
        <v>17474.208333333332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22"/>
        <v>225.38095238095238</v>
      </c>
      <c r="P385">
        <f t="shared" si="23"/>
        <v>75.126984126984127</v>
      </c>
      <c r="Q385" t="s">
        <v>2033</v>
      </c>
      <c r="R385" t="s">
        <v>2034</v>
      </c>
      <c r="S385" s="6">
        <f t="shared" si="20"/>
        <v>17940.25</v>
      </c>
      <c r="T385" s="6">
        <f t="shared" si="21"/>
        <v>17946.25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22"/>
        <v>172.00961538461539</v>
      </c>
      <c r="P386">
        <f t="shared" si="23"/>
        <v>41.004167534903104</v>
      </c>
      <c r="Q386" t="s">
        <v>2041</v>
      </c>
      <c r="R386" t="s">
        <v>2042</v>
      </c>
      <c r="S386" s="6">
        <f t="shared" si="20"/>
        <v>17207.25</v>
      </c>
      <c r="T386" s="6">
        <f t="shared" si="21"/>
        <v>17234.25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si="22"/>
        <v>146.16709511568124</v>
      </c>
      <c r="P387">
        <f t="shared" si="23"/>
        <v>50.007915567282325</v>
      </c>
      <c r="Q387" t="s">
        <v>2047</v>
      </c>
      <c r="R387" t="s">
        <v>2048</v>
      </c>
      <c r="S387" s="6">
        <f t="shared" ref="S387:S450" si="24">(((J387/60)/60)/24)</f>
        <v>17984.208333333332</v>
      </c>
      <c r="T387" s="6">
        <f t="shared" ref="T387:T450" si="25">(((K387/60)/60)/24)</f>
        <v>18016.208333333332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ref="O388:O451" si="26">E388/D388*100</f>
        <v>76.42361623616236</v>
      </c>
      <c r="P388">
        <f t="shared" ref="P388:P451" si="27">E388/G388</f>
        <v>96.960674157303373</v>
      </c>
      <c r="Q388" t="s">
        <v>2039</v>
      </c>
      <c r="R388" t="s">
        <v>2040</v>
      </c>
      <c r="S388" s="6">
        <f t="shared" si="24"/>
        <v>14786.208333333334</v>
      </c>
      <c r="T388" s="6">
        <f t="shared" si="25"/>
        <v>14798.208333333334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26"/>
        <v>39.261467889908261</v>
      </c>
      <c r="P389">
        <f t="shared" si="27"/>
        <v>100.93160377358491</v>
      </c>
      <c r="Q389" t="s">
        <v>2037</v>
      </c>
      <c r="R389" t="s">
        <v>2046</v>
      </c>
      <c r="S389" s="6">
        <f t="shared" si="24"/>
        <v>15503.208333333334</v>
      </c>
      <c r="T389" s="6">
        <f t="shared" si="25"/>
        <v>15508.208333333334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26"/>
        <v>11.270034843205574</v>
      </c>
      <c r="P390">
        <f t="shared" si="27"/>
        <v>89.227586206896547</v>
      </c>
      <c r="Q390" t="s">
        <v>2035</v>
      </c>
      <c r="R390" t="s">
        <v>2045</v>
      </c>
      <c r="S390" s="6">
        <f t="shared" si="24"/>
        <v>15343.25</v>
      </c>
      <c r="T390" s="6">
        <f t="shared" si="25"/>
        <v>15345.25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26"/>
        <v>122.11084337349398</v>
      </c>
      <c r="P391">
        <f t="shared" si="27"/>
        <v>87.979166666666671</v>
      </c>
      <c r="Q391" t="s">
        <v>2039</v>
      </c>
      <c r="R391" t="s">
        <v>2040</v>
      </c>
      <c r="S391" s="6">
        <f t="shared" si="24"/>
        <v>14910.208333333334</v>
      </c>
      <c r="T391" s="6">
        <f t="shared" si="25"/>
        <v>14937.25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26"/>
        <v>186.54166666666669</v>
      </c>
      <c r="P392">
        <f t="shared" si="27"/>
        <v>89.54</v>
      </c>
      <c r="Q392" t="s">
        <v>2054</v>
      </c>
      <c r="R392" t="s">
        <v>2055</v>
      </c>
      <c r="S392" s="6">
        <f t="shared" si="24"/>
        <v>15961.208333333334</v>
      </c>
      <c r="T392" s="6">
        <f t="shared" si="25"/>
        <v>15976.208333333334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26"/>
        <v>7.2731788079470201</v>
      </c>
      <c r="P393">
        <f t="shared" si="27"/>
        <v>29.09271523178808</v>
      </c>
      <c r="Q393" t="s">
        <v>2047</v>
      </c>
      <c r="R393" t="s">
        <v>2048</v>
      </c>
      <c r="S393" s="6">
        <f t="shared" si="24"/>
        <v>16084.25</v>
      </c>
      <c r="T393" s="6">
        <f t="shared" si="25"/>
        <v>16086.25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26"/>
        <v>65.642371234207957</v>
      </c>
      <c r="P394">
        <f t="shared" si="27"/>
        <v>42.006218905472636</v>
      </c>
      <c r="Q394" t="s">
        <v>2037</v>
      </c>
      <c r="R394" t="s">
        <v>2046</v>
      </c>
      <c r="S394" s="6">
        <f t="shared" si="24"/>
        <v>14980.25</v>
      </c>
      <c r="T394" s="6">
        <f t="shared" si="25"/>
        <v>14982.25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26"/>
        <v>228.96178343949046</v>
      </c>
      <c r="P395">
        <f t="shared" si="27"/>
        <v>47.004903563255965</v>
      </c>
      <c r="Q395" t="s">
        <v>2035</v>
      </c>
      <c r="R395" t="s">
        <v>2058</v>
      </c>
      <c r="S395" s="6">
        <f t="shared" si="24"/>
        <v>17364.208333333332</v>
      </c>
      <c r="T395" s="6">
        <f t="shared" si="25"/>
        <v>17365.208333333332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26"/>
        <v>469.37499999999994</v>
      </c>
      <c r="P396">
        <f t="shared" si="27"/>
        <v>110.44117647058823</v>
      </c>
      <c r="Q396" t="s">
        <v>2041</v>
      </c>
      <c r="R396" t="s">
        <v>2042</v>
      </c>
      <c r="S396" s="6">
        <f t="shared" si="24"/>
        <v>15915.208333333334</v>
      </c>
      <c r="T396" s="6">
        <f t="shared" si="25"/>
        <v>15925.208333333334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26"/>
        <v>130.11267605633802</v>
      </c>
      <c r="P397">
        <f t="shared" si="27"/>
        <v>41.990909090909092</v>
      </c>
      <c r="Q397" t="s">
        <v>2039</v>
      </c>
      <c r="R397" t="s">
        <v>2040</v>
      </c>
      <c r="S397" s="6">
        <f t="shared" si="24"/>
        <v>15316.25</v>
      </c>
      <c r="T397" s="6">
        <f t="shared" si="25"/>
        <v>15317.25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26"/>
        <v>167.05422993492408</v>
      </c>
      <c r="P398">
        <f t="shared" si="27"/>
        <v>48.012468827930178</v>
      </c>
      <c r="Q398" t="s">
        <v>2041</v>
      </c>
      <c r="R398" t="s">
        <v>2044</v>
      </c>
      <c r="S398" s="6">
        <f t="shared" si="24"/>
        <v>17809.208333333332</v>
      </c>
      <c r="T398" s="6">
        <f t="shared" si="25"/>
        <v>17817.208333333332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26"/>
        <v>173.8641975308642</v>
      </c>
      <c r="P399">
        <f t="shared" si="27"/>
        <v>31.019823788546255</v>
      </c>
      <c r="Q399" t="s">
        <v>2035</v>
      </c>
      <c r="R399" t="s">
        <v>2036</v>
      </c>
      <c r="S399" s="6">
        <f t="shared" si="24"/>
        <v>15848.208333333334</v>
      </c>
      <c r="T399" s="6">
        <f t="shared" si="25"/>
        <v>15854.208333333334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26"/>
        <v>717.76470588235293</v>
      </c>
      <c r="P400">
        <f t="shared" si="27"/>
        <v>99.203252032520325</v>
      </c>
      <c r="Q400" t="s">
        <v>2041</v>
      </c>
      <c r="R400" t="s">
        <v>2049</v>
      </c>
      <c r="S400" s="6">
        <f t="shared" si="24"/>
        <v>17659.208333333332</v>
      </c>
      <c r="T400" s="6">
        <f t="shared" si="25"/>
        <v>17661.208333333332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26"/>
        <v>63.850976361767728</v>
      </c>
      <c r="P401">
        <f t="shared" si="27"/>
        <v>66.022316684378325</v>
      </c>
      <c r="Q401" t="s">
        <v>2035</v>
      </c>
      <c r="R401" t="s">
        <v>2045</v>
      </c>
      <c r="S401" s="6">
        <f t="shared" si="24"/>
        <v>15007.25</v>
      </c>
      <c r="T401" s="6">
        <f t="shared" si="25"/>
        <v>15014.25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26"/>
        <v>2</v>
      </c>
      <c r="P402">
        <f t="shared" si="27"/>
        <v>2</v>
      </c>
      <c r="Q402" t="s">
        <v>2054</v>
      </c>
      <c r="R402" t="s">
        <v>2055</v>
      </c>
      <c r="S402" s="6">
        <f t="shared" si="24"/>
        <v>15933.208333333334</v>
      </c>
      <c r="T402" s="6">
        <f t="shared" si="25"/>
        <v>15955.208333333334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26"/>
        <v>1530.2222222222222</v>
      </c>
      <c r="P403">
        <f t="shared" si="27"/>
        <v>46.060200668896321</v>
      </c>
      <c r="Q403" t="s">
        <v>2039</v>
      </c>
      <c r="R403" t="s">
        <v>2040</v>
      </c>
      <c r="S403" s="6">
        <f t="shared" si="24"/>
        <v>18196.208333333332</v>
      </c>
      <c r="T403" s="6">
        <f t="shared" si="25"/>
        <v>18196.208333333332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26"/>
        <v>40.356164383561641</v>
      </c>
      <c r="P404">
        <f t="shared" si="27"/>
        <v>73.650000000000006</v>
      </c>
      <c r="Q404" t="s">
        <v>2041</v>
      </c>
      <c r="R404" t="s">
        <v>2052</v>
      </c>
      <c r="S404" s="6">
        <f t="shared" si="24"/>
        <v>15345.25</v>
      </c>
      <c r="T404" s="6">
        <f t="shared" si="25"/>
        <v>15392.25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26"/>
        <v>86.220633299284984</v>
      </c>
      <c r="P405">
        <f t="shared" si="27"/>
        <v>55.99336650082919</v>
      </c>
      <c r="Q405" t="s">
        <v>2039</v>
      </c>
      <c r="R405" t="s">
        <v>2040</v>
      </c>
      <c r="S405" s="6">
        <f t="shared" si="24"/>
        <v>14741.208333333334</v>
      </c>
      <c r="T405" s="6">
        <f t="shared" si="25"/>
        <v>14777.208333333334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26"/>
        <v>315.58486707566465</v>
      </c>
      <c r="P406">
        <f t="shared" si="27"/>
        <v>68.985695127402778</v>
      </c>
      <c r="Q406" t="s">
        <v>2039</v>
      </c>
      <c r="R406" t="s">
        <v>2040</v>
      </c>
      <c r="S406" s="6">
        <f t="shared" si="24"/>
        <v>17484.25</v>
      </c>
      <c r="T406" s="6">
        <f t="shared" si="25"/>
        <v>17487.25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26"/>
        <v>89.618243243243242</v>
      </c>
      <c r="P407">
        <f t="shared" si="27"/>
        <v>60.981609195402299</v>
      </c>
      <c r="Q407" t="s">
        <v>2039</v>
      </c>
      <c r="R407" t="s">
        <v>2040</v>
      </c>
      <c r="S407" s="6">
        <f t="shared" si="24"/>
        <v>17686.208333333332</v>
      </c>
      <c r="T407" s="6">
        <f t="shared" si="25"/>
        <v>17736.208333333332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26"/>
        <v>182.14503816793894</v>
      </c>
      <c r="P408">
        <f t="shared" si="27"/>
        <v>110.98139534883721</v>
      </c>
      <c r="Q408" t="s">
        <v>2041</v>
      </c>
      <c r="R408" t="s">
        <v>2042</v>
      </c>
      <c r="S408" s="6">
        <f t="shared" si="24"/>
        <v>15735.25</v>
      </c>
      <c r="T408" s="6">
        <f t="shared" si="25"/>
        <v>15747.25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26"/>
        <v>355.88235294117646</v>
      </c>
      <c r="P409">
        <f t="shared" si="27"/>
        <v>25</v>
      </c>
      <c r="Q409" t="s">
        <v>2039</v>
      </c>
      <c r="R409" t="s">
        <v>2040</v>
      </c>
      <c r="S409" s="6">
        <f t="shared" si="24"/>
        <v>18182.208333333332</v>
      </c>
      <c r="T409" s="6">
        <f t="shared" si="25"/>
        <v>18189.208333333332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26"/>
        <v>131.83695652173913</v>
      </c>
      <c r="P410">
        <f t="shared" si="27"/>
        <v>78.759740259740255</v>
      </c>
      <c r="Q410" t="s">
        <v>2041</v>
      </c>
      <c r="R410" t="s">
        <v>2042</v>
      </c>
      <c r="S410" s="6">
        <f t="shared" si="24"/>
        <v>16972.208333333332</v>
      </c>
      <c r="T410" s="6">
        <f t="shared" si="25"/>
        <v>16992.208333333332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26"/>
        <v>46.315634218289084</v>
      </c>
      <c r="P411">
        <f t="shared" si="27"/>
        <v>87.960784313725483</v>
      </c>
      <c r="Q411" t="s">
        <v>2035</v>
      </c>
      <c r="R411" t="s">
        <v>2036</v>
      </c>
      <c r="S411" s="6">
        <f t="shared" si="24"/>
        <v>17274.208333333332</v>
      </c>
      <c r="T411" s="6">
        <f t="shared" si="25"/>
        <v>17278.208333333332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26"/>
        <v>36.132726089785294</v>
      </c>
      <c r="P412">
        <f t="shared" si="27"/>
        <v>49.987398739873989</v>
      </c>
      <c r="Q412" t="s">
        <v>2050</v>
      </c>
      <c r="R412" t="s">
        <v>2061</v>
      </c>
      <c r="S412" s="6">
        <f t="shared" si="24"/>
        <v>16553.208333333332</v>
      </c>
      <c r="T412" s="6">
        <f t="shared" si="25"/>
        <v>16553.208333333332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26"/>
        <v>104.62820512820512</v>
      </c>
      <c r="P413">
        <f t="shared" si="27"/>
        <v>99.524390243902445</v>
      </c>
      <c r="Q413" t="s">
        <v>2039</v>
      </c>
      <c r="R413" t="s">
        <v>2040</v>
      </c>
      <c r="S413" s="6">
        <f t="shared" si="24"/>
        <v>17315.208333333332</v>
      </c>
      <c r="T413" s="6">
        <f t="shared" si="25"/>
        <v>17317.208333333332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26"/>
        <v>668.85714285714289</v>
      </c>
      <c r="P414">
        <f t="shared" si="27"/>
        <v>104.82089552238806</v>
      </c>
      <c r="Q414" t="s">
        <v>2047</v>
      </c>
      <c r="R414" t="s">
        <v>2053</v>
      </c>
      <c r="S414" s="6">
        <f t="shared" si="24"/>
        <v>16073.25</v>
      </c>
      <c r="T414" s="6">
        <f t="shared" si="25"/>
        <v>16083.25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26"/>
        <v>62.072823218997364</v>
      </c>
      <c r="P415">
        <f t="shared" si="27"/>
        <v>108.01469237832875</v>
      </c>
      <c r="Q415" t="s">
        <v>2041</v>
      </c>
      <c r="R415" t="s">
        <v>2049</v>
      </c>
      <c r="S415" s="6">
        <f t="shared" si="24"/>
        <v>17862.25</v>
      </c>
      <c r="T415" s="6">
        <f t="shared" si="25"/>
        <v>17889.25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26"/>
        <v>84.699787460148784</v>
      </c>
      <c r="P416">
        <f t="shared" si="27"/>
        <v>28.998544660724033</v>
      </c>
      <c r="Q416" t="s">
        <v>2033</v>
      </c>
      <c r="R416" t="s">
        <v>2034</v>
      </c>
      <c r="S416" s="6">
        <f t="shared" si="24"/>
        <v>14719.208333333334</v>
      </c>
      <c r="T416" s="6">
        <f t="shared" si="25"/>
        <v>14727.208333333334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26"/>
        <v>11.059030837004405</v>
      </c>
      <c r="P417">
        <f t="shared" si="27"/>
        <v>30.028708133971293</v>
      </c>
      <c r="Q417" t="s">
        <v>2039</v>
      </c>
      <c r="R417" t="s">
        <v>2040</v>
      </c>
      <c r="S417" s="6">
        <f t="shared" si="24"/>
        <v>15352.25</v>
      </c>
      <c r="T417" s="6">
        <f t="shared" si="25"/>
        <v>15369.25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26"/>
        <v>43.838781575037146</v>
      </c>
      <c r="P418">
        <f t="shared" si="27"/>
        <v>41.005559416261292</v>
      </c>
      <c r="Q418" t="s">
        <v>2041</v>
      </c>
      <c r="R418" t="s">
        <v>2042</v>
      </c>
      <c r="S418" s="6">
        <f t="shared" si="24"/>
        <v>14991.25</v>
      </c>
      <c r="T418" s="6">
        <f t="shared" si="25"/>
        <v>15000.25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26"/>
        <v>55.470588235294116</v>
      </c>
      <c r="P419">
        <f t="shared" si="27"/>
        <v>62.866666666666667</v>
      </c>
      <c r="Q419" t="s">
        <v>2039</v>
      </c>
      <c r="R419" t="s">
        <v>2040</v>
      </c>
      <c r="S419" s="6">
        <f t="shared" si="24"/>
        <v>17838.208333333332</v>
      </c>
      <c r="T419" s="6">
        <f t="shared" si="25"/>
        <v>17862.25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26"/>
        <v>57.399511301160658</v>
      </c>
      <c r="P420">
        <f t="shared" si="27"/>
        <v>47.005002501250623</v>
      </c>
      <c r="Q420" t="s">
        <v>2041</v>
      </c>
      <c r="R420" t="s">
        <v>2042</v>
      </c>
      <c r="S420" s="6">
        <f t="shared" si="24"/>
        <v>15466.208333333334</v>
      </c>
      <c r="T420" s="6">
        <f t="shared" si="25"/>
        <v>15467.208333333334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26"/>
        <v>123.43497363796135</v>
      </c>
      <c r="P421">
        <f t="shared" si="27"/>
        <v>26.997693638285604</v>
      </c>
      <c r="Q421" t="s">
        <v>2037</v>
      </c>
      <c r="R421" t="s">
        <v>2038</v>
      </c>
      <c r="S421" s="6">
        <f t="shared" si="24"/>
        <v>15330.25</v>
      </c>
      <c r="T421" s="6">
        <f t="shared" si="25"/>
        <v>15336.25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26"/>
        <v>128.46</v>
      </c>
      <c r="P422">
        <f t="shared" si="27"/>
        <v>68.329787234042556</v>
      </c>
      <c r="Q422" t="s">
        <v>2039</v>
      </c>
      <c r="R422" t="s">
        <v>2040</v>
      </c>
      <c r="S422" s="6">
        <f t="shared" si="24"/>
        <v>17342.208333333332</v>
      </c>
      <c r="T422" s="6">
        <f t="shared" si="25"/>
        <v>17356.208333333332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26"/>
        <v>63.989361702127653</v>
      </c>
      <c r="P423">
        <f t="shared" si="27"/>
        <v>50.974576271186443</v>
      </c>
      <c r="Q423" t="s">
        <v>2037</v>
      </c>
      <c r="R423" t="s">
        <v>2046</v>
      </c>
      <c r="S423" s="6">
        <f t="shared" si="24"/>
        <v>17346.208333333332</v>
      </c>
      <c r="T423" s="6">
        <f t="shared" si="25"/>
        <v>17376.208333333332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26"/>
        <v>127.29885057471265</v>
      </c>
      <c r="P424">
        <f t="shared" si="27"/>
        <v>54.024390243902438</v>
      </c>
      <c r="Q424" t="s">
        <v>2039</v>
      </c>
      <c r="R424" t="s">
        <v>2040</v>
      </c>
      <c r="S424" s="6">
        <f t="shared" si="24"/>
        <v>14716.208333333334</v>
      </c>
      <c r="T424" s="6">
        <f t="shared" si="25"/>
        <v>14736.208333333334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26"/>
        <v>10.638024357239512</v>
      </c>
      <c r="P425">
        <f t="shared" si="27"/>
        <v>97.055555555555557</v>
      </c>
      <c r="Q425" t="s">
        <v>2033</v>
      </c>
      <c r="R425" t="s">
        <v>2034</v>
      </c>
      <c r="S425" s="6">
        <f t="shared" si="24"/>
        <v>15239.208333333334</v>
      </c>
      <c r="T425" s="6">
        <f t="shared" si="25"/>
        <v>15241.208333333334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26"/>
        <v>40.470588235294116</v>
      </c>
      <c r="P426">
        <f t="shared" si="27"/>
        <v>24.867469879518072</v>
      </c>
      <c r="Q426" t="s">
        <v>2035</v>
      </c>
      <c r="R426" t="s">
        <v>2045</v>
      </c>
      <c r="S426" s="6">
        <f t="shared" si="24"/>
        <v>17639.208333333332</v>
      </c>
      <c r="T426" s="6">
        <f t="shared" si="25"/>
        <v>17645.208333333332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26"/>
        <v>287.66666666666663</v>
      </c>
      <c r="P427">
        <f t="shared" si="27"/>
        <v>84.423913043478265</v>
      </c>
      <c r="Q427" t="s">
        <v>2054</v>
      </c>
      <c r="R427" t="s">
        <v>2055</v>
      </c>
      <c r="S427" s="6">
        <f t="shared" si="24"/>
        <v>16644.208333333332</v>
      </c>
      <c r="T427" s="6">
        <f t="shared" si="25"/>
        <v>16650.208333333332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26"/>
        <v>572.94444444444446</v>
      </c>
      <c r="P428">
        <f t="shared" si="27"/>
        <v>47.091324200913242</v>
      </c>
      <c r="Q428" t="s">
        <v>2039</v>
      </c>
      <c r="R428" t="s">
        <v>2040</v>
      </c>
      <c r="S428" s="6">
        <f t="shared" si="24"/>
        <v>15763.25</v>
      </c>
      <c r="T428" s="6">
        <f t="shared" si="25"/>
        <v>15770.25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26"/>
        <v>112.90429799426933</v>
      </c>
      <c r="P429">
        <f t="shared" si="27"/>
        <v>77.996041171813147</v>
      </c>
      <c r="Q429" t="s">
        <v>2039</v>
      </c>
      <c r="R429" t="s">
        <v>2040</v>
      </c>
      <c r="S429" s="6">
        <f t="shared" si="24"/>
        <v>16326.208333333334</v>
      </c>
      <c r="T429" s="6">
        <f t="shared" si="25"/>
        <v>16358.208333333334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26"/>
        <v>46.387573964497044</v>
      </c>
      <c r="P430">
        <f t="shared" si="27"/>
        <v>62.967871485943775</v>
      </c>
      <c r="Q430" t="s">
        <v>2041</v>
      </c>
      <c r="R430" t="s">
        <v>2049</v>
      </c>
      <c r="S430" s="6">
        <f t="shared" si="24"/>
        <v>15016.25</v>
      </c>
      <c r="T430" s="6">
        <f t="shared" si="25"/>
        <v>15023.25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26"/>
        <v>90.675916230366497</v>
      </c>
      <c r="P431">
        <f t="shared" si="27"/>
        <v>81.006080449017773</v>
      </c>
      <c r="Q431" t="s">
        <v>2054</v>
      </c>
      <c r="R431" t="s">
        <v>2055</v>
      </c>
      <c r="S431" s="6">
        <f t="shared" si="24"/>
        <v>16111.25</v>
      </c>
      <c r="T431" s="6">
        <f t="shared" si="25"/>
        <v>16139.208333333334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26"/>
        <v>67.740740740740748</v>
      </c>
      <c r="P432">
        <f t="shared" si="27"/>
        <v>65.321428571428569</v>
      </c>
      <c r="Q432" t="s">
        <v>2039</v>
      </c>
      <c r="R432" t="s">
        <v>2040</v>
      </c>
      <c r="S432" s="6">
        <f t="shared" si="24"/>
        <v>18168.208333333332</v>
      </c>
      <c r="T432" s="6">
        <f t="shared" si="25"/>
        <v>18202.208333333332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26"/>
        <v>192.49019607843135</v>
      </c>
      <c r="P433">
        <f t="shared" si="27"/>
        <v>104.43617021276596</v>
      </c>
      <c r="Q433" t="s">
        <v>2039</v>
      </c>
      <c r="R433" t="s">
        <v>2040</v>
      </c>
      <c r="S433" s="6">
        <f t="shared" si="24"/>
        <v>17704.208333333332</v>
      </c>
      <c r="T433" s="6">
        <f t="shared" si="25"/>
        <v>17721.208333333332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26"/>
        <v>82.714285714285722</v>
      </c>
      <c r="P434">
        <f t="shared" si="27"/>
        <v>69.989010989010993</v>
      </c>
      <c r="Q434" t="s">
        <v>2039</v>
      </c>
      <c r="R434" t="s">
        <v>2040</v>
      </c>
      <c r="S434" s="6">
        <f t="shared" si="24"/>
        <v>16192.208333333334</v>
      </c>
      <c r="T434" s="6">
        <f t="shared" si="25"/>
        <v>16212.208333333334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26"/>
        <v>54.163920922570021</v>
      </c>
      <c r="P435">
        <f t="shared" si="27"/>
        <v>83.023989898989896</v>
      </c>
      <c r="Q435" t="s">
        <v>2041</v>
      </c>
      <c r="R435" t="s">
        <v>2042</v>
      </c>
      <c r="S435" s="6">
        <f t="shared" si="24"/>
        <v>16034.25</v>
      </c>
      <c r="T435" s="6">
        <f t="shared" si="25"/>
        <v>16050.25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26"/>
        <v>16.722222222222221</v>
      </c>
      <c r="P436">
        <f t="shared" si="27"/>
        <v>90.3</v>
      </c>
      <c r="Q436" t="s">
        <v>2039</v>
      </c>
      <c r="R436" t="s">
        <v>2040</v>
      </c>
      <c r="S436" s="6">
        <f t="shared" si="24"/>
        <v>17136.25</v>
      </c>
      <c r="T436" s="6">
        <f t="shared" si="25"/>
        <v>17150.25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26"/>
        <v>116.87664041994749</v>
      </c>
      <c r="P437">
        <f t="shared" si="27"/>
        <v>103.98131932282546</v>
      </c>
      <c r="Q437" t="s">
        <v>2039</v>
      </c>
      <c r="R437" t="s">
        <v>2040</v>
      </c>
      <c r="S437" s="6">
        <f t="shared" si="24"/>
        <v>16419.25</v>
      </c>
      <c r="T437" s="6">
        <f t="shared" si="25"/>
        <v>16431.25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26"/>
        <v>1052.1538461538462</v>
      </c>
      <c r="P438">
        <f t="shared" si="27"/>
        <v>54.931726907630519</v>
      </c>
      <c r="Q438" t="s">
        <v>2035</v>
      </c>
      <c r="R438" t="s">
        <v>2058</v>
      </c>
      <c r="S438" s="6">
        <f t="shared" si="24"/>
        <v>18006.208333333332</v>
      </c>
      <c r="T438" s="6">
        <f t="shared" si="25"/>
        <v>18007.208333333332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26"/>
        <v>123.07407407407408</v>
      </c>
      <c r="P439">
        <f t="shared" si="27"/>
        <v>51.921875</v>
      </c>
      <c r="Q439" t="s">
        <v>2041</v>
      </c>
      <c r="R439" t="s">
        <v>2049</v>
      </c>
      <c r="S439" s="6">
        <f t="shared" si="24"/>
        <v>16691.208333333332</v>
      </c>
      <c r="T439" s="6">
        <f t="shared" si="25"/>
        <v>16694.208333333332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26"/>
        <v>178.63855421686748</v>
      </c>
      <c r="P440">
        <f t="shared" si="27"/>
        <v>60.02834008097166</v>
      </c>
      <c r="Q440" t="s">
        <v>2039</v>
      </c>
      <c r="R440" t="s">
        <v>2040</v>
      </c>
      <c r="S440" s="6">
        <f t="shared" si="24"/>
        <v>15768.25</v>
      </c>
      <c r="T440" s="6">
        <f t="shared" si="25"/>
        <v>15798.208333333334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26"/>
        <v>355.28169014084506</v>
      </c>
      <c r="P441">
        <f t="shared" si="27"/>
        <v>44.003488879197555</v>
      </c>
      <c r="Q441" t="s">
        <v>2041</v>
      </c>
      <c r="R441" t="s">
        <v>2063</v>
      </c>
      <c r="S441" s="6">
        <f t="shared" si="24"/>
        <v>17111.208333333332</v>
      </c>
      <c r="T441" s="6">
        <f t="shared" si="25"/>
        <v>17118.25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26"/>
        <v>161.90634146341463</v>
      </c>
      <c r="P442">
        <f t="shared" si="27"/>
        <v>53.003513254551258</v>
      </c>
      <c r="Q442" t="s">
        <v>2041</v>
      </c>
      <c r="R442" t="s">
        <v>2060</v>
      </c>
      <c r="S442" s="6">
        <f t="shared" si="24"/>
        <v>17347.208333333332</v>
      </c>
      <c r="T442" s="6">
        <f t="shared" si="25"/>
        <v>17357.208333333332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26"/>
        <v>24.914285714285715</v>
      </c>
      <c r="P443">
        <f t="shared" si="27"/>
        <v>54.5</v>
      </c>
      <c r="Q443" t="s">
        <v>2037</v>
      </c>
      <c r="R443" t="s">
        <v>2046</v>
      </c>
      <c r="S443" s="6">
        <f t="shared" si="24"/>
        <v>15456.208333333334</v>
      </c>
      <c r="T443" s="6">
        <f t="shared" si="25"/>
        <v>15484.208333333334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26"/>
        <v>198.72222222222223</v>
      </c>
      <c r="P444">
        <f t="shared" si="27"/>
        <v>75.04195804195804</v>
      </c>
      <c r="Q444" t="s">
        <v>2039</v>
      </c>
      <c r="R444" t="s">
        <v>2040</v>
      </c>
      <c r="S444" s="6">
        <f t="shared" si="24"/>
        <v>17411.208333333332</v>
      </c>
      <c r="T444" s="6">
        <f t="shared" si="25"/>
        <v>17427.208333333332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26"/>
        <v>34.752688172043008</v>
      </c>
      <c r="P445">
        <f t="shared" si="27"/>
        <v>35.911111111111111</v>
      </c>
      <c r="Q445" t="s">
        <v>2039</v>
      </c>
      <c r="R445" t="s">
        <v>2040</v>
      </c>
      <c r="S445" s="6">
        <f t="shared" si="24"/>
        <v>14882.208333333334</v>
      </c>
      <c r="T445" s="6">
        <f t="shared" si="25"/>
        <v>14901.208333333334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26"/>
        <v>176.41935483870967</v>
      </c>
      <c r="P446">
        <f t="shared" si="27"/>
        <v>36.952702702702702</v>
      </c>
      <c r="Q446" t="s">
        <v>2035</v>
      </c>
      <c r="R446" t="s">
        <v>2045</v>
      </c>
      <c r="S446" s="6">
        <f t="shared" si="24"/>
        <v>15179.208333333334</v>
      </c>
      <c r="T446" s="6">
        <f t="shared" si="25"/>
        <v>15181.208333333334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26"/>
        <v>511.38095238095235</v>
      </c>
      <c r="P447">
        <f t="shared" si="27"/>
        <v>63.170588235294119</v>
      </c>
      <c r="Q447" t="s">
        <v>2039</v>
      </c>
      <c r="R447" t="s">
        <v>2040</v>
      </c>
      <c r="S447" s="6">
        <f t="shared" si="24"/>
        <v>14946.25</v>
      </c>
      <c r="T447" s="6">
        <f t="shared" si="25"/>
        <v>14967.25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26"/>
        <v>82.044117647058826</v>
      </c>
      <c r="P448">
        <f t="shared" si="27"/>
        <v>29.99462365591398</v>
      </c>
      <c r="Q448" t="s">
        <v>2037</v>
      </c>
      <c r="R448" t="s">
        <v>2046</v>
      </c>
      <c r="S448" s="6">
        <f t="shared" si="24"/>
        <v>15692.25</v>
      </c>
      <c r="T448" s="6">
        <f t="shared" si="25"/>
        <v>15694.25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26"/>
        <v>24.326030927835053</v>
      </c>
      <c r="P449">
        <f t="shared" si="27"/>
        <v>86</v>
      </c>
      <c r="Q449" t="s">
        <v>2041</v>
      </c>
      <c r="R449" t="s">
        <v>2060</v>
      </c>
      <c r="S449" s="6">
        <f t="shared" si="24"/>
        <v>17519.25</v>
      </c>
      <c r="T449" s="6">
        <f t="shared" si="25"/>
        <v>17535.25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26"/>
        <v>50.482758620689658</v>
      </c>
      <c r="P450">
        <f t="shared" si="27"/>
        <v>75.014876033057845</v>
      </c>
      <c r="Q450" t="s">
        <v>2050</v>
      </c>
      <c r="R450" t="s">
        <v>2051</v>
      </c>
      <c r="S450" s="6">
        <f t="shared" si="24"/>
        <v>15809.208333333334</v>
      </c>
      <c r="T450" s="6">
        <f t="shared" si="25"/>
        <v>15811.208333333334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si="26"/>
        <v>967</v>
      </c>
      <c r="P451">
        <f t="shared" si="27"/>
        <v>101.19767441860465</v>
      </c>
      <c r="Q451" t="s">
        <v>2050</v>
      </c>
      <c r="R451" t="s">
        <v>2051</v>
      </c>
      <c r="S451" s="6">
        <f t="shared" ref="S451:S514" si="28">(((J451/60)/60)/24)</f>
        <v>17961.25</v>
      </c>
      <c r="T451" s="6">
        <f t="shared" ref="T451:T514" si="29">(((K451/60)/60)/24)</f>
        <v>17978.208333333332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ref="O452:O515" si="30">E452/D452*100</f>
        <v>4</v>
      </c>
      <c r="P452">
        <f t="shared" ref="P452:P515" si="31">E452/G452</f>
        <v>4</v>
      </c>
      <c r="Q452" t="s">
        <v>2041</v>
      </c>
      <c r="R452" t="s">
        <v>2049</v>
      </c>
      <c r="S452" s="6">
        <f t="shared" si="28"/>
        <v>17825.208333333332</v>
      </c>
      <c r="T452" s="6">
        <f t="shared" si="29"/>
        <v>17848.25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30"/>
        <v>122.84501347708894</v>
      </c>
      <c r="P453">
        <f t="shared" si="31"/>
        <v>29.001272669424118</v>
      </c>
      <c r="Q453" t="s">
        <v>2035</v>
      </c>
      <c r="R453" t="s">
        <v>2036</v>
      </c>
      <c r="S453" s="6">
        <f t="shared" si="28"/>
        <v>17366.208333333332</v>
      </c>
      <c r="T453" s="6">
        <f t="shared" si="29"/>
        <v>17397.208333333332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30"/>
        <v>63.4375</v>
      </c>
      <c r="P454">
        <f t="shared" si="31"/>
        <v>98.225806451612897</v>
      </c>
      <c r="Q454" t="s">
        <v>2041</v>
      </c>
      <c r="R454" t="s">
        <v>2044</v>
      </c>
      <c r="S454" s="6">
        <f t="shared" si="28"/>
        <v>14796.208333333334</v>
      </c>
      <c r="T454" s="6">
        <f t="shared" si="29"/>
        <v>14797.208333333334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30"/>
        <v>56.331688596491226</v>
      </c>
      <c r="P455">
        <f t="shared" si="31"/>
        <v>87.001693480101608</v>
      </c>
      <c r="Q455" t="s">
        <v>2041</v>
      </c>
      <c r="R455" t="s">
        <v>2063</v>
      </c>
      <c r="S455" s="6">
        <f t="shared" si="28"/>
        <v>17136.25</v>
      </c>
      <c r="T455" s="6">
        <f t="shared" si="29"/>
        <v>17177.25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30"/>
        <v>44.074999999999996</v>
      </c>
      <c r="P456">
        <f t="shared" si="31"/>
        <v>45.205128205128204</v>
      </c>
      <c r="Q456" t="s">
        <v>2041</v>
      </c>
      <c r="R456" t="s">
        <v>2044</v>
      </c>
      <c r="S456" s="6">
        <f t="shared" si="28"/>
        <v>15999.208333333334</v>
      </c>
      <c r="T456" s="6">
        <f t="shared" si="29"/>
        <v>16035.25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30"/>
        <v>118.37253218884121</v>
      </c>
      <c r="P457">
        <f t="shared" si="31"/>
        <v>37.001341561577675</v>
      </c>
      <c r="Q457" t="s">
        <v>2039</v>
      </c>
      <c r="R457" t="s">
        <v>2040</v>
      </c>
      <c r="S457" s="6">
        <f t="shared" si="28"/>
        <v>15240.208333333334</v>
      </c>
      <c r="T457" s="6">
        <f t="shared" si="29"/>
        <v>15263.208333333334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30"/>
        <v>104.1243169398907</v>
      </c>
      <c r="P458">
        <f t="shared" si="31"/>
        <v>94.976947040498445</v>
      </c>
      <c r="Q458" t="s">
        <v>2035</v>
      </c>
      <c r="R458" t="s">
        <v>2045</v>
      </c>
      <c r="S458" s="6">
        <f t="shared" si="28"/>
        <v>17572.25</v>
      </c>
      <c r="T458" s="6">
        <f t="shared" si="29"/>
        <v>17572.25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30"/>
        <v>26.640000000000004</v>
      </c>
      <c r="P459">
        <f t="shared" si="31"/>
        <v>28.956521739130434</v>
      </c>
      <c r="Q459" t="s">
        <v>2039</v>
      </c>
      <c r="R459" t="s">
        <v>2040</v>
      </c>
      <c r="S459" s="6">
        <f t="shared" si="28"/>
        <v>17088.208333333332</v>
      </c>
      <c r="T459" s="6">
        <f t="shared" si="29"/>
        <v>17090.208333333332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30"/>
        <v>351.20118343195264</v>
      </c>
      <c r="P460">
        <f t="shared" si="31"/>
        <v>55.993396226415094</v>
      </c>
      <c r="Q460" t="s">
        <v>2039</v>
      </c>
      <c r="R460" t="s">
        <v>2040</v>
      </c>
      <c r="S460" s="6">
        <f t="shared" si="28"/>
        <v>14696.208333333334</v>
      </c>
      <c r="T460" s="6">
        <f t="shared" si="29"/>
        <v>14740.208333333334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30"/>
        <v>90.063492063492063</v>
      </c>
      <c r="P461">
        <f t="shared" si="31"/>
        <v>54.038095238095238</v>
      </c>
      <c r="Q461" t="s">
        <v>2041</v>
      </c>
      <c r="R461" t="s">
        <v>2042</v>
      </c>
      <c r="S461" s="6">
        <f t="shared" si="28"/>
        <v>16432.25</v>
      </c>
      <c r="T461" s="6">
        <f t="shared" si="29"/>
        <v>16457.25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30"/>
        <v>171.625</v>
      </c>
      <c r="P462">
        <f t="shared" si="31"/>
        <v>82.38</v>
      </c>
      <c r="Q462" t="s">
        <v>2039</v>
      </c>
      <c r="R462" t="s">
        <v>2040</v>
      </c>
      <c r="S462" s="6">
        <f t="shared" si="28"/>
        <v>14830.208333333334</v>
      </c>
      <c r="T462" s="6">
        <f t="shared" si="29"/>
        <v>14833.208333333334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30"/>
        <v>141.04655870445345</v>
      </c>
      <c r="P463">
        <f t="shared" si="31"/>
        <v>66.997115384615384</v>
      </c>
      <c r="Q463" t="s">
        <v>2041</v>
      </c>
      <c r="R463" t="s">
        <v>2044</v>
      </c>
      <c r="S463" s="6">
        <f t="shared" si="28"/>
        <v>16188.208333333334</v>
      </c>
      <c r="T463" s="6">
        <f t="shared" si="29"/>
        <v>16208.208333333334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30"/>
        <v>30.57944915254237</v>
      </c>
      <c r="P464">
        <f t="shared" si="31"/>
        <v>107.91401869158878</v>
      </c>
      <c r="Q464" t="s">
        <v>2050</v>
      </c>
      <c r="R464" t="s">
        <v>2061</v>
      </c>
      <c r="S464" s="6">
        <f t="shared" si="28"/>
        <v>15735.25</v>
      </c>
      <c r="T464" s="6">
        <f t="shared" si="29"/>
        <v>15773.25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30"/>
        <v>108.16455696202532</v>
      </c>
      <c r="P465">
        <f t="shared" si="31"/>
        <v>69.009501187648453</v>
      </c>
      <c r="Q465" t="s">
        <v>2041</v>
      </c>
      <c r="R465" t="s">
        <v>2049</v>
      </c>
      <c r="S465" s="6">
        <f t="shared" si="28"/>
        <v>16070.25</v>
      </c>
      <c r="T465" s="6">
        <f t="shared" si="29"/>
        <v>16074.25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30"/>
        <v>133.45505617977528</v>
      </c>
      <c r="P466">
        <f t="shared" si="31"/>
        <v>39.006568144499177</v>
      </c>
      <c r="Q466" t="s">
        <v>2039</v>
      </c>
      <c r="R466" t="s">
        <v>2040</v>
      </c>
      <c r="S466" s="6">
        <f t="shared" si="28"/>
        <v>17573.25</v>
      </c>
      <c r="T466" s="6">
        <f t="shared" si="29"/>
        <v>17587.25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30"/>
        <v>187.85106382978722</v>
      </c>
      <c r="P467">
        <f t="shared" si="31"/>
        <v>110.3625</v>
      </c>
      <c r="Q467" t="s">
        <v>2047</v>
      </c>
      <c r="R467" t="s">
        <v>2059</v>
      </c>
      <c r="S467" s="6">
        <f t="shared" si="28"/>
        <v>17558.25</v>
      </c>
      <c r="T467" s="6">
        <f t="shared" si="29"/>
        <v>17567.25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30"/>
        <v>332</v>
      </c>
      <c r="P468">
        <f t="shared" si="31"/>
        <v>94.857142857142861</v>
      </c>
      <c r="Q468" t="s">
        <v>2037</v>
      </c>
      <c r="R468" t="s">
        <v>2046</v>
      </c>
      <c r="S468" s="6">
        <f t="shared" si="28"/>
        <v>15840.208333333334</v>
      </c>
      <c r="T468" s="6">
        <f t="shared" si="29"/>
        <v>15863.208333333334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30"/>
        <v>575.21428571428578</v>
      </c>
      <c r="P469">
        <f t="shared" si="31"/>
        <v>57.935251798561154</v>
      </c>
      <c r="Q469" t="s">
        <v>2037</v>
      </c>
      <c r="R469" t="s">
        <v>2038</v>
      </c>
      <c r="S469" s="6">
        <f t="shared" si="28"/>
        <v>16762.25</v>
      </c>
      <c r="T469" s="6">
        <f t="shared" si="29"/>
        <v>16769.25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30"/>
        <v>40.5</v>
      </c>
      <c r="P470">
        <f t="shared" si="31"/>
        <v>101.25</v>
      </c>
      <c r="Q470" t="s">
        <v>2039</v>
      </c>
      <c r="R470" t="s">
        <v>2040</v>
      </c>
      <c r="S470" s="6">
        <f t="shared" si="28"/>
        <v>18000.208333333332</v>
      </c>
      <c r="T470" s="6">
        <f t="shared" si="29"/>
        <v>18016.208333333332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30"/>
        <v>184.42857142857144</v>
      </c>
      <c r="P471">
        <f t="shared" si="31"/>
        <v>64.95597484276729</v>
      </c>
      <c r="Q471" t="s">
        <v>2041</v>
      </c>
      <c r="R471" t="s">
        <v>2044</v>
      </c>
      <c r="S471" s="6">
        <f t="shared" si="28"/>
        <v>16573.208333333332</v>
      </c>
      <c r="T471" s="6">
        <f t="shared" si="29"/>
        <v>16575.208333333332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30"/>
        <v>285.80555555555554</v>
      </c>
      <c r="P472">
        <f t="shared" si="31"/>
        <v>27.00524934383202</v>
      </c>
      <c r="Q472" t="s">
        <v>2037</v>
      </c>
      <c r="R472" t="s">
        <v>2046</v>
      </c>
      <c r="S472" s="6">
        <f t="shared" si="28"/>
        <v>17147.25</v>
      </c>
      <c r="T472" s="6">
        <f t="shared" si="29"/>
        <v>17154.25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30"/>
        <v>319</v>
      </c>
      <c r="P473">
        <f t="shared" si="31"/>
        <v>50.97422680412371</v>
      </c>
      <c r="Q473" t="s">
        <v>2033</v>
      </c>
      <c r="R473" t="s">
        <v>2034</v>
      </c>
      <c r="S473" s="6">
        <f t="shared" si="28"/>
        <v>15462.208333333334</v>
      </c>
      <c r="T473" s="6">
        <f t="shared" si="29"/>
        <v>15462.208333333334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30"/>
        <v>39.234070221066318</v>
      </c>
      <c r="P474">
        <f t="shared" si="31"/>
        <v>104.94260869565217</v>
      </c>
      <c r="Q474" t="s">
        <v>2035</v>
      </c>
      <c r="R474" t="s">
        <v>2036</v>
      </c>
      <c r="S474" s="6">
        <f t="shared" si="28"/>
        <v>17966.208333333332</v>
      </c>
      <c r="T474" s="6">
        <f t="shared" si="29"/>
        <v>18020.208333333332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30"/>
        <v>178.14000000000001</v>
      </c>
      <c r="P475">
        <f t="shared" si="31"/>
        <v>84.028301886792448</v>
      </c>
      <c r="Q475" t="s">
        <v>2035</v>
      </c>
      <c r="R475" t="s">
        <v>2043</v>
      </c>
      <c r="S475" s="6">
        <f t="shared" si="28"/>
        <v>17708.208333333332</v>
      </c>
      <c r="T475" s="6">
        <f t="shared" si="29"/>
        <v>17709.208333333332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30"/>
        <v>365.15</v>
      </c>
      <c r="P476">
        <f t="shared" si="31"/>
        <v>102.85915492957747</v>
      </c>
      <c r="Q476" t="s">
        <v>2041</v>
      </c>
      <c r="R476" t="s">
        <v>2060</v>
      </c>
      <c r="S476" s="6">
        <f t="shared" si="28"/>
        <v>16420.25</v>
      </c>
      <c r="T476" s="6">
        <f t="shared" si="29"/>
        <v>16421.25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30"/>
        <v>113.94594594594594</v>
      </c>
      <c r="P477">
        <f t="shared" si="31"/>
        <v>39.962085308056871</v>
      </c>
      <c r="Q477" t="s">
        <v>2047</v>
      </c>
      <c r="R477" t="s">
        <v>2059</v>
      </c>
      <c r="S477" s="6">
        <f t="shared" si="28"/>
        <v>15881.208333333334</v>
      </c>
      <c r="T477" s="6">
        <f t="shared" si="29"/>
        <v>15885.208333333334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30"/>
        <v>29.828720626631856</v>
      </c>
      <c r="P478">
        <f t="shared" si="31"/>
        <v>51.001785714285717</v>
      </c>
      <c r="Q478" t="s">
        <v>2047</v>
      </c>
      <c r="R478" t="s">
        <v>2053</v>
      </c>
      <c r="S478" s="6">
        <f t="shared" si="28"/>
        <v>17753.208333333332</v>
      </c>
      <c r="T478" s="6">
        <f t="shared" si="29"/>
        <v>17759.208333333332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30"/>
        <v>54.270588235294113</v>
      </c>
      <c r="P479">
        <f t="shared" si="31"/>
        <v>40.823008849557525</v>
      </c>
      <c r="Q479" t="s">
        <v>2041</v>
      </c>
      <c r="R479" t="s">
        <v>2063</v>
      </c>
      <c r="S479" s="6">
        <f t="shared" si="28"/>
        <v>15151.208333333334</v>
      </c>
      <c r="T479" s="6">
        <f t="shared" si="29"/>
        <v>15178.208333333334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30"/>
        <v>236.34156976744185</v>
      </c>
      <c r="P480">
        <f t="shared" si="31"/>
        <v>58.999637155297535</v>
      </c>
      <c r="Q480" t="s">
        <v>2037</v>
      </c>
      <c r="R480" t="s">
        <v>2046</v>
      </c>
      <c r="S480" s="6">
        <f t="shared" si="28"/>
        <v>16503.208333333332</v>
      </c>
      <c r="T480" s="6">
        <f t="shared" si="29"/>
        <v>16515.208333333332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30"/>
        <v>512.91666666666663</v>
      </c>
      <c r="P481">
        <f t="shared" si="31"/>
        <v>71.156069364161851</v>
      </c>
      <c r="Q481" t="s">
        <v>2033</v>
      </c>
      <c r="R481" t="s">
        <v>2034</v>
      </c>
      <c r="S481" s="6">
        <f t="shared" si="28"/>
        <v>17376.208333333332</v>
      </c>
      <c r="T481" s="6">
        <f t="shared" si="29"/>
        <v>17378.208333333332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30"/>
        <v>100.65116279069768</v>
      </c>
      <c r="P482">
        <f t="shared" si="31"/>
        <v>99.494252873563212</v>
      </c>
      <c r="Q482" t="s">
        <v>2054</v>
      </c>
      <c r="R482" t="s">
        <v>2055</v>
      </c>
      <c r="S482" s="6">
        <f t="shared" si="28"/>
        <v>14679.25</v>
      </c>
      <c r="T482" s="6">
        <f t="shared" si="29"/>
        <v>14688.208333333334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30"/>
        <v>81.348423194303152</v>
      </c>
      <c r="P483">
        <f t="shared" si="31"/>
        <v>103.98634590377114</v>
      </c>
      <c r="Q483" t="s">
        <v>2039</v>
      </c>
      <c r="R483" t="s">
        <v>2040</v>
      </c>
      <c r="S483" s="6">
        <f t="shared" si="28"/>
        <v>16344.208333333334</v>
      </c>
      <c r="T483" s="6">
        <f t="shared" si="29"/>
        <v>16386.25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30"/>
        <v>16.404761904761905</v>
      </c>
      <c r="P484">
        <f t="shared" si="31"/>
        <v>76.555555555555557</v>
      </c>
      <c r="Q484" t="s">
        <v>2047</v>
      </c>
      <c r="R484" t="s">
        <v>2053</v>
      </c>
      <c r="S484" s="6">
        <f t="shared" si="28"/>
        <v>15394.25</v>
      </c>
      <c r="T484" s="6">
        <f t="shared" si="29"/>
        <v>15405.25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30"/>
        <v>52.774617067833695</v>
      </c>
      <c r="P485">
        <f t="shared" si="31"/>
        <v>87.068592057761734</v>
      </c>
      <c r="Q485" t="s">
        <v>2039</v>
      </c>
      <c r="R485" t="s">
        <v>2040</v>
      </c>
      <c r="S485" s="6">
        <f t="shared" si="28"/>
        <v>18242.25</v>
      </c>
      <c r="T485" s="6">
        <f t="shared" si="29"/>
        <v>18249.25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30"/>
        <v>260.20608108108109</v>
      </c>
      <c r="P486">
        <f t="shared" si="31"/>
        <v>48.99554707379135</v>
      </c>
      <c r="Q486" t="s">
        <v>2033</v>
      </c>
      <c r="R486" t="s">
        <v>2034</v>
      </c>
      <c r="S486" s="6">
        <f t="shared" si="28"/>
        <v>16286.208333333334</v>
      </c>
      <c r="T486" s="6">
        <f t="shared" si="29"/>
        <v>16335.208333333334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30"/>
        <v>30.73289183222958</v>
      </c>
      <c r="P487">
        <f t="shared" si="31"/>
        <v>42.969135802469133</v>
      </c>
      <c r="Q487" t="s">
        <v>2039</v>
      </c>
      <c r="R487" t="s">
        <v>2040</v>
      </c>
      <c r="S487" s="6">
        <f t="shared" si="28"/>
        <v>18057.208333333332</v>
      </c>
      <c r="T487" s="6">
        <f t="shared" si="29"/>
        <v>18098.208333333332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30"/>
        <v>13.5</v>
      </c>
      <c r="P488">
        <f t="shared" si="31"/>
        <v>33.428571428571431</v>
      </c>
      <c r="Q488" t="s">
        <v>2047</v>
      </c>
      <c r="R488" t="s">
        <v>2059</v>
      </c>
      <c r="S488" s="6">
        <f t="shared" si="28"/>
        <v>17599.25</v>
      </c>
      <c r="T488" s="6">
        <f t="shared" si="29"/>
        <v>17614.208333333332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30"/>
        <v>178.62556663644605</v>
      </c>
      <c r="P489">
        <f t="shared" si="31"/>
        <v>83.982949701619773</v>
      </c>
      <c r="Q489" t="s">
        <v>2039</v>
      </c>
      <c r="R489" t="s">
        <v>2040</v>
      </c>
      <c r="S489" s="6">
        <f t="shared" si="28"/>
        <v>17276.208333333332</v>
      </c>
      <c r="T489" s="6">
        <f t="shared" si="29"/>
        <v>17309.208333333332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30"/>
        <v>220.0566037735849</v>
      </c>
      <c r="P490">
        <f t="shared" si="31"/>
        <v>101.41739130434783</v>
      </c>
      <c r="Q490" t="s">
        <v>2039</v>
      </c>
      <c r="R490" t="s">
        <v>2040</v>
      </c>
      <c r="S490" s="6">
        <f t="shared" si="28"/>
        <v>16834.25</v>
      </c>
      <c r="T490" s="6">
        <f t="shared" si="29"/>
        <v>16851.25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30"/>
        <v>101.5108695652174</v>
      </c>
      <c r="P491">
        <f t="shared" si="31"/>
        <v>109.87058823529412</v>
      </c>
      <c r="Q491" t="s">
        <v>2037</v>
      </c>
      <c r="R491" t="s">
        <v>2046</v>
      </c>
      <c r="S491" s="6">
        <f t="shared" si="28"/>
        <v>14837.208333333334</v>
      </c>
      <c r="T491" s="6">
        <f t="shared" si="29"/>
        <v>14842.208333333334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30"/>
        <v>191.5</v>
      </c>
      <c r="P492">
        <f t="shared" si="31"/>
        <v>31.916666666666668</v>
      </c>
      <c r="Q492" t="s">
        <v>2064</v>
      </c>
      <c r="R492" t="s">
        <v>2065</v>
      </c>
      <c r="S492" s="6">
        <f t="shared" si="28"/>
        <v>18217.25</v>
      </c>
      <c r="T492" s="6">
        <f t="shared" si="29"/>
        <v>18224.25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30"/>
        <v>305.34683098591546</v>
      </c>
      <c r="P493">
        <f t="shared" si="31"/>
        <v>70.993450675399103</v>
      </c>
      <c r="Q493" t="s">
        <v>2033</v>
      </c>
      <c r="R493" t="s">
        <v>2034</v>
      </c>
      <c r="S493" s="6">
        <f t="shared" si="28"/>
        <v>15887.208333333334</v>
      </c>
      <c r="T493" s="6">
        <f t="shared" si="29"/>
        <v>15913.208333333334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30"/>
        <v>23.995287958115181</v>
      </c>
      <c r="P494">
        <f t="shared" si="31"/>
        <v>77.026890756302521</v>
      </c>
      <c r="Q494" t="s">
        <v>2041</v>
      </c>
      <c r="R494" t="s">
        <v>2052</v>
      </c>
      <c r="S494" s="6">
        <f t="shared" si="28"/>
        <v>14767.208333333334</v>
      </c>
      <c r="T494" s="6">
        <f t="shared" si="29"/>
        <v>14802.208333333334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30"/>
        <v>723.77777777777771</v>
      </c>
      <c r="P495">
        <f t="shared" si="31"/>
        <v>101.78125</v>
      </c>
      <c r="Q495" t="s">
        <v>2054</v>
      </c>
      <c r="R495" t="s">
        <v>2055</v>
      </c>
      <c r="S495" s="6">
        <f t="shared" si="28"/>
        <v>18076.208333333332</v>
      </c>
      <c r="T495" s="6">
        <f t="shared" si="29"/>
        <v>18089.208333333332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30"/>
        <v>547.36</v>
      </c>
      <c r="P496">
        <f t="shared" si="31"/>
        <v>51.059701492537314</v>
      </c>
      <c r="Q496" t="s">
        <v>2037</v>
      </c>
      <c r="R496" t="s">
        <v>2046</v>
      </c>
      <c r="S496" s="6">
        <f t="shared" si="28"/>
        <v>15421.208333333334</v>
      </c>
      <c r="T496" s="6">
        <f t="shared" si="29"/>
        <v>15422.208333333334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30"/>
        <v>414.49999999999994</v>
      </c>
      <c r="P497">
        <f t="shared" si="31"/>
        <v>68.02051282051282</v>
      </c>
      <c r="Q497" t="s">
        <v>2039</v>
      </c>
      <c r="R497" t="s">
        <v>2040</v>
      </c>
      <c r="S497" s="6">
        <f t="shared" si="28"/>
        <v>16231.208333333334</v>
      </c>
      <c r="T497" s="6">
        <f t="shared" si="29"/>
        <v>16235.208333333334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30"/>
        <v>0.90696409140369971</v>
      </c>
      <c r="P498">
        <f t="shared" si="31"/>
        <v>30.87037037037037</v>
      </c>
      <c r="Q498" t="s">
        <v>2041</v>
      </c>
      <c r="R498" t="s">
        <v>2049</v>
      </c>
      <c r="S498" s="6">
        <f t="shared" si="28"/>
        <v>17307.208333333332</v>
      </c>
      <c r="T498" s="6">
        <f t="shared" si="29"/>
        <v>17324.208333333332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30"/>
        <v>34.173469387755098</v>
      </c>
      <c r="P499">
        <f t="shared" si="31"/>
        <v>27.908333333333335</v>
      </c>
      <c r="Q499" t="s">
        <v>2037</v>
      </c>
      <c r="R499" t="s">
        <v>2046</v>
      </c>
      <c r="S499" s="6">
        <f t="shared" si="28"/>
        <v>17155.25</v>
      </c>
      <c r="T499" s="6">
        <f t="shared" si="29"/>
        <v>17155.25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30"/>
        <v>23.948810754912099</v>
      </c>
      <c r="P500">
        <f t="shared" si="31"/>
        <v>79.994818652849744</v>
      </c>
      <c r="Q500" t="s">
        <v>2037</v>
      </c>
      <c r="R500" t="s">
        <v>2038</v>
      </c>
      <c r="S500" s="6">
        <f t="shared" si="28"/>
        <v>16436.25</v>
      </c>
      <c r="T500" s="6">
        <f t="shared" si="29"/>
        <v>16438.25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30"/>
        <v>48.072649572649574</v>
      </c>
      <c r="P501">
        <f t="shared" si="31"/>
        <v>38.003378378378379</v>
      </c>
      <c r="Q501" t="s">
        <v>2041</v>
      </c>
      <c r="R501" t="s">
        <v>2042</v>
      </c>
      <c r="S501" s="6">
        <f t="shared" si="28"/>
        <v>16875.208333333332</v>
      </c>
      <c r="T501" s="6">
        <f t="shared" si="29"/>
        <v>16880.208333333332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30"/>
        <v>0</v>
      </c>
      <c r="P502" t="e">
        <f t="shared" si="31"/>
        <v>#DIV/0!</v>
      </c>
      <c r="Q502" t="s">
        <v>2039</v>
      </c>
      <c r="R502" t="s">
        <v>2040</v>
      </c>
      <c r="S502" s="6">
        <f t="shared" si="28"/>
        <v>15826.208333333334</v>
      </c>
      <c r="T502" s="6">
        <f t="shared" si="29"/>
        <v>15854.208333333334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30"/>
        <v>70.145182291666657</v>
      </c>
      <c r="P503">
        <f t="shared" si="31"/>
        <v>59.990534521158132</v>
      </c>
      <c r="Q503" t="s">
        <v>2041</v>
      </c>
      <c r="R503" t="s">
        <v>2042</v>
      </c>
      <c r="S503" s="6">
        <f t="shared" si="28"/>
        <v>15776.208333333334</v>
      </c>
      <c r="T503" s="6">
        <f t="shared" si="29"/>
        <v>15778.208333333334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30"/>
        <v>529.92307692307691</v>
      </c>
      <c r="P504">
        <f t="shared" si="31"/>
        <v>37.037634408602152</v>
      </c>
      <c r="Q504" t="s">
        <v>2050</v>
      </c>
      <c r="R504" t="s">
        <v>2051</v>
      </c>
      <c r="S504" s="6">
        <f t="shared" si="28"/>
        <v>15548.208333333334</v>
      </c>
      <c r="T504" s="6">
        <f t="shared" si="29"/>
        <v>15577.208333333334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30"/>
        <v>180.32549019607845</v>
      </c>
      <c r="P505">
        <f t="shared" si="31"/>
        <v>99.963043478260872</v>
      </c>
      <c r="Q505" t="s">
        <v>2041</v>
      </c>
      <c r="R505" t="s">
        <v>2044</v>
      </c>
      <c r="S505" s="6">
        <f t="shared" si="28"/>
        <v>16617.208333333332</v>
      </c>
      <c r="T505" s="6">
        <f t="shared" si="29"/>
        <v>16637.208333333332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30"/>
        <v>92.320000000000007</v>
      </c>
      <c r="P506">
        <f t="shared" si="31"/>
        <v>111.6774193548387</v>
      </c>
      <c r="Q506" t="s">
        <v>2035</v>
      </c>
      <c r="R506" t="s">
        <v>2036</v>
      </c>
      <c r="S506" s="6">
        <f t="shared" si="28"/>
        <v>16573.208333333332</v>
      </c>
      <c r="T506" s="6">
        <f t="shared" si="29"/>
        <v>16574.208333333332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30"/>
        <v>13.901001112347053</v>
      </c>
      <c r="P507">
        <f t="shared" si="31"/>
        <v>36.014409221902014</v>
      </c>
      <c r="Q507" t="s">
        <v>2047</v>
      </c>
      <c r="R507" t="s">
        <v>2056</v>
      </c>
      <c r="S507" s="6">
        <f t="shared" si="28"/>
        <v>15772.25</v>
      </c>
      <c r="T507" s="6">
        <f t="shared" si="29"/>
        <v>15814.208333333334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30"/>
        <v>927.07777777777767</v>
      </c>
      <c r="P508">
        <f t="shared" si="31"/>
        <v>66.010284810126578</v>
      </c>
      <c r="Q508" t="s">
        <v>2039</v>
      </c>
      <c r="R508" t="s">
        <v>2040</v>
      </c>
      <c r="S508" s="6">
        <f t="shared" si="28"/>
        <v>17493.25</v>
      </c>
      <c r="T508" s="6">
        <f t="shared" si="29"/>
        <v>17510.25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30"/>
        <v>39.857142857142861</v>
      </c>
      <c r="P509">
        <f t="shared" si="31"/>
        <v>44.05263157894737</v>
      </c>
      <c r="Q509" t="s">
        <v>2037</v>
      </c>
      <c r="R509" t="s">
        <v>2038</v>
      </c>
      <c r="S509" s="6">
        <f t="shared" si="28"/>
        <v>15804.208333333334</v>
      </c>
      <c r="T509" s="6">
        <f t="shared" si="29"/>
        <v>15853.208333333334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30"/>
        <v>112.22929936305732</v>
      </c>
      <c r="P510">
        <f t="shared" si="31"/>
        <v>52.999726551818434</v>
      </c>
      <c r="Q510" t="s">
        <v>2039</v>
      </c>
      <c r="R510" t="s">
        <v>2040</v>
      </c>
      <c r="S510" s="6">
        <f t="shared" si="28"/>
        <v>17741.208333333332</v>
      </c>
      <c r="T510" s="6">
        <f t="shared" si="29"/>
        <v>17762.208333333332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30"/>
        <v>70.925816023738875</v>
      </c>
      <c r="P511">
        <f t="shared" si="31"/>
        <v>95</v>
      </c>
      <c r="Q511" t="s">
        <v>2039</v>
      </c>
      <c r="R511" t="s">
        <v>2040</v>
      </c>
      <c r="S511" s="6">
        <f t="shared" si="28"/>
        <v>15465.208333333334</v>
      </c>
      <c r="T511" s="6">
        <f t="shared" si="29"/>
        <v>15475.208333333334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30"/>
        <v>119.08974358974358</v>
      </c>
      <c r="P512">
        <f t="shared" si="31"/>
        <v>70.908396946564892</v>
      </c>
      <c r="Q512" t="s">
        <v>2041</v>
      </c>
      <c r="R512" t="s">
        <v>2044</v>
      </c>
      <c r="S512" s="6">
        <f t="shared" si="28"/>
        <v>17682.208333333332</v>
      </c>
      <c r="T512" s="6">
        <f t="shared" si="29"/>
        <v>17706.208333333332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30"/>
        <v>24.017591339648174</v>
      </c>
      <c r="P513">
        <f t="shared" si="31"/>
        <v>98.060773480662988</v>
      </c>
      <c r="Q513" t="s">
        <v>2039</v>
      </c>
      <c r="R513" t="s">
        <v>2040</v>
      </c>
      <c r="S513" s="6">
        <f t="shared" si="28"/>
        <v>18102.208333333332</v>
      </c>
      <c r="T513" s="6">
        <f t="shared" si="29"/>
        <v>18112.208333333332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30"/>
        <v>139.31868131868131</v>
      </c>
      <c r="P514">
        <f t="shared" si="31"/>
        <v>53.046025104602514</v>
      </c>
      <c r="Q514" t="s">
        <v>2050</v>
      </c>
      <c r="R514" t="s">
        <v>2051</v>
      </c>
      <c r="S514" s="6">
        <f t="shared" si="28"/>
        <v>16256.208333333334</v>
      </c>
      <c r="T514" s="6">
        <f t="shared" si="29"/>
        <v>16257.208333333334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si="30"/>
        <v>39.277108433734945</v>
      </c>
      <c r="P515">
        <f t="shared" si="31"/>
        <v>93.142857142857139</v>
      </c>
      <c r="Q515" t="s">
        <v>2041</v>
      </c>
      <c r="R515" t="s">
        <v>2060</v>
      </c>
      <c r="S515" s="6">
        <f t="shared" ref="S515:S578" si="32">(((J515/60)/60)/24)</f>
        <v>14861.208333333334</v>
      </c>
      <c r="T515" s="6">
        <f t="shared" ref="T515:T578" si="33">(((K515/60)/60)/24)</f>
        <v>14863.208333333334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ref="O516:O579" si="34">E516/D516*100</f>
        <v>22.439077144917089</v>
      </c>
      <c r="P516">
        <f t="shared" ref="P516:P579" si="35">E516/G516</f>
        <v>58.945075757575758</v>
      </c>
      <c r="Q516" t="s">
        <v>2035</v>
      </c>
      <c r="R516" t="s">
        <v>2036</v>
      </c>
      <c r="S516" s="6">
        <f t="shared" si="32"/>
        <v>16045.25</v>
      </c>
      <c r="T516" s="6">
        <f t="shared" si="33"/>
        <v>16050.25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34"/>
        <v>55.779069767441861</v>
      </c>
      <c r="P517">
        <f t="shared" si="35"/>
        <v>36.067669172932334</v>
      </c>
      <c r="Q517" t="s">
        <v>2039</v>
      </c>
      <c r="R517" t="s">
        <v>2040</v>
      </c>
      <c r="S517" s="6">
        <f t="shared" si="32"/>
        <v>15331.25</v>
      </c>
      <c r="T517" s="6">
        <f t="shared" si="33"/>
        <v>15333.25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34"/>
        <v>42.523125996810208</v>
      </c>
      <c r="P518">
        <f t="shared" si="35"/>
        <v>63.030732860520096</v>
      </c>
      <c r="Q518" t="s">
        <v>2047</v>
      </c>
      <c r="R518" t="s">
        <v>2048</v>
      </c>
      <c r="S518" s="6">
        <f t="shared" si="32"/>
        <v>14827.208333333334</v>
      </c>
      <c r="T518" s="6">
        <f t="shared" si="33"/>
        <v>14865.208333333334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34"/>
        <v>112.00000000000001</v>
      </c>
      <c r="P519">
        <f t="shared" si="35"/>
        <v>84.717948717948715</v>
      </c>
      <c r="Q519" t="s">
        <v>2033</v>
      </c>
      <c r="R519" t="s">
        <v>2034</v>
      </c>
      <c r="S519" s="6">
        <f t="shared" si="32"/>
        <v>17291.208333333332</v>
      </c>
      <c r="T519" s="6">
        <f t="shared" si="33"/>
        <v>17296.208333333332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34"/>
        <v>7.0681818181818183</v>
      </c>
      <c r="P520">
        <f t="shared" si="35"/>
        <v>62.2</v>
      </c>
      <c r="Q520" t="s">
        <v>2041</v>
      </c>
      <c r="R520" t="s">
        <v>2049</v>
      </c>
      <c r="S520" s="6">
        <f t="shared" si="32"/>
        <v>17585.25</v>
      </c>
      <c r="T520" s="6">
        <f t="shared" si="33"/>
        <v>17587.25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34"/>
        <v>101.74563871693867</v>
      </c>
      <c r="P521">
        <f t="shared" si="35"/>
        <v>101.97518330513255</v>
      </c>
      <c r="Q521" t="s">
        <v>2035</v>
      </c>
      <c r="R521" t="s">
        <v>2036</v>
      </c>
      <c r="S521" s="6">
        <f t="shared" si="32"/>
        <v>16443.25</v>
      </c>
      <c r="T521" s="6">
        <f t="shared" si="33"/>
        <v>16457.25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34"/>
        <v>425.75</v>
      </c>
      <c r="P522">
        <f t="shared" si="35"/>
        <v>106.4375</v>
      </c>
      <c r="Q522" t="s">
        <v>2039</v>
      </c>
      <c r="R522" t="s">
        <v>2040</v>
      </c>
      <c r="S522" s="6">
        <f t="shared" si="32"/>
        <v>18005.208333333332</v>
      </c>
      <c r="T522" s="6">
        <f t="shared" si="33"/>
        <v>18008.208333333332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34"/>
        <v>145.53947368421052</v>
      </c>
      <c r="P523">
        <f t="shared" si="35"/>
        <v>29.975609756097562</v>
      </c>
      <c r="Q523" t="s">
        <v>2041</v>
      </c>
      <c r="R523" t="s">
        <v>2044</v>
      </c>
      <c r="S523" s="6">
        <f t="shared" si="32"/>
        <v>17036.208333333332</v>
      </c>
      <c r="T523" s="6">
        <f t="shared" si="33"/>
        <v>17042.208333333332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34"/>
        <v>32.453465346534657</v>
      </c>
      <c r="P524">
        <f t="shared" si="35"/>
        <v>85.806282722513089</v>
      </c>
      <c r="Q524" t="s">
        <v>2041</v>
      </c>
      <c r="R524" t="s">
        <v>2052</v>
      </c>
      <c r="S524" s="6">
        <f t="shared" si="32"/>
        <v>15524.208333333334</v>
      </c>
      <c r="T524" s="6">
        <f t="shared" si="33"/>
        <v>15536.208333333334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34"/>
        <v>700.33333333333326</v>
      </c>
      <c r="P525">
        <f t="shared" si="35"/>
        <v>70.82022471910112</v>
      </c>
      <c r="Q525" t="s">
        <v>2041</v>
      </c>
      <c r="R525" t="s">
        <v>2052</v>
      </c>
      <c r="S525" s="6">
        <f t="shared" si="32"/>
        <v>14672.25</v>
      </c>
      <c r="T525" s="6">
        <f t="shared" si="33"/>
        <v>14677.25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34"/>
        <v>83.904860392967933</v>
      </c>
      <c r="P526">
        <f t="shared" si="35"/>
        <v>40.998484082870135</v>
      </c>
      <c r="Q526" t="s">
        <v>2039</v>
      </c>
      <c r="R526" t="s">
        <v>2040</v>
      </c>
      <c r="S526" s="6">
        <f t="shared" si="32"/>
        <v>14725.208333333334</v>
      </c>
      <c r="T526" s="6">
        <f t="shared" si="33"/>
        <v>14738.208333333334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34"/>
        <v>84.19047619047619</v>
      </c>
      <c r="P527">
        <f t="shared" si="35"/>
        <v>28.063492063492063</v>
      </c>
      <c r="Q527" t="s">
        <v>2037</v>
      </c>
      <c r="R527" t="s">
        <v>2046</v>
      </c>
      <c r="S527" s="6">
        <f t="shared" si="32"/>
        <v>14936.25</v>
      </c>
      <c r="T527" s="6">
        <f t="shared" si="33"/>
        <v>14940.25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34"/>
        <v>155.95180722891567</v>
      </c>
      <c r="P528">
        <f t="shared" si="35"/>
        <v>88.054421768707485</v>
      </c>
      <c r="Q528" t="s">
        <v>2039</v>
      </c>
      <c r="R528" t="s">
        <v>2040</v>
      </c>
      <c r="S528" s="6">
        <f t="shared" si="32"/>
        <v>16795.25</v>
      </c>
      <c r="T528" s="6">
        <f t="shared" si="33"/>
        <v>16832.25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34"/>
        <v>99.619450317124731</v>
      </c>
      <c r="P529">
        <f t="shared" si="35"/>
        <v>31</v>
      </c>
      <c r="Q529" t="s">
        <v>2041</v>
      </c>
      <c r="R529" t="s">
        <v>2049</v>
      </c>
      <c r="S529" s="6">
        <f t="shared" si="32"/>
        <v>16836.25</v>
      </c>
      <c r="T529" s="6">
        <f t="shared" si="33"/>
        <v>16872.25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34"/>
        <v>80.300000000000011</v>
      </c>
      <c r="P530">
        <f t="shared" si="35"/>
        <v>90.337500000000006</v>
      </c>
      <c r="Q530" t="s">
        <v>2035</v>
      </c>
      <c r="R530" t="s">
        <v>2045</v>
      </c>
      <c r="S530" s="6">
        <f t="shared" si="32"/>
        <v>16032.25</v>
      </c>
      <c r="T530" s="6">
        <f t="shared" si="33"/>
        <v>16077.25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34"/>
        <v>11.254901960784313</v>
      </c>
      <c r="P531">
        <f t="shared" si="35"/>
        <v>63.777777777777779</v>
      </c>
      <c r="Q531" t="s">
        <v>2050</v>
      </c>
      <c r="R531" t="s">
        <v>2051</v>
      </c>
      <c r="S531" s="6">
        <f t="shared" si="32"/>
        <v>16200.208333333334</v>
      </c>
      <c r="T531" s="6">
        <f t="shared" si="33"/>
        <v>16228.208333333334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34"/>
        <v>91.740952380952379</v>
      </c>
      <c r="P532">
        <f t="shared" si="35"/>
        <v>53.995515695067262</v>
      </c>
      <c r="Q532" t="s">
        <v>2047</v>
      </c>
      <c r="R532" t="s">
        <v>2053</v>
      </c>
      <c r="S532" s="6">
        <f t="shared" si="32"/>
        <v>14852.208333333334</v>
      </c>
      <c r="T532" s="6">
        <f t="shared" si="33"/>
        <v>14866.208333333334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34"/>
        <v>95.521156936261391</v>
      </c>
      <c r="P533">
        <f t="shared" si="35"/>
        <v>48.993956043956047</v>
      </c>
      <c r="Q533" t="s">
        <v>2050</v>
      </c>
      <c r="R533" t="s">
        <v>2051</v>
      </c>
      <c r="S533" s="6">
        <f t="shared" si="32"/>
        <v>16020.25</v>
      </c>
      <c r="T533" s="6">
        <f t="shared" si="33"/>
        <v>16076.25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34"/>
        <v>502.87499999999994</v>
      </c>
      <c r="P534">
        <f t="shared" si="35"/>
        <v>63.857142857142854</v>
      </c>
      <c r="Q534" t="s">
        <v>2039</v>
      </c>
      <c r="R534" t="s">
        <v>2040</v>
      </c>
      <c r="S534" s="6">
        <f t="shared" si="32"/>
        <v>17556.25</v>
      </c>
      <c r="T534" s="6">
        <f t="shared" si="33"/>
        <v>17557.25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34"/>
        <v>159.24394463667818</v>
      </c>
      <c r="P535">
        <f t="shared" si="35"/>
        <v>82.996393146979258</v>
      </c>
      <c r="Q535" t="s">
        <v>2035</v>
      </c>
      <c r="R535" t="s">
        <v>2045</v>
      </c>
      <c r="S535" s="6">
        <f t="shared" si="32"/>
        <v>15910.208333333334</v>
      </c>
      <c r="T535" s="6">
        <f t="shared" si="33"/>
        <v>15946.208333333334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34"/>
        <v>15.022446689113355</v>
      </c>
      <c r="P536">
        <f t="shared" si="35"/>
        <v>55.08230452674897</v>
      </c>
      <c r="Q536" t="s">
        <v>2041</v>
      </c>
      <c r="R536" t="s">
        <v>2044</v>
      </c>
      <c r="S536" s="6">
        <f t="shared" si="32"/>
        <v>17760.208333333332</v>
      </c>
      <c r="T536" s="6">
        <f t="shared" si="33"/>
        <v>17761.208333333332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34"/>
        <v>482.03846153846149</v>
      </c>
      <c r="P537">
        <f t="shared" si="35"/>
        <v>62.044554455445542</v>
      </c>
      <c r="Q537" t="s">
        <v>2039</v>
      </c>
      <c r="R537" t="s">
        <v>2040</v>
      </c>
      <c r="S537" s="6">
        <f t="shared" si="32"/>
        <v>17690.208333333332</v>
      </c>
      <c r="T537" s="6">
        <f t="shared" si="33"/>
        <v>17692.208333333332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34"/>
        <v>149.96938775510205</v>
      </c>
      <c r="P538">
        <f t="shared" si="35"/>
        <v>104.97857142857143</v>
      </c>
      <c r="Q538" t="s">
        <v>2047</v>
      </c>
      <c r="R538" t="s">
        <v>2053</v>
      </c>
      <c r="S538" s="6">
        <f t="shared" si="32"/>
        <v>14845.208333333334</v>
      </c>
      <c r="T538" s="6">
        <f t="shared" si="33"/>
        <v>14871.208333333334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34"/>
        <v>117.22156398104266</v>
      </c>
      <c r="P539">
        <f t="shared" si="35"/>
        <v>94.044676806083643</v>
      </c>
      <c r="Q539" t="s">
        <v>2041</v>
      </c>
      <c r="R539" t="s">
        <v>2042</v>
      </c>
      <c r="S539" s="6">
        <f t="shared" si="32"/>
        <v>17773.208333333332</v>
      </c>
      <c r="T539" s="6">
        <f t="shared" si="33"/>
        <v>17796.208333333332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34"/>
        <v>37.695968274950431</v>
      </c>
      <c r="P540">
        <f t="shared" si="35"/>
        <v>44.007716049382715</v>
      </c>
      <c r="Q540" t="s">
        <v>2050</v>
      </c>
      <c r="R540" t="s">
        <v>2061</v>
      </c>
      <c r="S540" s="6">
        <f t="shared" si="32"/>
        <v>15970.208333333334</v>
      </c>
      <c r="T540" s="6">
        <f t="shared" si="33"/>
        <v>15986.208333333334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34"/>
        <v>72.653061224489804</v>
      </c>
      <c r="P541">
        <f t="shared" si="35"/>
        <v>92.467532467532465</v>
      </c>
      <c r="Q541" t="s">
        <v>2033</v>
      </c>
      <c r="R541" t="s">
        <v>2034</v>
      </c>
      <c r="S541" s="6">
        <f t="shared" si="32"/>
        <v>18078.208333333332</v>
      </c>
      <c r="T541" s="6">
        <f t="shared" si="33"/>
        <v>18084.208333333332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34"/>
        <v>265.98113207547169</v>
      </c>
      <c r="P542">
        <f t="shared" si="35"/>
        <v>57.072874493927124</v>
      </c>
      <c r="Q542" t="s">
        <v>2054</v>
      </c>
      <c r="R542" t="s">
        <v>2055</v>
      </c>
      <c r="S542" s="6">
        <f t="shared" si="32"/>
        <v>17656.208333333332</v>
      </c>
      <c r="T542" s="6">
        <f t="shared" si="33"/>
        <v>17678.208333333332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34"/>
        <v>24.205617977528089</v>
      </c>
      <c r="P543">
        <f t="shared" si="35"/>
        <v>109.07848101265823</v>
      </c>
      <c r="Q543" t="s">
        <v>2050</v>
      </c>
      <c r="R543" t="s">
        <v>2061</v>
      </c>
      <c r="S543" s="6">
        <f t="shared" si="32"/>
        <v>16596.208333333332</v>
      </c>
      <c r="T543" s="6">
        <f t="shared" si="33"/>
        <v>16622.208333333332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34"/>
        <v>2.5064935064935066</v>
      </c>
      <c r="P544">
        <f t="shared" si="35"/>
        <v>39.387755102040813</v>
      </c>
      <c r="Q544" t="s">
        <v>2035</v>
      </c>
      <c r="R544" t="s">
        <v>2045</v>
      </c>
      <c r="S544" s="6">
        <f t="shared" si="32"/>
        <v>16822.25</v>
      </c>
      <c r="T544" s="6">
        <f t="shared" si="33"/>
        <v>16852.25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34"/>
        <v>16.329799764428738</v>
      </c>
      <c r="P545">
        <f t="shared" si="35"/>
        <v>77.022222222222226</v>
      </c>
      <c r="Q545" t="s">
        <v>2050</v>
      </c>
      <c r="R545" t="s">
        <v>2051</v>
      </c>
      <c r="S545" s="6">
        <f t="shared" si="32"/>
        <v>15959.208333333334</v>
      </c>
      <c r="T545" s="6">
        <f t="shared" si="33"/>
        <v>15974.208333333334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34"/>
        <v>276.5</v>
      </c>
      <c r="P546">
        <f t="shared" si="35"/>
        <v>92.166666666666671</v>
      </c>
      <c r="Q546" t="s">
        <v>2035</v>
      </c>
      <c r="R546" t="s">
        <v>2036</v>
      </c>
      <c r="S546" s="6">
        <f t="shared" si="32"/>
        <v>16808.25</v>
      </c>
      <c r="T546" s="6">
        <f t="shared" si="33"/>
        <v>16821.25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34"/>
        <v>88.803571428571431</v>
      </c>
      <c r="P547">
        <f t="shared" si="35"/>
        <v>61.007063197026021</v>
      </c>
      <c r="Q547" t="s">
        <v>2039</v>
      </c>
      <c r="R547" t="s">
        <v>2040</v>
      </c>
      <c r="S547" s="6">
        <f t="shared" si="32"/>
        <v>18255.25</v>
      </c>
      <c r="T547" s="6">
        <f t="shared" si="33"/>
        <v>18275.25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34"/>
        <v>163.57142857142856</v>
      </c>
      <c r="P548">
        <f t="shared" si="35"/>
        <v>78.068181818181813</v>
      </c>
      <c r="Q548" t="s">
        <v>2039</v>
      </c>
      <c r="R548" t="s">
        <v>2040</v>
      </c>
      <c r="S548" s="6">
        <f t="shared" si="32"/>
        <v>17791.208333333332</v>
      </c>
      <c r="T548" s="6">
        <f t="shared" si="33"/>
        <v>17794.208333333332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34"/>
        <v>969</v>
      </c>
      <c r="P549">
        <f t="shared" si="35"/>
        <v>80.75</v>
      </c>
      <c r="Q549" t="s">
        <v>2041</v>
      </c>
      <c r="R549" t="s">
        <v>2044</v>
      </c>
      <c r="S549" s="6">
        <f t="shared" si="32"/>
        <v>16460.25</v>
      </c>
      <c r="T549" s="6">
        <f t="shared" si="33"/>
        <v>16472.25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34"/>
        <v>270.91376701966715</v>
      </c>
      <c r="P550">
        <f t="shared" si="35"/>
        <v>59.991289782244557</v>
      </c>
      <c r="Q550" t="s">
        <v>2039</v>
      </c>
      <c r="R550" t="s">
        <v>2040</v>
      </c>
      <c r="S550" s="6">
        <f t="shared" si="32"/>
        <v>16892.208333333332</v>
      </c>
      <c r="T550" s="6">
        <f t="shared" si="33"/>
        <v>16905.208333333332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34"/>
        <v>284.21355932203392</v>
      </c>
      <c r="P551">
        <f t="shared" si="35"/>
        <v>110.03018372703411</v>
      </c>
      <c r="Q551" t="s">
        <v>2037</v>
      </c>
      <c r="R551" t="s">
        <v>2046</v>
      </c>
      <c r="S551" s="6">
        <f t="shared" si="32"/>
        <v>15853.208333333334</v>
      </c>
      <c r="T551" s="6">
        <f t="shared" si="33"/>
        <v>15862.208333333334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34"/>
        <v>4</v>
      </c>
      <c r="P552">
        <f t="shared" si="35"/>
        <v>4</v>
      </c>
      <c r="Q552" t="s">
        <v>2035</v>
      </c>
      <c r="R552" t="s">
        <v>2045</v>
      </c>
      <c r="S552" s="6">
        <f t="shared" si="32"/>
        <v>15399.25</v>
      </c>
      <c r="T552" s="6">
        <f t="shared" si="33"/>
        <v>15420.208333333334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34"/>
        <v>58.6329816768462</v>
      </c>
      <c r="P553">
        <f t="shared" si="35"/>
        <v>37.99856063332134</v>
      </c>
      <c r="Q553" t="s">
        <v>2037</v>
      </c>
      <c r="R553" t="s">
        <v>2038</v>
      </c>
      <c r="S553" s="6">
        <f t="shared" si="32"/>
        <v>16424.25</v>
      </c>
      <c r="T553" s="6">
        <f t="shared" si="33"/>
        <v>16464.25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34"/>
        <v>98.51111111111112</v>
      </c>
      <c r="P554">
        <f t="shared" si="35"/>
        <v>96.369565217391298</v>
      </c>
      <c r="Q554" t="s">
        <v>2039</v>
      </c>
      <c r="R554" t="s">
        <v>2040</v>
      </c>
      <c r="S554" s="6">
        <f t="shared" si="32"/>
        <v>17131.25</v>
      </c>
      <c r="T554" s="6">
        <f t="shared" si="33"/>
        <v>17133.25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34"/>
        <v>43.975381008206334</v>
      </c>
      <c r="P555">
        <f t="shared" si="35"/>
        <v>72.978599221789878</v>
      </c>
      <c r="Q555" t="s">
        <v>2035</v>
      </c>
      <c r="R555" t="s">
        <v>2036</v>
      </c>
      <c r="S555" s="6">
        <f t="shared" si="32"/>
        <v>14976.25</v>
      </c>
      <c r="T555" s="6">
        <f t="shared" si="33"/>
        <v>14977.25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34"/>
        <v>151.66315789473683</v>
      </c>
      <c r="P556">
        <f t="shared" si="35"/>
        <v>26.007220216606498</v>
      </c>
      <c r="Q556" t="s">
        <v>2035</v>
      </c>
      <c r="R556" t="s">
        <v>2045</v>
      </c>
      <c r="S556" s="6">
        <f t="shared" si="32"/>
        <v>17154.25</v>
      </c>
      <c r="T556" s="6">
        <f t="shared" si="33"/>
        <v>17160.25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34"/>
        <v>223.63492063492063</v>
      </c>
      <c r="P557">
        <f t="shared" si="35"/>
        <v>104.36296296296297</v>
      </c>
      <c r="Q557" t="s">
        <v>2035</v>
      </c>
      <c r="R557" t="s">
        <v>2036</v>
      </c>
      <c r="S557" s="6">
        <f t="shared" si="32"/>
        <v>16162.208333333334</v>
      </c>
      <c r="T557" s="6">
        <f t="shared" si="33"/>
        <v>16193.208333333334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34"/>
        <v>239.75</v>
      </c>
      <c r="P558">
        <f t="shared" si="35"/>
        <v>102.18852459016394</v>
      </c>
      <c r="Q558" t="s">
        <v>2047</v>
      </c>
      <c r="R558" t="s">
        <v>2059</v>
      </c>
      <c r="S558" s="6">
        <f t="shared" si="32"/>
        <v>15223.208333333334</v>
      </c>
      <c r="T558" s="6">
        <f t="shared" si="33"/>
        <v>15230.208333333334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34"/>
        <v>199.33333333333334</v>
      </c>
      <c r="P559">
        <f t="shared" si="35"/>
        <v>54.117647058823529</v>
      </c>
      <c r="Q559" t="s">
        <v>2041</v>
      </c>
      <c r="R559" t="s">
        <v>2063</v>
      </c>
      <c r="S559" s="6">
        <f t="shared" si="32"/>
        <v>16710.208333333332</v>
      </c>
      <c r="T559" s="6">
        <f t="shared" si="33"/>
        <v>16713.208333333332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34"/>
        <v>137.34482758620689</v>
      </c>
      <c r="P560">
        <f t="shared" si="35"/>
        <v>63.222222222222221</v>
      </c>
      <c r="Q560" t="s">
        <v>2039</v>
      </c>
      <c r="R560" t="s">
        <v>2040</v>
      </c>
      <c r="S560" s="6">
        <f t="shared" si="32"/>
        <v>16855.25</v>
      </c>
      <c r="T560" s="6">
        <f t="shared" si="33"/>
        <v>16898.208333333332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34"/>
        <v>100.9696106362773</v>
      </c>
      <c r="P561">
        <f t="shared" si="35"/>
        <v>104.03228962818004</v>
      </c>
      <c r="Q561" t="s">
        <v>2039</v>
      </c>
      <c r="R561" t="s">
        <v>2040</v>
      </c>
      <c r="S561" s="6">
        <f t="shared" si="32"/>
        <v>17015.208333333332</v>
      </c>
      <c r="T561" s="6">
        <f t="shared" si="33"/>
        <v>17022.208333333332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34"/>
        <v>794.16</v>
      </c>
      <c r="P562">
        <f t="shared" si="35"/>
        <v>49.994334277620396</v>
      </c>
      <c r="Q562" t="s">
        <v>2041</v>
      </c>
      <c r="R562" t="s">
        <v>2049</v>
      </c>
      <c r="S562" s="6">
        <f t="shared" si="32"/>
        <v>15296.25</v>
      </c>
      <c r="T562" s="6">
        <f t="shared" si="33"/>
        <v>15336.25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34"/>
        <v>369.7</v>
      </c>
      <c r="P563">
        <f t="shared" si="35"/>
        <v>56.015151515151516</v>
      </c>
      <c r="Q563" t="s">
        <v>2039</v>
      </c>
      <c r="R563" t="s">
        <v>2040</v>
      </c>
      <c r="S563" s="6">
        <f t="shared" si="32"/>
        <v>15264.208333333334</v>
      </c>
      <c r="T563" s="6">
        <f t="shared" si="33"/>
        <v>15266.208333333334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34"/>
        <v>12.818181818181817</v>
      </c>
      <c r="P564">
        <f t="shared" si="35"/>
        <v>48.807692307692307</v>
      </c>
      <c r="Q564" t="s">
        <v>2035</v>
      </c>
      <c r="R564" t="s">
        <v>2036</v>
      </c>
      <c r="S564" s="6">
        <f t="shared" si="32"/>
        <v>17967.208333333332</v>
      </c>
      <c r="T564" s="6">
        <f t="shared" si="33"/>
        <v>17969.208333333332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34"/>
        <v>138.02702702702703</v>
      </c>
      <c r="P565">
        <f t="shared" si="35"/>
        <v>60.082352941176474</v>
      </c>
      <c r="Q565" t="s">
        <v>2041</v>
      </c>
      <c r="R565" t="s">
        <v>2042</v>
      </c>
      <c r="S565" s="6">
        <f t="shared" si="32"/>
        <v>17848.25</v>
      </c>
      <c r="T565" s="6">
        <f t="shared" si="33"/>
        <v>17868.25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34"/>
        <v>83.813278008298752</v>
      </c>
      <c r="P566">
        <f t="shared" si="35"/>
        <v>78.990502793296088</v>
      </c>
      <c r="Q566" t="s">
        <v>2039</v>
      </c>
      <c r="R566" t="s">
        <v>2040</v>
      </c>
      <c r="S566" s="6">
        <f t="shared" si="32"/>
        <v>16509.208333333332</v>
      </c>
      <c r="T566" s="6">
        <f t="shared" si="33"/>
        <v>16517.208333333332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34"/>
        <v>204.60063224446787</v>
      </c>
      <c r="P567">
        <f t="shared" si="35"/>
        <v>53.99499443826474</v>
      </c>
      <c r="Q567" t="s">
        <v>2039</v>
      </c>
      <c r="R567" t="s">
        <v>2040</v>
      </c>
      <c r="S567" s="6">
        <f t="shared" si="32"/>
        <v>15293.25</v>
      </c>
      <c r="T567" s="6">
        <f t="shared" si="33"/>
        <v>15313.25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34"/>
        <v>44.344086021505376</v>
      </c>
      <c r="P568">
        <f t="shared" si="35"/>
        <v>111.45945945945945</v>
      </c>
      <c r="Q568" t="s">
        <v>2035</v>
      </c>
      <c r="R568" t="s">
        <v>2043</v>
      </c>
      <c r="S568" s="6">
        <f t="shared" si="32"/>
        <v>16855.25</v>
      </c>
      <c r="T568" s="6">
        <f t="shared" si="33"/>
        <v>16878.208333333332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34"/>
        <v>218.60294117647058</v>
      </c>
      <c r="P569">
        <f t="shared" si="35"/>
        <v>60.922131147540981</v>
      </c>
      <c r="Q569" t="s">
        <v>2035</v>
      </c>
      <c r="R569" t="s">
        <v>2036</v>
      </c>
      <c r="S569" s="6">
        <f t="shared" si="32"/>
        <v>16261.208333333334</v>
      </c>
      <c r="T569" s="6">
        <f t="shared" si="33"/>
        <v>16263.208333333334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34"/>
        <v>186.03314917127071</v>
      </c>
      <c r="P570">
        <f t="shared" si="35"/>
        <v>26.0015444015444</v>
      </c>
      <c r="Q570" t="s">
        <v>2039</v>
      </c>
      <c r="R570" t="s">
        <v>2040</v>
      </c>
      <c r="S570" s="6">
        <f t="shared" si="32"/>
        <v>14805.208333333334</v>
      </c>
      <c r="T570" s="6">
        <f t="shared" si="33"/>
        <v>14850.208333333334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34"/>
        <v>237.33830845771143</v>
      </c>
      <c r="P571">
        <f t="shared" si="35"/>
        <v>80.993208828522924</v>
      </c>
      <c r="Q571" t="s">
        <v>2041</v>
      </c>
      <c r="R571" t="s">
        <v>2049</v>
      </c>
      <c r="S571" s="6">
        <f t="shared" si="32"/>
        <v>14985.25</v>
      </c>
      <c r="T571" s="6">
        <f t="shared" si="33"/>
        <v>14997.25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34"/>
        <v>305.65384615384613</v>
      </c>
      <c r="P572">
        <f t="shared" si="35"/>
        <v>34.995963302752294</v>
      </c>
      <c r="Q572" t="s">
        <v>2035</v>
      </c>
      <c r="R572" t="s">
        <v>2036</v>
      </c>
      <c r="S572" s="6">
        <f t="shared" si="32"/>
        <v>16424.25</v>
      </c>
      <c r="T572" s="6">
        <f t="shared" si="33"/>
        <v>16430.25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34"/>
        <v>94.142857142857139</v>
      </c>
      <c r="P573">
        <f t="shared" si="35"/>
        <v>94.142857142857139</v>
      </c>
      <c r="Q573" t="s">
        <v>2041</v>
      </c>
      <c r="R573" t="s">
        <v>2052</v>
      </c>
      <c r="S573" s="6">
        <f t="shared" si="32"/>
        <v>16605.208333333332</v>
      </c>
      <c r="T573" s="6">
        <f t="shared" si="33"/>
        <v>16652.208333333332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34"/>
        <v>54.400000000000006</v>
      </c>
      <c r="P574">
        <f t="shared" si="35"/>
        <v>52.085106382978722</v>
      </c>
      <c r="Q574" t="s">
        <v>2035</v>
      </c>
      <c r="R574" t="s">
        <v>2036</v>
      </c>
      <c r="S574" s="6">
        <f t="shared" si="32"/>
        <v>16706.208333333332</v>
      </c>
      <c r="T574" s="6">
        <f t="shared" si="33"/>
        <v>16722.208333333332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34"/>
        <v>111.88059701492537</v>
      </c>
      <c r="P575">
        <f t="shared" si="35"/>
        <v>24.986666666666668</v>
      </c>
      <c r="Q575" t="s">
        <v>2064</v>
      </c>
      <c r="R575" t="s">
        <v>2065</v>
      </c>
      <c r="S575" s="6">
        <f t="shared" si="32"/>
        <v>16192.208333333334</v>
      </c>
      <c r="T575" s="6">
        <f t="shared" si="33"/>
        <v>16194.208333333334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34"/>
        <v>369.14814814814815</v>
      </c>
      <c r="P576">
        <f t="shared" si="35"/>
        <v>69.215277777777771</v>
      </c>
      <c r="Q576" t="s">
        <v>2033</v>
      </c>
      <c r="R576" t="s">
        <v>2034</v>
      </c>
      <c r="S576" s="6">
        <f t="shared" si="32"/>
        <v>18237.25</v>
      </c>
      <c r="T576" s="6">
        <f t="shared" si="33"/>
        <v>18247.25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34"/>
        <v>62.930372148859547</v>
      </c>
      <c r="P577">
        <f t="shared" si="35"/>
        <v>93.944444444444443</v>
      </c>
      <c r="Q577" t="s">
        <v>2039</v>
      </c>
      <c r="R577" t="s">
        <v>2040</v>
      </c>
      <c r="S577" s="6">
        <f t="shared" si="32"/>
        <v>16210.208333333334</v>
      </c>
      <c r="T577" s="6">
        <f t="shared" si="33"/>
        <v>16213.208333333334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34"/>
        <v>64.927835051546396</v>
      </c>
      <c r="P578">
        <f t="shared" si="35"/>
        <v>98.40625</v>
      </c>
      <c r="Q578" t="s">
        <v>2039</v>
      </c>
      <c r="R578" t="s">
        <v>2040</v>
      </c>
      <c r="S578" s="6">
        <f t="shared" si="32"/>
        <v>17471.208333333332</v>
      </c>
      <c r="T578" s="6">
        <f t="shared" si="33"/>
        <v>17488.25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si="34"/>
        <v>18.853658536585368</v>
      </c>
      <c r="P579">
        <f t="shared" si="35"/>
        <v>41.783783783783782</v>
      </c>
      <c r="Q579" t="s">
        <v>2035</v>
      </c>
      <c r="R579" t="s">
        <v>2058</v>
      </c>
      <c r="S579" s="6">
        <f t="shared" ref="S579:S642" si="36">(((J579/60)/60)/24)</f>
        <v>15044.25</v>
      </c>
      <c r="T579" s="6">
        <f t="shared" ref="T579:T642" si="37">(((K579/60)/60)/24)</f>
        <v>15070.208333333334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ref="O580:O643" si="38">E580/D580*100</f>
        <v>16.754404145077721</v>
      </c>
      <c r="P580">
        <f t="shared" ref="P580:P643" si="39">E580/G580</f>
        <v>65.991836734693877</v>
      </c>
      <c r="Q580" t="s">
        <v>2041</v>
      </c>
      <c r="R580" t="s">
        <v>2063</v>
      </c>
      <c r="S580" s="6">
        <f t="shared" si="36"/>
        <v>15309.25</v>
      </c>
      <c r="T580" s="6">
        <f t="shared" si="37"/>
        <v>15312.25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38"/>
        <v>101.11290322580646</v>
      </c>
      <c r="P581">
        <f t="shared" si="39"/>
        <v>72.05747126436782</v>
      </c>
      <c r="Q581" t="s">
        <v>2035</v>
      </c>
      <c r="R581" t="s">
        <v>2058</v>
      </c>
      <c r="S581" s="6">
        <f t="shared" si="36"/>
        <v>15193.208333333334</v>
      </c>
      <c r="T581" s="6">
        <f t="shared" si="37"/>
        <v>15205.208333333334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38"/>
        <v>341.5022831050228</v>
      </c>
      <c r="P582">
        <f t="shared" si="39"/>
        <v>48.003209242618745</v>
      </c>
      <c r="Q582" t="s">
        <v>2039</v>
      </c>
      <c r="R582" t="s">
        <v>2040</v>
      </c>
      <c r="S582" s="6">
        <f t="shared" si="36"/>
        <v>16127.25</v>
      </c>
      <c r="T582" s="6">
        <f t="shared" si="37"/>
        <v>16135.25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38"/>
        <v>64.016666666666666</v>
      </c>
      <c r="P583">
        <f t="shared" si="39"/>
        <v>54.098591549295776</v>
      </c>
      <c r="Q583" t="s">
        <v>2037</v>
      </c>
      <c r="R583" t="s">
        <v>2038</v>
      </c>
      <c r="S583" s="6">
        <f t="shared" si="36"/>
        <v>15093.208333333334</v>
      </c>
      <c r="T583" s="6">
        <f t="shared" si="37"/>
        <v>15108.208333333334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38"/>
        <v>52.080459770114942</v>
      </c>
      <c r="P584">
        <f t="shared" si="39"/>
        <v>107.88095238095238</v>
      </c>
      <c r="Q584" t="s">
        <v>2050</v>
      </c>
      <c r="R584" t="s">
        <v>2051</v>
      </c>
      <c r="S584" s="6">
        <f t="shared" si="36"/>
        <v>16596.208333333332</v>
      </c>
      <c r="T584" s="6">
        <f t="shared" si="37"/>
        <v>16601.208333333332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38"/>
        <v>322.40211640211641</v>
      </c>
      <c r="P585">
        <f t="shared" si="39"/>
        <v>67.034103410341032</v>
      </c>
      <c r="Q585" t="s">
        <v>2041</v>
      </c>
      <c r="R585" t="s">
        <v>2042</v>
      </c>
      <c r="S585" s="6">
        <f t="shared" si="36"/>
        <v>15390.25</v>
      </c>
      <c r="T585" s="6">
        <f t="shared" si="37"/>
        <v>15407.25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38"/>
        <v>119.50810185185186</v>
      </c>
      <c r="P586">
        <f t="shared" si="39"/>
        <v>64.01425914445133</v>
      </c>
      <c r="Q586" t="s">
        <v>2037</v>
      </c>
      <c r="R586" t="s">
        <v>2038</v>
      </c>
      <c r="S586" s="6">
        <f t="shared" si="36"/>
        <v>15455.208333333334</v>
      </c>
      <c r="T586" s="6">
        <f t="shared" si="37"/>
        <v>15469.208333333334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38"/>
        <v>146.79775280898878</v>
      </c>
      <c r="P587">
        <f t="shared" si="39"/>
        <v>96.066176470588232</v>
      </c>
      <c r="Q587" t="s">
        <v>2047</v>
      </c>
      <c r="R587" t="s">
        <v>2059</v>
      </c>
      <c r="S587" s="6">
        <f t="shared" si="36"/>
        <v>14686.208333333334</v>
      </c>
      <c r="T587" s="6">
        <f t="shared" si="37"/>
        <v>14696.208333333334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38"/>
        <v>950.57142857142856</v>
      </c>
      <c r="P588">
        <f t="shared" si="39"/>
        <v>51.184615384615384</v>
      </c>
      <c r="Q588" t="s">
        <v>2035</v>
      </c>
      <c r="R588" t="s">
        <v>2036</v>
      </c>
      <c r="S588" s="6">
        <f t="shared" si="36"/>
        <v>14930.25</v>
      </c>
      <c r="T588" s="6">
        <f t="shared" si="37"/>
        <v>14949.25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38"/>
        <v>72.893617021276597</v>
      </c>
      <c r="P589">
        <f t="shared" si="39"/>
        <v>43.92307692307692</v>
      </c>
      <c r="Q589" t="s">
        <v>2033</v>
      </c>
      <c r="R589" t="s">
        <v>2034</v>
      </c>
      <c r="S589" s="6">
        <f t="shared" si="36"/>
        <v>17915.25</v>
      </c>
      <c r="T589" s="6">
        <f t="shared" si="37"/>
        <v>17967.208333333332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38"/>
        <v>79.008248730964468</v>
      </c>
      <c r="P590">
        <f t="shared" si="39"/>
        <v>91.021198830409361</v>
      </c>
      <c r="Q590" t="s">
        <v>2039</v>
      </c>
      <c r="R590" t="s">
        <v>2040</v>
      </c>
      <c r="S590" s="6">
        <f t="shared" si="36"/>
        <v>14693.208333333334</v>
      </c>
      <c r="T590" s="6">
        <f t="shared" si="37"/>
        <v>14724.208333333334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38"/>
        <v>64.721518987341781</v>
      </c>
      <c r="P591">
        <f t="shared" si="39"/>
        <v>50.127450980392155</v>
      </c>
      <c r="Q591" t="s">
        <v>2041</v>
      </c>
      <c r="R591" t="s">
        <v>2042</v>
      </c>
      <c r="S591" s="6">
        <f t="shared" si="36"/>
        <v>16621.208333333332</v>
      </c>
      <c r="T591" s="6">
        <f t="shared" si="37"/>
        <v>16628.208333333332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38"/>
        <v>82.028169014084511</v>
      </c>
      <c r="P592">
        <f t="shared" si="39"/>
        <v>67.720930232558146</v>
      </c>
      <c r="Q592" t="s">
        <v>2047</v>
      </c>
      <c r="R592" t="s">
        <v>2056</v>
      </c>
      <c r="S592" s="6">
        <f t="shared" si="36"/>
        <v>16425.25</v>
      </c>
      <c r="T592" s="6">
        <f t="shared" si="37"/>
        <v>16436.25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38"/>
        <v>1037.6666666666667</v>
      </c>
      <c r="P593">
        <f t="shared" si="39"/>
        <v>61.03921568627451</v>
      </c>
      <c r="Q593" t="s">
        <v>2050</v>
      </c>
      <c r="R593" t="s">
        <v>2051</v>
      </c>
      <c r="S593" s="6">
        <f t="shared" si="36"/>
        <v>14804.208333333334</v>
      </c>
      <c r="T593" s="6">
        <f t="shared" si="37"/>
        <v>14814.208333333334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38"/>
        <v>12.910076530612244</v>
      </c>
      <c r="P594">
        <f t="shared" si="39"/>
        <v>80.011857707509876</v>
      </c>
      <c r="Q594" t="s">
        <v>2039</v>
      </c>
      <c r="R594" t="s">
        <v>2040</v>
      </c>
      <c r="S594" s="6">
        <f t="shared" si="36"/>
        <v>16220.208333333334</v>
      </c>
      <c r="T594" s="6">
        <f t="shared" si="37"/>
        <v>16229.208333333334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38"/>
        <v>154.84210526315789</v>
      </c>
      <c r="P595">
        <f t="shared" si="39"/>
        <v>47.001497753369947</v>
      </c>
      <c r="Q595" t="s">
        <v>2041</v>
      </c>
      <c r="R595" t="s">
        <v>2049</v>
      </c>
      <c r="S595" s="6">
        <f t="shared" si="36"/>
        <v>16155.208333333334</v>
      </c>
      <c r="T595" s="6">
        <f t="shared" si="37"/>
        <v>16168.208333333334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38"/>
        <v>7.0991735537190088</v>
      </c>
      <c r="P596">
        <f t="shared" si="39"/>
        <v>71.127388535031841</v>
      </c>
      <c r="Q596" t="s">
        <v>2039</v>
      </c>
      <c r="R596" t="s">
        <v>2040</v>
      </c>
      <c r="S596" s="6">
        <f t="shared" si="36"/>
        <v>16979.208333333332</v>
      </c>
      <c r="T596" s="6">
        <f t="shared" si="37"/>
        <v>16982.208333333332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38"/>
        <v>208.52773826458036</v>
      </c>
      <c r="P597">
        <f t="shared" si="39"/>
        <v>89.99079189686924</v>
      </c>
      <c r="Q597" t="s">
        <v>2039</v>
      </c>
      <c r="R597" t="s">
        <v>2040</v>
      </c>
      <c r="S597" s="6">
        <f t="shared" si="36"/>
        <v>14684.208333333334</v>
      </c>
      <c r="T597" s="6">
        <f t="shared" si="37"/>
        <v>14705.208333333334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38"/>
        <v>99.683544303797461</v>
      </c>
      <c r="P598">
        <f t="shared" si="39"/>
        <v>43.032786885245905</v>
      </c>
      <c r="Q598" t="s">
        <v>2041</v>
      </c>
      <c r="R598" t="s">
        <v>2044</v>
      </c>
      <c r="S598" s="6">
        <f t="shared" si="36"/>
        <v>16865.25</v>
      </c>
      <c r="T598" s="6">
        <f t="shared" si="37"/>
        <v>16872.25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38"/>
        <v>201.59756097560978</v>
      </c>
      <c r="P599">
        <f t="shared" si="39"/>
        <v>67.997714808043881</v>
      </c>
      <c r="Q599" t="s">
        <v>2039</v>
      </c>
      <c r="R599" t="s">
        <v>2040</v>
      </c>
      <c r="S599" s="6">
        <f t="shared" si="36"/>
        <v>18217.25</v>
      </c>
      <c r="T599" s="6">
        <f t="shared" si="37"/>
        <v>18235.25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38"/>
        <v>162.09032258064516</v>
      </c>
      <c r="P600">
        <f t="shared" si="39"/>
        <v>73.004566210045667</v>
      </c>
      <c r="Q600" t="s">
        <v>2035</v>
      </c>
      <c r="R600" t="s">
        <v>2036</v>
      </c>
      <c r="S600" s="6">
        <f t="shared" si="36"/>
        <v>14775.208333333334</v>
      </c>
      <c r="T600" s="6">
        <f t="shared" si="37"/>
        <v>14804.208333333334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38"/>
        <v>3.6436208125445471</v>
      </c>
      <c r="P601">
        <f t="shared" si="39"/>
        <v>62.341463414634148</v>
      </c>
      <c r="Q601" t="s">
        <v>2041</v>
      </c>
      <c r="R601" t="s">
        <v>2042</v>
      </c>
      <c r="S601" s="6">
        <f t="shared" si="36"/>
        <v>16478.25</v>
      </c>
      <c r="T601" s="6">
        <f t="shared" si="37"/>
        <v>16486.25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38"/>
        <v>5</v>
      </c>
      <c r="P602">
        <f t="shared" si="39"/>
        <v>5</v>
      </c>
      <c r="Q602" t="s">
        <v>2033</v>
      </c>
      <c r="R602" t="s">
        <v>2034</v>
      </c>
      <c r="S602" s="6">
        <f t="shared" si="36"/>
        <v>15916.208333333334</v>
      </c>
      <c r="T602" s="6">
        <f t="shared" si="37"/>
        <v>15928.208333333334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38"/>
        <v>206.63492063492063</v>
      </c>
      <c r="P603">
        <f t="shared" si="39"/>
        <v>67.103092783505161</v>
      </c>
      <c r="Q603" t="s">
        <v>2037</v>
      </c>
      <c r="R603" t="s">
        <v>2046</v>
      </c>
      <c r="S603" s="6">
        <f t="shared" si="36"/>
        <v>16220.208333333334</v>
      </c>
      <c r="T603" s="6">
        <f t="shared" si="37"/>
        <v>16237.208333333334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38"/>
        <v>128.23628691983123</v>
      </c>
      <c r="P604">
        <f t="shared" si="39"/>
        <v>79.978947368421046</v>
      </c>
      <c r="Q604" t="s">
        <v>2039</v>
      </c>
      <c r="R604" t="s">
        <v>2040</v>
      </c>
      <c r="S604" s="6">
        <f t="shared" si="36"/>
        <v>16591.208333333332</v>
      </c>
      <c r="T604" s="6">
        <f t="shared" si="37"/>
        <v>16602.208333333332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38"/>
        <v>119.66037735849055</v>
      </c>
      <c r="P605">
        <f t="shared" si="39"/>
        <v>62.176470588235297</v>
      </c>
      <c r="Q605" t="s">
        <v>2039</v>
      </c>
      <c r="R605" t="s">
        <v>2040</v>
      </c>
      <c r="S605" s="6">
        <f t="shared" si="36"/>
        <v>18004.208333333332</v>
      </c>
      <c r="T605" s="6">
        <f t="shared" si="37"/>
        <v>18031.208333333332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38"/>
        <v>170.73055242390078</v>
      </c>
      <c r="P606">
        <f t="shared" si="39"/>
        <v>53.005950297514879</v>
      </c>
      <c r="Q606" t="s">
        <v>2039</v>
      </c>
      <c r="R606" t="s">
        <v>2040</v>
      </c>
      <c r="S606" s="6">
        <f t="shared" si="36"/>
        <v>14996.25</v>
      </c>
      <c r="T606" s="6">
        <f t="shared" si="37"/>
        <v>15017.25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38"/>
        <v>187.21212121212122</v>
      </c>
      <c r="P607">
        <f t="shared" si="39"/>
        <v>57.738317757009348</v>
      </c>
      <c r="Q607" t="s">
        <v>2047</v>
      </c>
      <c r="R607" t="s">
        <v>2048</v>
      </c>
      <c r="S607" s="6">
        <f t="shared" si="36"/>
        <v>16711.208333333332</v>
      </c>
      <c r="T607" s="6">
        <f t="shared" si="37"/>
        <v>16752.25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38"/>
        <v>188.38235294117646</v>
      </c>
      <c r="P608">
        <f t="shared" si="39"/>
        <v>40.03125</v>
      </c>
      <c r="Q608" t="s">
        <v>2035</v>
      </c>
      <c r="R608" t="s">
        <v>2036</v>
      </c>
      <c r="S608" s="6">
        <f t="shared" si="36"/>
        <v>16867.25</v>
      </c>
      <c r="T608" s="6">
        <f t="shared" si="37"/>
        <v>16878.208333333332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38"/>
        <v>131.29869186046511</v>
      </c>
      <c r="P609">
        <f t="shared" si="39"/>
        <v>81.016591928251117</v>
      </c>
      <c r="Q609" t="s">
        <v>2033</v>
      </c>
      <c r="R609" t="s">
        <v>2034</v>
      </c>
      <c r="S609" s="6">
        <f t="shared" si="36"/>
        <v>16152.208333333334</v>
      </c>
      <c r="T609" s="6">
        <f t="shared" si="37"/>
        <v>16154.208333333334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38"/>
        <v>283.97435897435901</v>
      </c>
      <c r="P610">
        <f t="shared" si="39"/>
        <v>35.047468354430379</v>
      </c>
      <c r="Q610" t="s">
        <v>2035</v>
      </c>
      <c r="R610" t="s">
        <v>2058</v>
      </c>
      <c r="S610" s="6">
        <f t="shared" si="36"/>
        <v>17961.25</v>
      </c>
      <c r="T610" s="6">
        <f t="shared" si="37"/>
        <v>17965.25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38"/>
        <v>120.41999999999999</v>
      </c>
      <c r="P611">
        <f t="shared" si="39"/>
        <v>102.92307692307692</v>
      </c>
      <c r="Q611" t="s">
        <v>2041</v>
      </c>
      <c r="R611" t="s">
        <v>2063</v>
      </c>
      <c r="S611" s="6">
        <f t="shared" si="36"/>
        <v>17912.25</v>
      </c>
      <c r="T611" s="6">
        <f t="shared" si="37"/>
        <v>17929.25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38"/>
        <v>419.0560747663551</v>
      </c>
      <c r="P612">
        <f t="shared" si="39"/>
        <v>27.998126756166094</v>
      </c>
      <c r="Q612" t="s">
        <v>2039</v>
      </c>
      <c r="R612" t="s">
        <v>2040</v>
      </c>
      <c r="S612" s="6">
        <f t="shared" si="36"/>
        <v>15690.25</v>
      </c>
      <c r="T612" s="6">
        <f t="shared" si="37"/>
        <v>15704.25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38"/>
        <v>13.853658536585368</v>
      </c>
      <c r="P613">
        <f t="shared" si="39"/>
        <v>75.733333333333334</v>
      </c>
      <c r="Q613" t="s">
        <v>2039</v>
      </c>
      <c r="R613" t="s">
        <v>2040</v>
      </c>
      <c r="S613" s="6">
        <f t="shared" si="36"/>
        <v>15911.208333333334</v>
      </c>
      <c r="T613" s="6">
        <f t="shared" si="37"/>
        <v>15923.208333333334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38"/>
        <v>139.43548387096774</v>
      </c>
      <c r="P614">
        <f t="shared" si="39"/>
        <v>45.026041666666664</v>
      </c>
      <c r="Q614" t="s">
        <v>2035</v>
      </c>
      <c r="R614" t="s">
        <v>2043</v>
      </c>
      <c r="S614" s="6">
        <f t="shared" si="36"/>
        <v>14905.208333333334</v>
      </c>
      <c r="T614" s="6">
        <f t="shared" si="37"/>
        <v>14928.25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38"/>
        <v>174</v>
      </c>
      <c r="P615">
        <f t="shared" si="39"/>
        <v>73.615384615384613</v>
      </c>
      <c r="Q615" t="s">
        <v>2039</v>
      </c>
      <c r="R615" t="s">
        <v>2040</v>
      </c>
      <c r="S615" s="6">
        <f t="shared" si="36"/>
        <v>17404.208333333332</v>
      </c>
      <c r="T615" s="6">
        <f t="shared" si="37"/>
        <v>17413.208333333332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38"/>
        <v>155.49056603773585</v>
      </c>
      <c r="P616">
        <f t="shared" si="39"/>
        <v>56.991701244813278</v>
      </c>
      <c r="Q616" t="s">
        <v>2039</v>
      </c>
      <c r="R616" t="s">
        <v>2040</v>
      </c>
      <c r="S616" s="6">
        <f t="shared" si="36"/>
        <v>17177.25</v>
      </c>
      <c r="T616" s="6">
        <f t="shared" si="37"/>
        <v>17195.25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38"/>
        <v>170.44705882352943</v>
      </c>
      <c r="P617">
        <f t="shared" si="39"/>
        <v>85.223529411764702</v>
      </c>
      <c r="Q617" t="s">
        <v>2039</v>
      </c>
      <c r="R617" t="s">
        <v>2040</v>
      </c>
      <c r="S617" s="6">
        <f t="shared" si="36"/>
        <v>16920.208333333332</v>
      </c>
      <c r="T617" s="6">
        <f t="shared" si="37"/>
        <v>16930.208333333332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38"/>
        <v>189.515625</v>
      </c>
      <c r="P618">
        <f t="shared" si="39"/>
        <v>50.962184873949582</v>
      </c>
      <c r="Q618" t="s">
        <v>2035</v>
      </c>
      <c r="R618" t="s">
        <v>2045</v>
      </c>
      <c r="S618" s="6">
        <f t="shared" si="36"/>
        <v>15968.208333333334</v>
      </c>
      <c r="T618" s="6">
        <f t="shared" si="37"/>
        <v>15969.208333333334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38"/>
        <v>249.71428571428572</v>
      </c>
      <c r="P619">
        <f t="shared" si="39"/>
        <v>63.563636363636363</v>
      </c>
      <c r="Q619" t="s">
        <v>2039</v>
      </c>
      <c r="R619" t="s">
        <v>2040</v>
      </c>
      <c r="S619" s="6">
        <f t="shared" si="36"/>
        <v>16225.208333333334</v>
      </c>
      <c r="T619" s="6">
        <f t="shared" si="37"/>
        <v>16235.208333333334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38"/>
        <v>48.860523665659613</v>
      </c>
      <c r="P620">
        <f t="shared" si="39"/>
        <v>80.999165275459092</v>
      </c>
      <c r="Q620" t="s">
        <v>2047</v>
      </c>
      <c r="R620" t="s">
        <v>2048</v>
      </c>
      <c r="S620" s="6">
        <f t="shared" si="36"/>
        <v>15827.208333333334</v>
      </c>
      <c r="T620" s="6">
        <f t="shared" si="37"/>
        <v>15848.208333333334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38"/>
        <v>28.461970393057683</v>
      </c>
      <c r="P621">
        <f t="shared" si="39"/>
        <v>86.044753086419746</v>
      </c>
      <c r="Q621" t="s">
        <v>2039</v>
      </c>
      <c r="R621" t="s">
        <v>2040</v>
      </c>
      <c r="S621" s="6">
        <f t="shared" si="36"/>
        <v>15100.208333333334</v>
      </c>
      <c r="T621" s="6">
        <f t="shared" si="37"/>
        <v>15101.208333333334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38"/>
        <v>268.02325581395348</v>
      </c>
      <c r="P622">
        <f t="shared" si="39"/>
        <v>90.0390625</v>
      </c>
      <c r="Q622" t="s">
        <v>2054</v>
      </c>
      <c r="R622" t="s">
        <v>2055</v>
      </c>
      <c r="S622" s="6">
        <f t="shared" si="36"/>
        <v>16990.208333333332</v>
      </c>
      <c r="T622" s="6">
        <f t="shared" si="37"/>
        <v>16994.208333333332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38"/>
        <v>619.80078125</v>
      </c>
      <c r="P623">
        <f t="shared" si="39"/>
        <v>74.006063432835816</v>
      </c>
      <c r="Q623" t="s">
        <v>2039</v>
      </c>
      <c r="R623" t="s">
        <v>2040</v>
      </c>
      <c r="S623" s="6">
        <f t="shared" si="36"/>
        <v>17057.208333333332</v>
      </c>
      <c r="T623" s="6">
        <f t="shared" si="37"/>
        <v>17062.208333333332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38"/>
        <v>3.1301587301587301</v>
      </c>
      <c r="P624">
        <f t="shared" si="39"/>
        <v>92.4375</v>
      </c>
      <c r="Q624" t="s">
        <v>2035</v>
      </c>
      <c r="R624" t="s">
        <v>2045</v>
      </c>
      <c r="S624" s="6">
        <f t="shared" si="36"/>
        <v>17636.208333333332</v>
      </c>
      <c r="T624" s="6">
        <f t="shared" si="37"/>
        <v>17662.208333333332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38"/>
        <v>159.92152704135739</v>
      </c>
      <c r="P625">
        <f t="shared" si="39"/>
        <v>55.999257333828446</v>
      </c>
      <c r="Q625" t="s">
        <v>2039</v>
      </c>
      <c r="R625" t="s">
        <v>2040</v>
      </c>
      <c r="S625" s="6">
        <f t="shared" si="36"/>
        <v>16632.208333333332</v>
      </c>
      <c r="T625" s="6">
        <f t="shared" si="37"/>
        <v>16637.208333333332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38"/>
        <v>279.39215686274508</v>
      </c>
      <c r="P626">
        <f t="shared" si="39"/>
        <v>32.983796296296298</v>
      </c>
      <c r="Q626" t="s">
        <v>2054</v>
      </c>
      <c r="R626" t="s">
        <v>2055</v>
      </c>
      <c r="S626" s="6">
        <f t="shared" si="36"/>
        <v>16460.25</v>
      </c>
      <c r="T626" s="6">
        <f t="shared" si="37"/>
        <v>16466.25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38"/>
        <v>77.373333333333335</v>
      </c>
      <c r="P627">
        <f t="shared" si="39"/>
        <v>93.596774193548384</v>
      </c>
      <c r="Q627" t="s">
        <v>2039</v>
      </c>
      <c r="R627" t="s">
        <v>2040</v>
      </c>
      <c r="S627" s="6">
        <f t="shared" si="36"/>
        <v>18288.25</v>
      </c>
      <c r="T627" s="6">
        <f t="shared" si="37"/>
        <v>18302.25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38"/>
        <v>206.32812500000003</v>
      </c>
      <c r="P628">
        <f t="shared" si="39"/>
        <v>69.867724867724874</v>
      </c>
      <c r="Q628" t="s">
        <v>2039</v>
      </c>
      <c r="R628" t="s">
        <v>2040</v>
      </c>
      <c r="S628" s="6">
        <f t="shared" si="36"/>
        <v>14880.208333333334</v>
      </c>
      <c r="T628" s="6">
        <f t="shared" si="37"/>
        <v>14889.208333333334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38"/>
        <v>694.25</v>
      </c>
      <c r="P629">
        <f t="shared" si="39"/>
        <v>72.129870129870127</v>
      </c>
      <c r="Q629" t="s">
        <v>2033</v>
      </c>
      <c r="R629" t="s">
        <v>2034</v>
      </c>
      <c r="S629" s="6">
        <f t="shared" si="36"/>
        <v>14776.208333333334</v>
      </c>
      <c r="T629" s="6">
        <f t="shared" si="37"/>
        <v>14800.208333333334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38"/>
        <v>151.78947368421052</v>
      </c>
      <c r="P630">
        <f t="shared" si="39"/>
        <v>30.041666666666668</v>
      </c>
      <c r="Q630" t="s">
        <v>2035</v>
      </c>
      <c r="R630" t="s">
        <v>2045</v>
      </c>
      <c r="S630" s="6">
        <f t="shared" si="36"/>
        <v>14886.208333333334</v>
      </c>
      <c r="T630" s="6">
        <f t="shared" si="37"/>
        <v>14889.208333333334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38"/>
        <v>64.58207217694995</v>
      </c>
      <c r="P631">
        <f t="shared" si="39"/>
        <v>73.968000000000004</v>
      </c>
      <c r="Q631" t="s">
        <v>2039</v>
      </c>
      <c r="R631" t="s">
        <v>2040</v>
      </c>
      <c r="S631" s="6">
        <f t="shared" si="36"/>
        <v>16988.208333333332</v>
      </c>
      <c r="T631" s="6">
        <f t="shared" si="37"/>
        <v>16990.208333333332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38"/>
        <v>62.873684210526314</v>
      </c>
      <c r="P632">
        <f t="shared" si="39"/>
        <v>68.65517241379311</v>
      </c>
      <c r="Q632" t="s">
        <v>2039</v>
      </c>
      <c r="R632" t="s">
        <v>2040</v>
      </c>
      <c r="S632" s="6">
        <f t="shared" si="36"/>
        <v>18017.208333333332</v>
      </c>
      <c r="T632" s="6">
        <f t="shared" si="37"/>
        <v>18028.208333333332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38"/>
        <v>310.39864864864865</v>
      </c>
      <c r="P633">
        <f t="shared" si="39"/>
        <v>59.992164544564154</v>
      </c>
      <c r="Q633" t="s">
        <v>2039</v>
      </c>
      <c r="R633" t="s">
        <v>2040</v>
      </c>
      <c r="S633" s="6">
        <f t="shared" si="36"/>
        <v>17981.208333333332</v>
      </c>
      <c r="T633" s="6">
        <f t="shared" si="37"/>
        <v>17985.208333333332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38"/>
        <v>42.859916782246884</v>
      </c>
      <c r="P634">
        <f t="shared" si="39"/>
        <v>111.15827338129496</v>
      </c>
      <c r="Q634" t="s">
        <v>2039</v>
      </c>
      <c r="R634" t="s">
        <v>2040</v>
      </c>
      <c r="S634" s="6">
        <f t="shared" si="36"/>
        <v>16376.208333333334</v>
      </c>
      <c r="T634" s="6">
        <f t="shared" si="37"/>
        <v>16394.25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38"/>
        <v>83.119402985074629</v>
      </c>
      <c r="P635">
        <f t="shared" si="39"/>
        <v>53.038095238095238</v>
      </c>
      <c r="Q635" t="s">
        <v>2041</v>
      </c>
      <c r="R635" t="s">
        <v>2049</v>
      </c>
      <c r="S635" s="6">
        <f t="shared" si="36"/>
        <v>16746.25</v>
      </c>
      <c r="T635" s="6">
        <f t="shared" si="37"/>
        <v>16750.25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38"/>
        <v>78.531302876480552</v>
      </c>
      <c r="P636">
        <f t="shared" si="39"/>
        <v>55.985524728588658</v>
      </c>
      <c r="Q636" t="s">
        <v>2041</v>
      </c>
      <c r="R636" t="s">
        <v>2060</v>
      </c>
      <c r="S636" s="6">
        <f t="shared" si="36"/>
        <v>17250.208333333332</v>
      </c>
      <c r="T636" s="6">
        <f t="shared" si="37"/>
        <v>17264.208333333332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38"/>
        <v>114.09352517985612</v>
      </c>
      <c r="P637">
        <f t="shared" si="39"/>
        <v>69.986760812003524</v>
      </c>
      <c r="Q637" t="s">
        <v>2041</v>
      </c>
      <c r="R637" t="s">
        <v>2060</v>
      </c>
      <c r="S637" s="6">
        <f t="shared" si="36"/>
        <v>15745.25</v>
      </c>
      <c r="T637" s="6">
        <f t="shared" si="37"/>
        <v>15777.208333333334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38"/>
        <v>64.537683358624179</v>
      </c>
      <c r="P638">
        <f t="shared" si="39"/>
        <v>48.998079877112133</v>
      </c>
      <c r="Q638" t="s">
        <v>2041</v>
      </c>
      <c r="R638" t="s">
        <v>2049</v>
      </c>
      <c r="S638" s="6">
        <f t="shared" si="36"/>
        <v>15357.25</v>
      </c>
      <c r="T638" s="6">
        <f t="shared" si="37"/>
        <v>15402.25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38"/>
        <v>79.411764705882348</v>
      </c>
      <c r="P639">
        <f t="shared" si="39"/>
        <v>103.84615384615384</v>
      </c>
      <c r="Q639" t="s">
        <v>2039</v>
      </c>
      <c r="R639" t="s">
        <v>2040</v>
      </c>
      <c r="S639" s="6">
        <f t="shared" si="36"/>
        <v>17119.25</v>
      </c>
      <c r="T639" s="6">
        <f t="shared" si="37"/>
        <v>17127.25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38"/>
        <v>11.419117647058824</v>
      </c>
      <c r="P640">
        <f t="shared" si="39"/>
        <v>99.127659574468083</v>
      </c>
      <c r="Q640" t="s">
        <v>2039</v>
      </c>
      <c r="R640" t="s">
        <v>2040</v>
      </c>
      <c r="S640" s="6">
        <f t="shared" si="36"/>
        <v>14817.208333333334</v>
      </c>
      <c r="T640" s="6">
        <f t="shared" si="37"/>
        <v>14829.208333333334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38"/>
        <v>56.186046511627907</v>
      </c>
      <c r="P641">
        <f t="shared" si="39"/>
        <v>107.37777777777778</v>
      </c>
      <c r="Q641" t="s">
        <v>2041</v>
      </c>
      <c r="R641" t="s">
        <v>2044</v>
      </c>
      <c r="S641" s="6">
        <f t="shared" si="36"/>
        <v>17740.208333333332</v>
      </c>
      <c r="T641" s="6">
        <f t="shared" si="37"/>
        <v>17740.208333333332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38"/>
        <v>16.501669449081803</v>
      </c>
      <c r="P642">
        <f t="shared" si="39"/>
        <v>76.922178988326849</v>
      </c>
      <c r="Q642" t="s">
        <v>2039</v>
      </c>
      <c r="R642" t="s">
        <v>2040</v>
      </c>
      <c r="S642" s="6">
        <f t="shared" si="36"/>
        <v>16818.25</v>
      </c>
      <c r="T642" s="6">
        <f t="shared" si="37"/>
        <v>16821.25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si="38"/>
        <v>119.96808510638297</v>
      </c>
      <c r="P643">
        <f t="shared" si="39"/>
        <v>58.128865979381445</v>
      </c>
      <c r="Q643" t="s">
        <v>2039</v>
      </c>
      <c r="R643" t="s">
        <v>2040</v>
      </c>
      <c r="S643" s="6">
        <f t="shared" ref="S643:S706" si="40">(((J643/60)/60)/24)</f>
        <v>17217.25</v>
      </c>
      <c r="T643" s="6">
        <f t="shared" ref="T643:T706" si="41">(((K643/60)/60)/24)</f>
        <v>17245.208333333332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ref="O644:O707" si="42">E644/D644*100</f>
        <v>145.45652173913044</v>
      </c>
      <c r="P644">
        <f t="shared" ref="P644:P707" si="43">E644/G644</f>
        <v>103.73643410852713</v>
      </c>
      <c r="Q644" t="s">
        <v>2037</v>
      </c>
      <c r="R644" t="s">
        <v>2046</v>
      </c>
      <c r="S644" s="6">
        <f t="shared" si="40"/>
        <v>17882.25</v>
      </c>
      <c r="T644" s="6">
        <f t="shared" si="41"/>
        <v>17891.25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42"/>
        <v>221.38255033557047</v>
      </c>
      <c r="P645">
        <f t="shared" si="43"/>
        <v>87.962666666666664</v>
      </c>
      <c r="Q645" t="s">
        <v>2039</v>
      </c>
      <c r="R645" t="s">
        <v>2040</v>
      </c>
      <c r="S645" s="6">
        <f t="shared" si="40"/>
        <v>17226.25</v>
      </c>
      <c r="T645" s="6">
        <f t="shared" si="41"/>
        <v>17244.208333333332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42"/>
        <v>48.396694214876035</v>
      </c>
      <c r="P646">
        <f t="shared" si="43"/>
        <v>28</v>
      </c>
      <c r="Q646" t="s">
        <v>2039</v>
      </c>
      <c r="R646" t="s">
        <v>2040</v>
      </c>
      <c r="S646" s="6">
        <f t="shared" si="40"/>
        <v>17883.25</v>
      </c>
      <c r="T646" s="6">
        <f t="shared" si="41"/>
        <v>17899.25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42"/>
        <v>92.911504424778755</v>
      </c>
      <c r="P647">
        <f t="shared" si="43"/>
        <v>37.999361294443261</v>
      </c>
      <c r="Q647" t="s">
        <v>2035</v>
      </c>
      <c r="R647" t="s">
        <v>2036</v>
      </c>
      <c r="S647" s="6">
        <f t="shared" si="40"/>
        <v>17800.208333333332</v>
      </c>
      <c r="T647" s="6">
        <f t="shared" si="41"/>
        <v>17821.208333333332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42"/>
        <v>88.599797365754824</v>
      </c>
      <c r="P648">
        <f t="shared" si="43"/>
        <v>29.999313893653515</v>
      </c>
      <c r="Q648" t="s">
        <v>2050</v>
      </c>
      <c r="R648" t="s">
        <v>2051</v>
      </c>
      <c r="S648" s="6">
        <f t="shared" si="40"/>
        <v>15777.208333333334</v>
      </c>
      <c r="T648" s="6">
        <f t="shared" si="41"/>
        <v>15788.208333333334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42"/>
        <v>41.4</v>
      </c>
      <c r="P649">
        <f t="shared" si="43"/>
        <v>103.5</v>
      </c>
      <c r="Q649" t="s">
        <v>2047</v>
      </c>
      <c r="R649" t="s">
        <v>2059</v>
      </c>
      <c r="S649" s="6">
        <f t="shared" si="40"/>
        <v>17630.208333333332</v>
      </c>
      <c r="T649" s="6">
        <f t="shared" si="41"/>
        <v>17654.208333333332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42"/>
        <v>63.056795131845846</v>
      </c>
      <c r="P650">
        <f t="shared" si="43"/>
        <v>85.994467496542185</v>
      </c>
      <c r="Q650" t="s">
        <v>2033</v>
      </c>
      <c r="R650" t="s">
        <v>2034</v>
      </c>
      <c r="S650" s="6">
        <f t="shared" si="40"/>
        <v>17353.208333333332</v>
      </c>
      <c r="T650" s="6">
        <f t="shared" si="41"/>
        <v>17371.208333333332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42"/>
        <v>48.482333607230892</v>
      </c>
      <c r="P651">
        <f t="shared" si="43"/>
        <v>98.011627906976742</v>
      </c>
      <c r="Q651" t="s">
        <v>2039</v>
      </c>
      <c r="R651" t="s">
        <v>2040</v>
      </c>
      <c r="S651" s="6">
        <f t="shared" si="40"/>
        <v>14902.208333333334</v>
      </c>
      <c r="T651" s="6">
        <f t="shared" si="41"/>
        <v>14913.208333333334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42"/>
        <v>2</v>
      </c>
      <c r="P652">
        <f t="shared" si="43"/>
        <v>2</v>
      </c>
      <c r="Q652" t="s">
        <v>2035</v>
      </c>
      <c r="R652" t="s">
        <v>2058</v>
      </c>
      <c r="S652" s="6">
        <f t="shared" si="40"/>
        <v>16259.208333333334</v>
      </c>
      <c r="T652" s="6">
        <f t="shared" si="41"/>
        <v>16286.208333333334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42"/>
        <v>88.47941026944585</v>
      </c>
      <c r="P653">
        <f t="shared" si="43"/>
        <v>44.994570837642193</v>
      </c>
      <c r="Q653" t="s">
        <v>2041</v>
      </c>
      <c r="R653" t="s">
        <v>2052</v>
      </c>
      <c r="S653" s="6">
        <f t="shared" si="40"/>
        <v>16123.25</v>
      </c>
      <c r="T653" s="6">
        <f t="shared" si="41"/>
        <v>16138.25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42"/>
        <v>126.84</v>
      </c>
      <c r="P654">
        <f t="shared" si="43"/>
        <v>31.012224938875306</v>
      </c>
      <c r="Q654" t="s">
        <v>2037</v>
      </c>
      <c r="R654" t="s">
        <v>2038</v>
      </c>
      <c r="S654" s="6">
        <f t="shared" si="40"/>
        <v>17018.208333333332</v>
      </c>
      <c r="T654" s="6">
        <f t="shared" si="41"/>
        <v>17061.208333333332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42"/>
        <v>2338.833333333333</v>
      </c>
      <c r="P655">
        <f t="shared" si="43"/>
        <v>59.970085470085472</v>
      </c>
      <c r="Q655" t="s">
        <v>2037</v>
      </c>
      <c r="R655" t="s">
        <v>2038</v>
      </c>
      <c r="S655" s="6">
        <f t="shared" si="40"/>
        <v>16899.208333333332</v>
      </c>
      <c r="T655" s="6">
        <f t="shared" si="41"/>
        <v>16901.208333333332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42"/>
        <v>508.38857142857148</v>
      </c>
      <c r="P656">
        <f t="shared" si="43"/>
        <v>58.9973474801061</v>
      </c>
      <c r="Q656" t="s">
        <v>2035</v>
      </c>
      <c r="R656" t="s">
        <v>2057</v>
      </c>
      <c r="S656" s="6">
        <f t="shared" si="40"/>
        <v>16671.208333333332</v>
      </c>
      <c r="T656" s="6">
        <f t="shared" si="41"/>
        <v>16676.208333333332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42"/>
        <v>191.47826086956522</v>
      </c>
      <c r="P657">
        <f t="shared" si="43"/>
        <v>50.045454545454547</v>
      </c>
      <c r="Q657" t="s">
        <v>2054</v>
      </c>
      <c r="R657" t="s">
        <v>2055</v>
      </c>
      <c r="S657" s="6">
        <f t="shared" si="40"/>
        <v>17227.25</v>
      </c>
      <c r="T657" s="6">
        <f t="shared" si="41"/>
        <v>17240.208333333332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42"/>
        <v>42.127533783783782</v>
      </c>
      <c r="P658">
        <f t="shared" si="43"/>
        <v>98.966269841269835</v>
      </c>
      <c r="Q658" t="s">
        <v>2033</v>
      </c>
      <c r="R658" t="s">
        <v>2034</v>
      </c>
      <c r="S658" s="6">
        <f t="shared" si="40"/>
        <v>17528.25</v>
      </c>
      <c r="T658" s="6">
        <f t="shared" si="41"/>
        <v>17533.25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42"/>
        <v>8.24</v>
      </c>
      <c r="P659">
        <f t="shared" si="43"/>
        <v>58.857142857142854</v>
      </c>
      <c r="Q659" t="s">
        <v>2041</v>
      </c>
      <c r="R659" t="s">
        <v>2063</v>
      </c>
      <c r="S659" s="6">
        <f t="shared" si="40"/>
        <v>17527.25</v>
      </c>
      <c r="T659" s="6">
        <f t="shared" si="41"/>
        <v>17543.25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42"/>
        <v>60.064638783269963</v>
      </c>
      <c r="P660">
        <f t="shared" si="43"/>
        <v>81.010256410256417</v>
      </c>
      <c r="Q660" t="s">
        <v>2035</v>
      </c>
      <c r="R660" t="s">
        <v>2036</v>
      </c>
      <c r="S660" s="6">
        <f t="shared" si="40"/>
        <v>16677.208333333332</v>
      </c>
      <c r="T660" s="6">
        <f t="shared" si="41"/>
        <v>16700.208333333332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42"/>
        <v>47.232808616404313</v>
      </c>
      <c r="P661">
        <f t="shared" si="43"/>
        <v>76.013333333333335</v>
      </c>
      <c r="Q661" t="s">
        <v>2041</v>
      </c>
      <c r="R661" t="s">
        <v>2042</v>
      </c>
      <c r="S661" s="6">
        <f t="shared" si="40"/>
        <v>15001.25</v>
      </c>
      <c r="T661" s="6">
        <f t="shared" si="41"/>
        <v>15002.25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42"/>
        <v>81.736263736263737</v>
      </c>
      <c r="P662">
        <f t="shared" si="43"/>
        <v>96.597402597402592</v>
      </c>
      <c r="Q662" t="s">
        <v>2039</v>
      </c>
      <c r="R662" t="s">
        <v>2040</v>
      </c>
      <c r="S662" s="6">
        <f t="shared" si="40"/>
        <v>16668.208333333332</v>
      </c>
      <c r="T662" s="6">
        <f t="shared" si="41"/>
        <v>16677.208333333332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42"/>
        <v>54.187265917603</v>
      </c>
      <c r="P663">
        <f t="shared" si="43"/>
        <v>76.957446808510639</v>
      </c>
      <c r="Q663" t="s">
        <v>2035</v>
      </c>
      <c r="R663" t="s">
        <v>2058</v>
      </c>
      <c r="S663" s="6">
        <f t="shared" si="40"/>
        <v>15427.208333333334</v>
      </c>
      <c r="T663" s="6">
        <f t="shared" si="41"/>
        <v>15457.208333333334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42"/>
        <v>97.868131868131869</v>
      </c>
      <c r="P664">
        <f t="shared" si="43"/>
        <v>67.984732824427482</v>
      </c>
      <c r="Q664" t="s">
        <v>2039</v>
      </c>
      <c r="R664" t="s">
        <v>2040</v>
      </c>
      <c r="S664" s="6">
        <f t="shared" si="40"/>
        <v>17874.25</v>
      </c>
      <c r="T664" s="6">
        <f t="shared" si="41"/>
        <v>17878.25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42"/>
        <v>77.239999999999995</v>
      </c>
      <c r="P665">
        <f t="shared" si="43"/>
        <v>88.781609195402297</v>
      </c>
      <c r="Q665" t="s">
        <v>2039</v>
      </c>
      <c r="R665" t="s">
        <v>2040</v>
      </c>
      <c r="S665" s="6">
        <f t="shared" si="40"/>
        <v>14889.208333333334</v>
      </c>
      <c r="T665" s="6">
        <f t="shared" si="41"/>
        <v>14912.208333333334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42"/>
        <v>33.464735516372798</v>
      </c>
      <c r="P666">
        <f t="shared" si="43"/>
        <v>24.99623706491063</v>
      </c>
      <c r="Q666" t="s">
        <v>2035</v>
      </c>
      <c r="R666" t="s">
        <v>2058</v>
      </c>
      <c r="S666" s="6">
        <f t="shared" si="40"/>
        <v>15390.25</v>
      </c>
      <c r="T666" s="6">
        <f t="shared" si="41"/>
        <v>15400.25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42"/>
        <v>239.58823529411765</v>
      </c>
      <c r="P667">
        <f t="shared" si="43"/>
        <v>44.922794117647058</v>
      </c>
      <c r="Q667" t="s">
        <v>2041</v>
      </c>
      <c r="R667" t="s">
        <v>2042</v>
      </c>
      <c r="S667" s="6">
        <f t="shared" si="40"/>
        <v>15164.208333333334</v>
      </c>
      <c r="T667" s="6">
        <f t="shared" si="41"/>
        <v>15178.208333333334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42"/>
        <v>64.032258064516128</v>
      </c>
      <c r="P668">
        <f t="shared" si="43"/>
        <v>79.400000000000006</v>
      </c>
      <c r="Q668" t="s">
        <v>2039</v>
      </c>
      <c r="R668" t="s">
        <v>2040</v>
      </c>
      <c r="S668" s="6">
        <f t="shared" si="40"/>
        <v>15947.208333333334</v>
      </c>
      <c r="T668" s="6">
        <f t="shared" si="41"/>
        <v>15953.208333333334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42"/>
        <v>176.15942028985506</v>
      </c>
      <c r="P669">
        <f t="shared" si="43"/>
        <v>29.009546539379475</v>
      </c>
      <c r="Q669" t="s">
        <v>2064</v>
      </c>
      <c r="R669" t="s">
        <v>2065</v>
      </c>
      <c r="S669" s="6">
        <f t="shared" si="40"/>
        <v>16323.208333333334</v>
      </c>
      <c r="T669" s="6">
        <f t="shared" si="41"/>
        <v>16332.208333333334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42"/>
        <v>20.33818181818182</v>
      </c>
      <c r="P670">
        <f t="shared" si="43"/>
        <v>73.59210526315789</v>
      </c>
      <c r="Q670" t="s">
        <v>2039</v>
      </c>
      <c r="R670" t="s">
        <v>2040</v>
      </c>
      <c r="S670" s="6">
        <f t="shared" si="40"/>
        <v>15553.208333333334</v>
      </c>
      <c r="T670" s="6">
        <f t="shared" si="41"/>
        <v>15565.208333333334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42"/>
        <v>358.64754098360658</v>
      </c>
      <c r="P671">
        <f t="shared" si="43"/>
        <v>107.97038864898211</v>
      </c>
      <c r="Q671" t="s">
        <v>2039</v>
      </c>
      <c r="R671" t="s">
        <v>2040</v>
      </c>
      <c r="S671" s="6">
        <f t="shared" si="40"/>
        <v>17343.208333333332</v>
      </c>
      <c r="T671" s="6">
        <f t="shared" si="41"/>
        <v>17352.208333333332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42"/>
        <v>468.85802469135803</v>
      </c>
      <c r="P672">
        <f t="shared" si="43"/>
        <v>68.987284287011803</v>
      </c>
      <c r="Q672" t="s">
        <v>2035</v>
      </c>
      <c r="R672" t="s">
        <v>2045</v>
      </c>
      <c r="S672" s="6">
        <f t="shared" si="40"/>
        <v>16856.25</v>
      </c>
      <c r="T672" s="6">
        <f t="shared" si="41"/>
        <v>16868.25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42"/>
        <v>122.05635245901641</v>
      </c>
      <c r="P673">
        <f t="shared" si="43"/>
        <v>111.02236719478098</v>
      </c>
      <c r="Q673" t="s">
        <v>2039</v>
      </c>
      <c r="R673" t="s">
        <v>2040</v>
      </c>
      <c r="S673" s="6">
        <f t="shared" si="40"/>
        <v>14821.208333333334</v>
      </c>
      <c r="T673" s="6">
        <f t="shared" si="41"/>
        <v>14825.208333333334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42"/>
        <v>55.931783729156137</v>
      </c>
      <c r="P674">
        <f t="shared" si="43"/>
        <v>24.997515808491418</v>
      </c>
      <c r="Q674" t="s">
        <v>2039</v>
      </c>
      <c r="R674" t="s">
        <v>2040</v>
      </c>
      <c r="S674" s="6">
        <f t="shared" si="40"/>
        <v>17611.208333333332</v>
      </c>
      <c r="T674" s="6">
        <f t="shared" si="41"/>
        <v>17621.208333333332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42"/>
        <v>43.660714285714285</v>
      </c>
      <c r="P675">
        <f t="shared" si="43"/>
        <v>42.155172413793103</v>
      </c>
      <c r="Q675" t="s">
        <v>2035</v>
      </c>
      <c r="R675" t="s">
        <v>2045</v>
      </c>
      <c r="S675" s="6">
        <f t="shared" si="40"/>
        <v>16906.208333333332</v>
      </c>
      <c r="T675" s="6">
        <f t="shared" si="41"/>
        <v>16927.208333333332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42"/>
        <v>33.53837141183363</v>
      </c>
      <c r="P676">
        <f t="shared" si="43"/>
        <v>47.003284072249592</v>
      </c>
      <c r="Q676" t="s">
        <v>2054</v>
      </c>
      <c r="R676" t="s">
        <v>2055</v>
      </c>
      <c r="S676" s="6">
        <f t="shared" si="40"/>
        <v>15205.208333333334</v>
      </c>
      <c r="T676" s="6">
        <f t="shared" si="41"/>
        <v>15252.208333333334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42"/>
        <v>122.97938144329896</v>
      </c>
      <c r="P677">
        <f t="shared" si="43"/>
        <v>36.0392749244713</v>
      </c>
      <c r="Q677" t="s">
        <v>2064</v>
      </c>
      <c r="R677" t="s">
        <v>2065</v>
      </c>
      <c r="S677" s="6">
        <f t="shared" si="40"/>
        <v>18150.208333333332</v>
      </c>
      <c r="T677" s="6">
        <f t="shared" si="41"/>
        <v>18157.208333333332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42"/>
        <v>189.74959871589084</v>
      </c>
      <c r="P678">
        <f t="shared" si="43"/>
        <v>101.03760683760684</v>
      </c>
      <c r="Q678" t="s">
        <v>2054</v>
      </c>
      <c r="R678" t="s">
        <v>2055</v>
      </c>
      <c r="S678" s="6">
        <f t="shared" si="40"/>
        <v>15609.208333333334</v>
      </c>
      <c r="T678" s="6">
        <f t="shared" si="41"/>
        <v>15618.208333333334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42"/>
        <v>83.622641509433961</v>
      </c>
      <c r="P679">
        <f t="shared" si="43"/>
        <v>39.927927927927925</v>
      </c>
      <c r="Q679" t="s">
        <v>2047</v>
      </c>
      <c r="R679" t="s">
        <v>2053</v>
      </c>
      <c r="S679" s="6">
        <f t="shared" si="40"/>
        <v>16992.208333333332</v>
      </c>
      <c r="T679" s="6">
        <f t="shared" si="41"/>
        <v>17042.208333333332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42"/>
        <v>17.968844221105527</v>
      </c>
      <c r="P680">
        <f t="shared" si="43"/>
        <v>83.158139534883716</v>
      </c>
      <c r="Q680" t="s">
        <v>2041</v>
      </c>
      <c r="R680" t="s">
        <v>2044</v>
      </c>
      <c r="S680" s="6">
        <f t="shared" si="40"/>
        <v>17915.25</v>
      </c>
      <c r="T680" s="6">
        <f t="shared" si="41"/>
        <v>17917.25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42"/>
        <v>1036.5</v>
      </c>
      <c r="P681">
        <f t="shared" si="43"/>
        <v>39.97520661157025</v>
      </c>
      <c r="Q681" t="s">
        <v>2033</v>
      </c>
      <c r="R681" t="s">
        <v>2034</v>
      </c>
      <c r="S681" s="6">
        <f t="shared" si="40"/>
        <v>18187.208333333332</v>
      </c>
      <c r="T681" s="6">
        <f t="shared" si="41"/>
        <v>18192.208333333332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42"/>
        <v>97.405219780219781</v>
      </c>
      <c r="P682">
        <f t="shared" si="43"/>
        <v>47.993908629441627</v>
      </c>
      <c r="Q682" t="s">
        <v>2050</v>
      </c>
      <c r="R682" t="s">
        <v>2061</v>
      </c>
      <c r="S682" s="6">
        <f t="shared" si="40"/>
        <v>18244.25</v>
      </c>
      <c r="T682" s="6">
        <f t="shared" si="41"/>
        <v>18246.25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42"/>
        <v>86.386203150461711</v>
      </c>
      <c r="P683">
        <f t="shared" si="43"/>
        <v>95.978877489438744</v>
      </c>
      <c r="Q683" t="s">
        <v>2039</v>
      </c>
      <c r="R683" t="s">
        <v>2040</v>
      </c>
      <c r="S683" s="6">
        <f t="shared" si="40"/>
        <v>15329.25</v>
      </c>
      <c r="T683" s="6">
        <f t="shared" si="41"/>
        <v>15335.25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42"/>
        <v>150.16666666666666</v>
      </c>
      <c r="P684">
        <f t="shared" si="43"/>
        <v>78.728155339805824</v>
      </c>
      <c r="Q684" t="s">
        <v>2039</v>
      </c>
      <c r="R684" t="s">
        <v>2040</v>
      </c>
      <c r="S684" s="6">
        <f t="shared" si="40"/>
        <v>16050.25</v>
      </c>
      <c r="T684" s="6">
        <f t="shared" si="41"/>
        <v>16059.25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42"/>
        <v>358.43478260869563</v>
      </c>
      <c r="P685">
        <f t="shared" si="43"/>
        <v>56.081632653061227</v>
      </c>
      <c r="Q685" t="s">
        <v>2039</v>
      </c>
      <c r="R685" t="s">
        <v>2040</v>
      </c>
      <c r="S685" s="6">
        <f t="shared" si="40"/>
        <v>17790.208333333332</v>
      </c>
      <c r="T685" s="6">
        <f t="shared" si="41"/>
        <v>17792.208333333332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42"/>
        <v>542.85714285714289</v>
      </c>
      <c r="P686">
        <f t="shared" si="43"/>
        <v>69.090909090909093</v>
      </c>
      <c r="Q686" t="s">
        <v>2047</v>
      </c>
      <c r="R686" t="s">
        <v>2048</v>
      </c>
      <c r="S686" s="6">
        <f t="shared" si="40"/>
        <v>14789.208333333334</v>
      </c>
      <c r="T686" s="6">
        <f t="shared" si="41"/>
        <v>14809.208333333334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42"/>
        <v>67.500714285714281</v>
      </c>
      <c r="P687">
        <f t="shared" si="43"/>
        <v>102.05291576673866</v>
      </c>
      <c r="Q687" t="s">
        <v>2039</v>
      </c>
      <c r="R687" t="s">
        <v>2040</v>
      </c>
      <c r="S687" s="6">
        <f t="shared" si="40"/>
        <v>16670.208333333332</v>
      </c>
      <c r="T687" s="6">
        <f t="shared" si="41"/>
        <v>16694.208333333332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42"/>
        <v>191.74666666666667</v>
      </c>
      <c r="P688">
        <f t="shared" si="43"/>
        <v>107.32089552238806</v>
      </c>
      <c r="Q688" t="s">
        <v>2037</v>
      </c>
      <c r="R688" t="s">
        <v>2046</v>
      </c>
      <c r="S688" s="6">
        <f t="shared" si="40"/>
        <v>17617.208333333332</v>
      </c>
      <c r="T688" s="6">
        <f t="shared" si="41"/>
        <v>17628.208333333332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42"/>
        <v>932</v>
      </c>
      <c r="P689">
        <f t="shared" si="43"/>
        <v>51.970260223048328</v>
      </c>
      <c r="Q689" t="s">
        <v>2039</v>
      </c>
      <c r="R689" t="s">
        <v>2040</v>
      </c>
      <c r="S689" s="6">
        <f t="shared" si="40"/>
        <v>17237.25</v>
      </c>
      <c r="T689" s="6">
        <f t="shared" si="41"/>
        <v>17240.208333333332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42"/>
        <v>429.27586206896552</v>
      </c>
      <c r="P690">
        <f t="shared" si="43"/>
        <v>71.137142857142862</v>
      </c>
      <c r="Q690" t="s">
        <v>2041</v>
      </c>
      <c r="R690" t="s">
        <v>2060</v>
      </c>
      <c r="S690" s="6">
        <f t="shared" si="40"/>
        <v>17906.25</v>
      </c>
      <c r="T690" s="6">
        <f t="shared" si="41"/>
        <v>17922.25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42"/>
        <v>100.65753424657535</v>
      </c>
      <c r="P691">
        <f t="shared" si="43"/>
        <v>106.49275362318841</v>
      </c>
      <c r="Q691" t="s">
        <v>2037</v>
      </c>
      <c r="R691" t="s">
        <v>2038</v>
      </c>
      <c r="S691" s="6">
        <f t="shared" si="40"/>
        <v>16007.208333333334</v>
      </c>
      <c r="T691" s="6">
        <f t="shared" si="41"/>
        <v>16019.25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42"/>
        <v>226.61111111111109</v>
      </c>
      <c r="P692">
        <f t="shared" si="43"/>
        <v>42.93684210526316</v>
      </c>
      <c r="Q692" t="s">
        <v>2041</v>
      </c>
      <c r="R692" t="s">
        <v>2042</v>
      </c>
      <c r="S692" s="6">
        <f t="shared" si="40"/>
        <v>15305.25</v>
      </c>
      <c r="T692" s="6">
        <f t="shared" si="41"/>
        <v>15311.25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42"/>
        <v>142.38</v>
      </c>
      <c r="P693">
        <f t="shared" si="43"/>
        <v>30.037974683544302</v>
      </c>
      <c r="Q693" t="s">
        <v>2041</v>
      </c>
      <c r="R693" t="s">
        <v>2042</v>
      </c>
      <c r="S693" s="6">
        <f t="shared" si="40"/>
        <v>15616.208333333334</v>
      </c>
      <c r="T693" s="6">
        <f t="shared" si="41"/>
        <v>15633.208333333334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42"/>
        <v>90.633333333333326</v>
      </c>
      <c r="P694">
        <f t="shared" si="43"/>
        <v>70.623376623376629</v>
      </c>
      <c r="Q694" t="s">
        <v>2035</v>
      </c>
      <c r="R694" t="s">
        <v>2036</v>
      </c>
      <c r="S694" s="6">
        <f t="shared" si="40"/>
        <v>18086.208333333332</v>
      </c>
      <c r="T694" s="6">
        <f t="shared" si="41"/>
        <v>18104.208333333332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42"/>
        <v>63.966740576496676</v>
      </c>
      <c r="P695">
        <f t="shared" si="43"/>
        <v>66.016018306636155</v>
      </c>
      <c r="Q695" t="s">
        <v>2039</v>
      </c>
      <c r="R695" t="s">
        <v>2040</v>
      </c>
      <c r="S695" s="6">
        <f t="shared" si="40"/>
        <v>17456.208333333332</v>
      </c>
      <c r="T695" s="6">
        <f t="shared" si="41"/>
        <v>17473.208333333332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42"/>
        <v>84.131868131868131</v>
      </c>
      <c r="P696">
        <f t="shared" si="43"/>
        <v>96.911392405063296</v>
      </c>
      <c r="Q696" t="s">
        <v>2039</v>
      </c>
      <c r="R696" t="s">
        <v>2040</v>
      </c>
      <c r="S696" s="6">
        <f t="shared" si="40"/>
        <v>17497.25</v>
      </c>
      <c r="T696" s="6">
        <f t="shared" si="41"/>
        <v>17534.25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42"/>
        <v>133.93478260869566</v>
      </c>
      <c r="P697">
        <f t="shared" si="43"/>
        <v>62.867346938775512</v>
      </c>
      <c r="Q697" t="s">
        <v>2035</v>
      </c>
      <c r="R697" t="s">
        <v>2036</v>
      </c>
      <c r="S697" s="6">
        <f t="shared" si="40"/>
        <v>16753.25</v>
      </c>
      <c r="T697" s="6">
        <f t="shared" si="41"/>
        <v>16769.25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42"/>
        <v>59.042047531992694</v>
      </c>
      <c r="P698">
        <f t="shared" si="43"/>
        <v>108.98537682789652</v>
      </c>
      <c r="Q698" t="s">
        <v>2039</v>
      </c>
      <c r="R698" t="s">
        <v>2040</v>
      </c>
      <c r="S698" s="6">
        <f t="shared" si="40"/>
        <v>16545.208333333332</v>
      </c>
      <c r="T698" s="6">
        <f t="shared" si="41"/>
        <v>16546.208333333332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42"/>
        <v>152.80062063615205</v>
      </c>
      <c r="P699">
        <f t="shared" si="43"/>
        <v>26.999314599040439</v>
      </c>
      <c r="Q699" t="s">
        <v>2035</v>
      </c>
      <c r="R699" t="s">
        <v>2043</v>
      </c>
      <c r="S699" s="6">
        <f t="shared" si="40"/>
        <v>17621.208333333332</v>
      </c>
      <c r="T699" s="6">
        <f t="shared" si="41"/>
        <v>17623.208333333332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42"/>
        <v>446.69121140142522</v>
      </c>
      <c r="P700">
        <f t="shared" si="43"/>
        <v>65.004147943311438</v>
      </c>
      <c r="Q700" t="s">
        <v>2037</v>
      </c>
      <c r="R700" t="s">
        <v>2046</v>
      </c>
      <c r="S700" s="6">
        <f t="shared" si="40"/>
        <v>15302.25</v>
      </c>
      <c r="T700" s="6">
        <f t="shared" si="41"/>
        <v>15316.25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42"/>
        <v>84.391891891891888</v>
      </c>
      <c r="P701">
        <f t="shared" si="43"/>
        <v>111.51785714285714</v>
      </c>
      <c r="Q701" t="s">
        <v>2041</v>
      </c>
      <c r="R701" t="s">
        <v>2044</v>
      </c>
      <c r="S701" s="6">
        <f t="shared" si="40"/>
        <v>18072.208333333332</v>
      </c>
      <c r="T701" s="6">
        <f t="shared" si="41"/>
        <v>18073.208333333332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42"/>
        <v>3</v>
      </c>
      <c r="P702">
        <f t="shared" si="43"/>
        <v>3</v>
      </c>
      <c r="Q702" t="s">
        <v>2037</v>
      </c>
      <c r="R702" t="s">
        <v>2046</v>
      </c>
      <c r="S702" s="6">
        <f t="shared" si="40"/>
        <v>14634.25</v>
      </c>
      <c r="T702" s="6">
        <f t="shared" si="41"/>
        <v>14649.25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42"/>
        <v>175.02692307692308</v>
      </c>
      <c r="P703">
        <f t="shared" si="43"/>
        <v>110.99268292682927</v>
      </c>
      <c r="Q703" t="s">
        <v>2039</v>
      </c>
      <c r="R703" t="s">
        <v>2040</v>
      </c>
      <c r="S703" s="6">
        <f t="shared" si="40"/>
        <v>15060.208333333334</v>
      </c>
      <c r="T703" s="6">
        <f t="shared" si="41"/>
        <v>15067.208333333334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42"/>
        <v>54.137931034482754</v>
      </c>
      <c r="P704">
        <f t="shared" si="43"/>
        <v>56.746987951807228</v>
      </c>
      <c r="Q704" t="s">
        <v>2037</v>
      </c>
      <c r="R704" t="s">
        <v>2046</v>
      </c>
      <c r="S704" s="6">
        <f t="shared" si="40"/>
        <v>15908.208333333334</v>
      </c>
      <c r="T704" s="6">
        <f t="shared" si="41"/>
        <v>15913.208333333334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42"/>
        <v>311.87381703470032</v>
      </c>
      <c r="P705">
        <f t="shared" si="43"/>
        <v>97.020608439646708</v>
      </c>
      <c r="Q705" t="s">
        <v>2047</v>
      </c>
      <c r="R705" t="s">
        <v>2059</v>
      </c>
      <c r="S705" s="6">
        <f t="shared" si="40"/>
        <v>15451.208333333334</v>
      </c>
      <c r="T705" s="6">
        <f t="shared" si="41"/>
        <v>15468.208333333334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42"/>
        <v>122.78160919540231</v>
      </c>
      <c r="P706">
        <f t="shared" si="43"/>
        <v>92.08620689655173</v>
      </c>
      <c r="Q706" t="s">
        <v>2041</v>
      </c>
      <c r="R706" t="s">
        <v>2049</v>
      </c>
      <c r="S706" s="6">
        <f t="shared" si="40"/>
        <v>16986.208333333332</v>
      </c>
      <c r="T706" s="6">
        <f t="shared" si="41"/>
        <v>17001.208333333332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si="42"/>
        <v>99.026517383618156</v>
      </c>
      <c r="P707">
        <f t="shared" si="43"/>
        <v>82.986666666666665</v>
      </c>
      <c r="Q707" t="s">
        <v>2047</v>
      </c>
      <c r="R707" t="s">
        <v>2048</v>
      </c>
      <c r="S707" s="6">
        <f t="shared" ref="S707:S770" si="44">(((J707/60)/60)/24)</f>
        <v>16050.25</v>
      </c>
      <c r="T707" s="6">
        <f t="shared" ref="T707:T770" si="45">(((K707/60)/60)/24)</f>
        <v>16054.25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ref="O708:O771" si="46">E708/D708*100</f>
        <v>127.84686346863469</v>
      </c>
      <c r="P708">
        <f t="shared" ref="P708:P771" si="47">E708/G708</f>
        <v>103.03791821561339</v>
      </c>
      <c r="Q708" t="s">
        <v>2037</v>
      </c>
      <c r="R708" t="s">
        <v>2038</v>
      </c>
      <c r="S708" s="6">
        <f t="shared" si="44"/>
        <v>17902.25</v>
      </c>
      <c r="T708" s="6">
        <f t="shared" si="45"/>
        <v>17910.25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46"/>
        <v>158.61643835616439</v>
      </c>
      <c r="P709">
        <f t="shared" si="47"/>
        <v>68.922619047619051</v>
      </c>
      <c r="Q709" t="s">
        <v>2041</v>
      </c>
      <c r="R709" t="s">
        <v>2044</v>
      </c>
      <c r="S709" s="6">
        <f t="shared" si="44"/>
        <v>17873.25</v>
      </c>
      <c r="T709" s="6">
        <f t="shared" si="45"/>
        <v>17909.25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46"/>
        <v>707.05882352941171</v>
      </c>
      <c r="P710">
        <f t="shared" si="47"/>
        <v>87.737226277372258</v>
      </c>
      <c r="Q710" t="s">
        <v>2039</v>
      </c>
      <c r="R710" t="s">
        <v>2040</v>
      </c>
      <c r="S710" s="6">
        <f t="shared" si="44"/>
        <v>17308.208333333332</v>
      </c>
      <c r="T710" s="6">
        <f t="shared" si="45"/>
        <v>17318.208333333332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46"/>
        <v>142.38775510204081</v>
      </c>
      <c r="P711">
        <f t="shared" si="47"/>
        <v>75.021505376344081</v>
      </c>
      <c r="Q711" t="s">
        <v>2039</v>
      </c>
      <c r="R711" t="s">
        <v>2040</v>
      </c>
      <c r="S711" s="6">
        <f t="shared" si="44"/>
        <v>15449.208333333334</v>
      </c>
      <c r="T711" s="6">
        <f t="shared" si="45"/>
        <v>15456.208333333334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46"/>
        <v>147.86046511627907</v>
      </c>
      <c r="P712">
        <f t="shared" si="47"/>
        <v>50.863999999999997</v>
      </c>
      <c r="Q712" t="s">
        <v>2039</v>
      </c>
      <c r="R712" t="s">
        <v>2040</v>
      </c>
      <c r="S712" s="6">
        <f t="shared" si="44"/>
        <v>17726.208333333332</v>
      </c>
      <c r="T712" s="6">
        <f t="shared" si="45"/>
        <v>17733.208333333332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46"/>
        <v>20.322580645161288</v>
      </c>
      <c r="P713">
        <f t="shared" si="47"/>
        <v>90</v>
      </c>
      <c r="Q713" t="s">
        <v>2039</v>
      </c>
      <c r="R713" t="s">
        <v>2040</v>
      </c>
      <c r="S713" s="6">
        <f t="shared" si="44"/>
        <v>16824.25</v>
      </c>
      <c r="T713" s="6">
        <f t="shared" si="45"/>
        <v>16826.25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46"/>
        <v>1840.625</v>
      </c>
      <c r="P714">
        <f t="shared" si="47"/>
        <v>72.896039603960389</v>
      </c>
      <c r="Q714" t="s">
        <v>2039</v>
      </c>
      <c r="R714" t="s">
        <v>2040</v>
      </c>
      <c r="S714" s="6">
        <f t="shared" si="44"/>
        <v>16990.208333333332</v>
      </c>
      <c r="T714" s="6">
        <f t="shared" si="45"/>
        <v>17031.208333333332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46"/>
        <v>161.94202898550725</v>
      </c>
      <c r="P715">
        <f t="shared" si="47"/>
        <v>108.48543689320388</v>
      </c>
      <c r="Q715" t="s">
        <v>2047</v>
      </c>
      <c r="R715" t="s">
        <v>2056</v>
      </c>
      <c r="S715" s="6">
        <f t="shared" si="44"/>
        <v>17035.208333333332</v>
      </c>
      <c r="T715" s="6">
        <f t="shared" si="45"/>
        <v>17047.208333333332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46"/>
        <v>472.82077922077923</v>
      </c>
      <c r="P716">
        <f t="shared" si="47"/>
        <v>101.98095238095237</v>
      </c>
      <c r="Q716" t="s">
        <v>2035</v>
      </c>
      <c r="R716" t="s">
        <v>2036</v>
      </c>
      <c r="S716" s="6">
        <f t="shared" si="44"/>
        <v>16301.208333333334</v>
      </c>
      <c r="T716" s="6">
        <f t="shared" si="45"/>
        <v>16302.208333333334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46"/>
        <v>24.466101694915253</v>
      </c>
      <c r="P717">
        <f t="shared" si="47"/>
        <v>44.009146341463413</v>
      </c>
      <c r="Q717" t="s">
        <v>2050</v>
      </c>
      <c r="R717" t="s">
        <v>2061</v>
      </c>
      <c r="S717" s="6">
        <f t="shared" si="44"/>
        <v>14828.208333333334</v>
      </c>
      <c r="T717" s="6">
        <f t="shared" si="45"/>
        <v>14833.208333333334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46"/>
        <v>517.65</v>
      </c>
      <c r="P718">
        <f t="shared" si="47"/>
        <v>65.942675159235662</v>
      </c>
      <c r="Q718" t="s">
        <v>2039</v>
      </c>
      <c r="R718" t="s">
        <v>2040</v>
      </c>
      <c r="S718" s="6">
        <f t="shared" si="44"/>
        <v>15896.208333333334</v>
      </c>
      <c r="T718" s="6">
        <f t="shared" si="45"/>
        <v>15924.208333333334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46"/>
        <v>247.64285714285714</v>
      </c>
      <c r="P719">
        <f t="shared" si="47"/>
        <v>24.987387387387386</v>
      </c>
      <c r="Q719" t="s">
        <v>2041</v>
      </c>
      <c r="R719" t="s">
        <v>2042</v>
      </c>
      <c r="S719" s="6">
        <f t="shared" si="44"/>
        <v>15208.208333333334</v>
      </c>
      <c r="T719" s="6">
        <f t="shared" si="45"/>
        <v>15229.208333333334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46"/>
        <v>100.20481927710843</v>
      </c>
      <c r="P720">
        <f t="shared" si="47"/>
        <v>28.003367003367003</v>
      </c>
      <c r="Q720" t="s">
        <v>2037</v>
      </c>
      <c r="R720" t="s">
        <v>2046</v>
      </c>
      <c r="S720" s="6">
        <f t="shared" si="44"/>
        <v>15873.208333333334</v>
      </c>
      <c r="T720" s="6">
        <f t="shared" si="45"/>
        <v>15899.208333333334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46"/>
        <v>153</v>
      </c>
      <c r="P721">
        <f t="shared" si="47"/>
        <v>85.829268292682926</v>
      </c>
      <c r="Q721" t="s">
        <v>2047</v>
      </c>
      <c r="R721" t="s">
        <v>2053</v>
      </c>
      <c r="S721" s="6">
        <f t="shared" si="44"/>
        <v>15489.208333333334</v>
      </c>
      <c r="T721" s="6">
        <f t="shared" si="45"/>
        <v>15500.208333333334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46"/>
        <v>37.091954022988503</v>
      </c>
      <c r="P722">
        <f t="shared" si="47"/>
        <v>84.921052631578945</v>
      </c>
      <c r="Q722" t="s">
        <v>2039</v>
      </c>
      <c r="R722" t="s">
        <v>2040</v>
      </c>
      <c r="S722" s="6">
        <f t="shared" si="44"/>
        <v>17583.25</v>
      </c>
      <c r="T722" s="6">
        <f t="shared" si="45"/>
        <v>17597.25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46"/>
        <v>4.392394822006473</v>
      </c>
      <c r="P723">
        <f t="shared" si="47"/>
        <v>90.483333333333334</v>
      </c>
      <c r="Q723" t="s">
        <v>2035</v>
      </c>
      <c r="R723" t="s">
        <v>2036</v>
      </c>
      <c r="S723" s="6">
        <f t="shared" si="44"/>
        <v>17625.208333333332</v>
      </c>
      <c r="T723" s="6">
        <f t="shared" si="45"/>
        <v>17631.208333333332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46"/>
        <v>156.50721649484535</v>
      </c>
      <c r="P724">
        <f t="shared" si="47"/>
        <v>25.00197628458498</v>
      </c>
      <c r="Q724" t="s">
        <v>2041</v>
      </c>
      <c r="R724" t="s">
        <v>2042</v>
      </c>
      <c r="S724" s="6">
        <f t="shared" si="44"/>
        <v>17476.25</v>
      </c>
      <c r="T724" s="6">
        <f t="shared" si="45"/>
        <v>17503.25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46"/>
        <v>270.40816326530609</v>
      </c>
      <c r="P725">
        <f t="shared" si="47"/>
        <v>92.013888888888886</v>
      </c>
      <c r="Q725" t="s">
        <v>2039</v>
      </c>
      <c r="R725" t="s">
        <v>2040</v>
      </c>
      <c r="S725" s="6">
        <f t="shared" si="44"/>
        <v>16862.25</v>
      </c>
      <c r="T725" s="6">
        <f t="shared" si="45"/>
        <v>16883.208333333332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46"/>
        <v>134.05952380952382</v>
      </c>
      <c r="P726">
        <f t="shared" si="47"/>
        <v>93.066115702479337</v>
      </c>
      <c r="Q726" t="s">
        <v>2039</v>
      </c>
      <c r="R726" t="s">
        <v>2040</v>
      </c>
      <c r="S726" s="6">
        <f t="shared" si="44"/>
        <v>16365.208333333334</v>
      </c>
      <c r="T726" s="6">
        <f t="shared" si="45"/>
        <v>16367.208333333334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46"/>
        <v>50.398033126293996</v>
      </c>
      <c r="P727">
        <f t="shared" si="47"/>
        <v>61.008145363408524</v>
      </c>
      <c r="Q727" t="s">
        <v>2050</v>
      </c>
      <c r="R727" t="s">
        <v>2061</v>
      </c>
      <c r="S727" s="6">
        <f t="shared" si="44"/>
        <v>16389.25</v>
      </c>
      <c r="T727" s="6">
        <f t="shared" si="45"/>
        <v>16391.25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46"/>
        <v>88.815837937384899</v>
      </c>
      <c r="P728">
        <f t="shared" si="47"/>
        <v>92.036259541984734</v>
      </c>
      <c r="Q728" t="s">
        <v>2039</v>
      </c>
      <c r="R728" t="s">
        <v>2040</v>
      </c>
      <c r="S728" s="6">
        <f t="shared" si="44"/>
        <v>14907.208333333334</v>
      </c>
      <c r="T728" s="6">
        <f t="shared" si="45"/>
        <v>14913.208333333334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46"/>
        <v>165</v>
      </c>
      <c r="P729">
        <f t="shared" si="47"/>
        <v>81.132596685082873</v>
      </c>
      <c r="Q729" t="s">
        <v>2037</v>
      </c>
      <c r="R729" t="s">
        <v>2038</v>
      </c>
      <c r="S729" s="6">
        <f t="shared" si="44"/>
        <v>17916.25</v>
      </c>
      <c r="T729" s="6">
        <f t="shared" si="45"/>
        <v>17974.208333333332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46"/>
        <v>17.5</v>
      </c>
      <c r="P730">
        <f t="shared" si="47"/>
        <v>73.5</v>
      </c>
      <c r="Q730" t="s">
        <v>2039</v>
      </c>
      <c r="R730" t="s">
        <v>2040</v>
      </c>
      <c r="S730" s="6">
        <f t="shared" si="44"/>
        <v>16946.208333333332</v>
      </c>
      <c r="T730" s="6">
        <f t="shared" si="45"/>
        <v>16957.208333333332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46"/>
        <v>185.66071428571428</v>
      </c>
      <c r="P731">
        <f t="shared" si="47"/>
        <v>85.221311475409834</v>
      </c>
      <c r="Q731" t="s">
        <v>2041</v>
      </c>
      <c r="R731" t="s">
        <v>2044</v>
      </c>
      <c r="S731" s="6">
        <f t="shared" si="44"/>
        <v>15740.25</v>
      </c>
      <c r="T731" s="6">
        <f t="shared" si="45"/>
        <v>15742.25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46"/>
        <v>412.6631944444444</v>
      </c>
      <c r="P732">
        <f t="shared" si="47"/>
        <v>110.96825396825396</v>
      </c>
      <c r="Q732" t="s">
        <v>2037</v>
      </c>
      <c r="R732" t="s">
        <v>2046</v>
      </c>
      <c r="S732" s="6">
        <f t="shared" si="44"/>
        <v>16578.208333333332</v>
      </c>
      <c r="T732" s="6">
        <f t="shared" si="45"/>
        <v>16584.208333333332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46"/>
        <v>90.25</v>
      </c>
      <c r="P733">
        <f t="shared" si="47"/>
        <v>32.968036529680369</v>
      </c>
      <c r="Q733" t="s">
        <v>2037</v>
      </c>
      <c r="R733" t="s">
        <v>2038</v>
      </c>
      <c r="S733" s="6">
        <f t="shared" si="44"/>
        <v>17370.208333333332</v>
      </c>
      <c r="T733" s="6">
        <f t="shared" si="45"/>
        <v>17371.208333333332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46"/>
        <v>91.984615384615381</v>
      </c>
      <c r="P734">
        <f t="shared" si="47"/>
        <v>96.005352363960753</v>
      </c>
      <c r="Q734" t="s">
        <v>2035</v>
      </c>
      <c r="R734" t="s">
        <v>2036</v>
      </c>
      <c r="S734" s="6">
        <f t="shared" si="44"/>
        <v>17247.208333333332</v>
      </c>
      <c r="T734" s="6">
        <f t="shared" si="45"/>
        <v>17270.208333333332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46"/>
        <v>527.00632911392404</v>
      </c>
      <c r="P735">
        <f t="shared" si="47"/>
        <v>84.96632653061225</v>
      </c>
      <c r="Q735" t="s">
        <v>2035</v>
      </c>
      <c r="R735" t="s">
        <v>2057</v>
      </c>
      <c r="S735" s="6">
        <f t="shared" si="44"/>
        <v>16275.208333333334</v>
      </c>
      <c r="T735" s="6">
        <f t="shared" si="45"/>
        <v>16288.208333333334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46"/>
        <v>319.14285714285711</v>
      </c>
      <c r="P736">
        <f t="shared" si="47"/>
        <v>25.007462686567163</v>
      </c>
      <c r="Q736" t="s">
        <v>2039</v>
      </c>
      <c r="R736" t="s">
        <v>2040</v>
      </c>
      <c r="S736" s="6">
        <f t="shared" si="44"/>
        <v>17194.25</v>
      </c>
      <c r="T736" s="6">
        <f t="shared" si="45"/>
        <v>17206.25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46"/>
        <v>354.18867924528303</v>
      </c>
      <c r="P737">
        <f t="shared" si="47"/>
        <v>65.998995479658461</v>
      </c>
      <c r="Q737" t="s">
        <v>2054</v>
      </c>
      <c r="R737" t="s">
        <v>2055</v>
      </c>
      <c r="S737" s="6">
        <f t="shared" si="44"/>
        <v>16890.208333333332</v>
      </c>
      <c r="T737" s="6">
        <f t="shared" si="45"/>
        <v>16897.208333333332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46"/>
        <v>32.896103896103895</v>
      </c>
      <c r="P738">
        <f t="shared" si="47"/>
        <v>87.34482758620689</v>
      </c>
      <c r="Q738" t="s">
        <v>2047</v>
      </c>
      <c r="R738" t="s">
        <v>2048</v>
      </c>
      <c r="S738" s="6">
        <f t="shared" si="44"/>
        <v>16486.25</v>
      </c>
      <c r="T738" s="6">
        <f t="shared" si="45"/>
        <v>16490.25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46"/>
        <v>135.8918918918919</v>
      </c>
      <c r="P739">
        <f t="shared" si="47"/>
        <v>27.933333333333334</v>
      </c>
      <c r="Q739" t="s">
        <v>2035</v>
      </c>
      <c r="R739" t="s">
        <v>2045</v>
      </c>
      <c r="S739" s="6">
        <f t="shared" si="44"/>
        <v>17116.25</v>
      </c>
      <c r="T739" s="6">
        <f t="shared" si="45"/>
        <v>17128.25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46"/>
        <v>2.0843373493975905</v>
      </c>
      <c r="P740">
        <f t="shared" si="47"/>
        <v>103.8</v>
      </c>
      <c r="Q740" t="s">
        <v>2039</v>
      </c>
      <c r="R740" t="s">
        <v>2040</v>
      </c>
      <c r="S740" s="6">
        <f t="shared" si="44"/>
        <v>16390.25</v>
      </c>
      <c r="T740" s="6">
        <f t="shared" si="45"/>
        <v>16412.25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46"/>
        <v>61</v>
      </c>
      <c r="P741">
        <f t="shared" si="47"/>
        <v>31.937172774869111</v>
      </c>
      <c r="Q741" t="s">
        <v>2035</v>
      </c>
      <c r="R741" t="s">
        <v>2045</v>
      </c>
      <c r="S741" s="6">
        <f t="shared" si="44"/>
        <v>15520.208333333334</v>
      </c>
      <c r="T741" s="6">
        <f t="shared" si="45"/>
        <v>15521.208333333334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46"/>
        <v>30.037735849056602</v>
      </c>
      <c r="P742">
        <f t="shared" si="47"/>
        <v>99.5</v>
      </c>
      <c r="Q742" t="s">
        <v>2039</v>
      </c>
      <c r="R742" t="s">
        <v>2040</v>
      </c>
      <c r="S742" s="6">
        <f t="shared" si="44"/>
        <v>17200.25</v>
      </c>
      <c r="T742" s="6">
        <f t="shared" si="45"/>
        <v>17203.25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46"/>
        <v>1179.1666666666665</v>
      </c>
      <c r="P743">
        <f t="shared" si="47"/>
        <v>108.84615384615384</v>
      </c>
      <c r="Q743" t="s">
        <v>2039</v>
      </c>
      <c r="R743" t="s">
        <v>2040</v>
      </c>
      <c r="S743" s="6">
        <f t="shared" si="44"/>
        <v>14752.208333333334</v>
      </c>
      <c r="T743" s="6">
        <f t="shared" si="45"/>
        <v>14753.208333333334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46"/>
        <v>1126.0833333333335</v>
      </c>
      <c r="P744">
        <f t="shared" si="47"/>
        <v>110.76229508196721</v>
      </c>
      <c r="Q744" t="s">
        <v>2035</v>
      </c>
      <c r="R744" t="s">
        <v>2043</v>
      </c>
      <c r="S744" s="6">
        <f t="shared" si="44"/>
        <v>14628.25</v>
      </c>
      <c r="T744" s="6">
        <f t="shared" si="45"/>
        <v>14670.25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46"/>
        <v>12.923076923076923</v>
      </c>
      <c r="P745">
        <f t="shared" si="47"/>
        <v>29.647058823529413</v>
      </c>
      <c r="Q745" t="s">
        <v>2039</v>
      </c>
      <c r="R745" t="s">
        <v>2040</v>
      </c>
      <c r="S745" s="6">
        <f t="shared" si="44"/>
        <v>16729.208333333332</v>
      </c>
      <c r="T745" s="6">
        <f t="shared" si="45"/>
        <v>16735.208333333332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46"/>
        <v>712</v>
      </c>
      <c r="P746">
        <f t="shared" si="47"/>
        <v>101.71428571428571</v>
      </c>
      <c r="Q746" t="s">
        <v>2039</v>
      </c>
      <c r="R746" t="s">
        <v>2040</v>
      </c>
      <c r="S746" s="6">
        <f t="shared" si="44"/>
        <v>17753.208333333332</v>
      </c>
      <c r="T746" s="6">
        <f t="shared" si="45"/>
        <v>17755.208333333332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46"/>
        <v>30.304347826086957</v>
      </c>
      <c r="P747">
        <f t="shared" si="47"/>
        <v>61.5</v>
      </c>
      <c r="Q747" t="s">
        <v>2037</v>
      </c>
      <c r="R747" t="s">
        <v>2046</v>
      </c>
      <c r="S747" s="6">
        <f t="shared" si="44"/>
        <v>14759.208333333334</v>
      </c>
      <c r="T747" s="6">
        <f t="shared" si="45"/>
        <v>14786.208333333334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46"/>
        <v>212.50896057347671</v>
      </c>
      <c r="P748">
        <f t="shared" si="47"/>
        <v>35</v>
      </c>
      <c r="Q748" t="s">
        <v>2037</v>
      </c>
      <c r="R748" t="s">
        <v>2038</v>
      </c>
      <c r="S748" s="6">
        <f t="shared" si="44"/>
        <v>15256.208333333334</v>
      </c>
      <c r="T748" s="6">
        <f t="shared" si="45"/>
        <v>15261.208333333334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46"/>
        <v>228.85714285714286</v>
      </c>
      <c r="P749">
        <f t="shared" si="47"/>
        <v>40.049999999999997</v>
      </c>
      <c r="Q749" t="s">
        <v>2039</v>
      </c>
      <c r="R749" t="s">
        <v>2040</v>
      </c>
      <c r="S749" s="6">
        <f t="shared" si="44"/>
        <v>14854.208333333334</v>
      </c>
      <c r="T749" s="6">
        <f t="shared" si="45"/>
        <v>14865.208333333334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46"/>
        <v>34.959979476654695</v>
      </c>
      <c r="P750">
        <f t="shared" si="47"/>
        <v>110.97231270358306</v>
      </c>
      <c r="Q750" t="s">
        <v>2041</v>
      </c>
      <c r="R750" t="s">
        <v>2049</v>
      </c>
      <c r="S750" s="6">
        <f t="shared" si="44"/>
        <v>14669.25</v>
      </c>
      <c r="T750" s="6">
        <f t="shared" si="45"/>
        <v>14694.208333333334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46"/>
        <v>157.29069767441862</v>
      </c>
      <c r="P751">
        <f t="shared" si="47"/>
        <v>36.959016393442624</v>
      </c>
      <c r="Q751" t="s">
        <v>2037</v>
      </c>
      <c r="R751" t="s">
        <v>2046</v>
      </c>
      <c r="S751" s="6">
        <f t="shared" si="44"/>
        <v>16351.208333333334</v>
      </c>
      <c r="T751" s="6">
        <f t="shared" si="45"/>
        <v>16363.208333333334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46"/>
        <v>1</v>
      </c>
      <c r="P752">
        <f t="shared" si="47"/>
        <v>1</v>
      </c>
      <c r="Q752" t="s">
        <v>2035</v>
      </c>
      <c r="R752" t="s">
        <v>2043</v>
      </c>
      <c r="S752" s="6">
        <f t="shared" si="44"/>
        <v>14791.208333333334</v>
      </c>
      <c r="T752" s="6">
        <f t="shared" si="45"/>
        <v>14816.208333333334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46"/>
        <v>232.30555555555554</v>
      </c>
      <c r="P753">
        <f t="shared" si="47"/>
        <v>30.974074074074075</v>
      </c>
      <c r="Q753" t="s">
        <v>2047</v>
      </c>
      <c r="R753" t="s">
        <v>2048</v>
      </c>
      <c r="S753" s="6">
        <f t="shared" si="44"/>
        <v>16877.208333333332</v>
      </c>
      <c r="T753" s="6">
        <f t="shared" si="45"/>
        <v>16892.208333333332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46"/>
        <v>92.448275862068968</v>
      </c>
      <c r="P754">
        <f t="shared" si="47"/>
        <v>47.035087719298247</v>
      </c>
      <c r="Q754" t="s">
        <v>2039</v>
      </c>
      <c r="R754" t="s">
        <v>2040</v>
      </c>
      <c r="S754" s="6">
        <f t="shared" si="44"/>
        <v>14826.208333333334</v>
      </c>
      <c r="T754" s="6">
        <f t="shared" si="45"/>
        <v>14844.208333333334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46"/>
        <v>256.70212765957444</v>
      </c>
      <c r="P755">
        <f t="shared" si="47"/>
        <v>88.065693430656935</v>
      </c>
      <c r="Q755" t="s">
        <v>2054</v>
      </c>
      <c r="R755" t="s">
        <v>2055</v>
      </c>
      <c r="S755" s="6">
        <f t="shared" si="44"/>
        <v>14752.208333333334</v>
      </c>
      <c r="T755" s="6">
        <f t="shared" si="45"/>
        <v>14767.208333333334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46"/>
        <v>168.47017045454547</v>
      </c>
      <c r="P756">
        <f t="shared" si="47"/>
        <v>37.005616224648989</v>
      </c>
      <c r="Q756" t="s">
        <v>2039</v>
      </c>
      <c r="R756" t="s">
        <v>2040</v>
      </c>
      <c r="S756" s="6">
        <f t="shared" si="44"/>
        <v>15641.208333333334</v>
      </c>
      <c r="T756" s="6">
        <f t="shared" si="45"/>
        <v>15694.25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46"/>
        <v>166.57777777777778</v>
      </c>
      <c r="P757">
        <f t="shared" si="47"/>
        <v>26.027777777777779</v>
      </c>
      <c r="Q757" t="s">
        <v>2039</v>
      </c>
      <c r="R757" t="s">
        <v>2040</v>
      </c>
      <c r="S757" s="6">
        <f t="shared" si="44"/>
        <v>17527.25</v>
      </c>
      <c r="T757" s="6">
        <f t="shared" si="45"/>
        <v>17539.25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46"/>
        <v>772.07692307692309</v>
      </c>
      <c r="P758">
        <f t="shared" si="47"/>
        <v>67.817567567567565</v>
      </c>
      <c r="Q758" t="s">
        <v>2039</v>
      </c>
      <c r="R758" t="s">
        <v>2040</v>
      </c>
      <c r="S758" s="6">
        <f t="shared" si="44"/>
        <v>16455.25</v>
      </c>
      <c r="T758" s="6">
        <f t="shared" si="45"/>
        <v>16461.25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46"/>
        <v>406.85714285714283</v>
      </c>
      <c r="P759">
        <f t="shared" si="47"/>
        <v>49.964912280701753</v>
      </c>
      <c r="Q759" t="s">
        <v>2041</v>
      </c>
      <c r="R759" t="s">
        <v>2044</v>
      </c>
      <c r="S759" s="6">
        <f t="shared" si="44"/>
        <v>15106.208333333334</v>
      </c>
      <c r="T759" s="6">
        <f t="shared" si="45"/>
        <v>15110.208333333334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46"/>
        <v>564.20608108108115</v>
      </c>
      <c r="P760">
        <f t="shared" si="47"/>
        <v>110.01646903820817</v>
      </c>
      <c r="Q760" t="s">
        <v>2035</v>
      </c>
      <c r="R760" t="s">
        <v>2036</v>
      </c>
      <c r="S760" s="6">
        <f t="shared" si="44"/>
        <v>16367.208333333334</v>
      </c>
      <c r="T760" s="6">
        <f t="shared" si="45"/>
        <v>16376.208333333334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46"/>
        <v>68.426865671641792</v>
      </c>
      <c r="P761">
        <f t="shared" si="47"/>
        <v>89.964678178963894</v>
      </c>
      <c r="Q761" t="s">
        <v>2035</v>
      </c>
      <c r="R761" t="s">
        <v>2043</v>
      </c>
      <c r="S761" s="6">
        <f t="shared" si="44"/>
        <v>17567.25</v>
      </c>
      <c r="T761" s="6">
        <f t="shared" si="45"/>
        <v>17597.25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46"/>
        <v>34.351966873706004</v>
      </c>
      <c r="P762">
        <f t="shared" si="47"/>
        <v>79.009523809523813</v>
      </c>
      <c r="Q762" t="s">
        <v>2050</v>
      </c>
      <c r="R762" t="s">
        <v>2051</v>
      </c>
      <c r="S762" s="6">
        <f t="shared" si="44"/>
        <v>18109.208333333332</v>
      </c>
      <c r="T762" s="6">
        <f t="shared" si="45"/>
        <v>18138.208333333332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46"/>
        <v>655.4545454545455</v>
      </c>
      <c r="P763">
        <f t="shared" si="47"/>
        <v>86.867469879518069</v>
      </c>
      <c r="Q763" t="s">
        <v>2035</v>
      </c>
      <c r="R763" t="s">
        <v>2036</v>
      </c>
      <c r="S763" s="6">
        <f t="shared" si="44"/>
        <v>17369.208333333332</v>
      </c>
      <c r="T763" s="6">
        <f t="shared" si="45"/>
        <v>17374.208333333332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46"/>
        <v>177.25714285714284</v>
      </c>
      <c r="P764">
        <f t="shared" si="47"/>
        <v>62.04</v>
      </c>
      <c r="Q764" t="s">
        <v>2035</v>
      </c>
      <c r="R764" t="s">
        <v>2058</v>
      </c>
      <c r="S764" s="6">
        <f t="shared" si="44"/>
        <v>15672.25</v>
      </c>
      <c r="T764" s="6">
        <f t="shared" si="45"/>
        <v>15683.25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46"/>
        <v>113.17857142857144</v>
      </c>
      <c r="P765">
        <f t="shared" si="47"/>
        <v>26.970212765957445</v>
      </c>
      <c r="Q765" t="s">
        <v>2039</v>
      </c>
      <c r="R765" t="s">
        <v>2040</v>
      </c>
      <c r="S765" s="6">
        <f t="shared" si="44"/>
        <v>15468.208333333334</v>
      </c>
      <c r="T765" s="6">
        <f t="shared" si="45"/>
        <v>15503.208333333334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46"/>
        <v>728.18181818181824</v>
      </c>
      <c r="P766">
        <f t="shared" si="47"/>
        <v>54.121621621621621</v>
      </c>
      <c r="Q766" t="s">
        <v>2035</v>
      </c>
      <c r="R766" t="s">
        <v>2036</v>
      </c>
      <c r="S766" s="6">
        <f t="shared" si="44"/>
        <v>15107.208333333334</v>
      </c>
      <c r="T766" s="6">
        <f t="shared" si="45"/>
        <v>15115.208333333334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46"/>
        <v>208.33333333333334</v>
      </c>
      <c r="P767">
        <f t="shared" si="47"/>
        <v>41.035353535353536</v>
      </c>
      <c r="Q767" t="s">
        <v>2035</v>
      </c>
      <c r="R767" t="s">
        <v>2045</v>
      </c>
      <c r="S767" s="6">
        <f t="shared" si="44"/>
        <v>17271.208333333332</v>
      </c>
      <c r="T767" s="6">
        <f t="shared" si="45"/>
        <v>17296.208333333332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46"/>
        <v>31.171232876712331</v>
      </c>
      <c r="P768">
        <f t="shared" si="47"/>
        <v>55.052419354838712</v>
      </c>
      <c r="Q768" t="s">
        <v>2041</v>
      </c>
      <c r="R768" t="s">
        <v>2063</v>
      </c>
      <c r="S768" s="6">
        <f t="shared" si="44"/>
        <v>17793.208333333332</v>
      </c>
      <c r="T768" s="6">
        <f t="shared" si="45"/>
        <v>17794.208333333332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46"/>
        <v>56.967078189300416</v>
      </c>
      <c r="P769">
        <f t="shared" si="47"/>
        <v>107.93762183235867</v>
      </c>
      <c r="Q769" t="s">
        <v>2047</v>
      </c>
      <c r="R769" t="s">
        <v>2059</v>
      </c>
      <c r="S769" s="6">
        <f t="shared" si="44"/>
        <v>16714.208333333332</v>
      </c>
      <c r="T769" s="6">
        <f t="shared" si="45"/>
        <v>16759.25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46"/>
        <v>231</v>
      </c>
      <c r="P770">
        <f t="shared" si="47"/>
        <v>73.92</v>
      </c>
      <c r="Q770" t="s">
        <v>2039</v>
      </c>
      <c r="R770" t="s">
        <v>2040</v>
      </c>
      <c r="S770" s="6">
        <f t="shared" si="44"/>
        <v>16050.25</v>
      </c>
      <c r="T770" s="6">
        <f t="shared" si="45"/>
        <v>16065.25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si="46"/>
        <v>86.867834394904463</v>
      </c>
      <c r="P771">
        <f t="shared" si="47"/>
        <v>31.995894428152493</v>
      </c>
      <c r="Q771" t="s">
        <v>2050</v>
      </c>
      <c r="R771" t="s">
        <v>2051</v>
      </c>
      <c r="S771" s="6">
        <f t="shared" ref="S771:S834" si="48">(((J771/60)/60)/24)</f>
        <v>15932.208333333334</v>
      </c>
      <c r="T771" s="6">
        <f t="shared" ref="T771:T834" si="49">(((K771/60)/60)/24)</f>
        <v>15958.208333333334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ref="O772:O835" si="50">E772/D772*100</f>
        <v>270.74418604651163</v>
      </c>
      <c r="P772">
        <f t="shared" ref="P772:P835" si="51">E772/G772</f>
        <v>53.898148148148145</v>
      </c>
      <c r="Q772" t="s">
        <v>2039</v>
      </c>
      <c r="R772" t="s">
        <v>2040</v>
      </c>
      <c r="S772" s="6">
        <f t="shared" si="48"/>
        <v>16174.208333333334</v>
      </c>
      <c r="T772" s="6">
        <f t="shared" si="49"/>
        <v>16181.208333333334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50"/>
        <v>49.446428571428569</v>
      </c>
      <c r="P773">
        <f t="shared" si="51"/>
        <v>106.5</v>
      </c>
      <c r="Q773" t="s">
        <v>2039</v>
      </c>
      <c r="R773" t="s">
        <v>2040</v>
      </c>
      <c r="S773" s="6">
        <f t="shared" si="48"/>
        <v>17922.25</v>
      </c>
      <c r="T773" s="6">
        <f t="shared" si="49"/>
        <v>17949.25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50"/>
        <v>113.3596256684492</v>
      </c>
      <c r="P774">
        <f t="shared" si="51"/>
        <v>32.999805409612762</v>
      </c>
      <c r="Q774" t="s">
        <v>2035</v>
      </c>
      <c r="R774" t="s">
        <v>2045</v>
      </c>
      <c r="S774" s="6">
        <f t="shared" si="48"/>
        <v>17936.25</v>
      </c>
      <c r="T774" s="6">
        <f t="shared" si="49"/>
        <v>17940.25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50"/>
        <v>190.55555555555554</v>
      </c>
      <c r="P775">
        <f t="shared" si="51"/>
        <v>43.00254993625159</v>
      </c>
      <c r="Q775" t="s">
        <v>2039</v>
      </c>
      <c r="R775" t="s">
        <v>2040</v>
      </c>
      <c r="S775" s="6">
        <f t="shared" si="48"/>
        <v>17269.208333333332</v>
      </c>
      <c r="T775" s="6">
        <f t="shared" si="49"/>
        <v>17279.208333333332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50"/>
        <v>135.5</v>
      </c>
      <c r="P776">
        <f t="shared" si="51"/>
        <v>86.858974358974365</v>
      </c>
      <c r="Q776" t="s">
        <v>2037</v>
      </c>
      <c r="R776" t="s">
        <v>2038</v>
      </c>
      <c r="S776" s="6">
        <f t="shared" si="48"/>
        <v>16944.208333333332</v>
      </c>
      <c r="T776" s="6">
        <f t="shared" si="49"/>
        <v>16985.208333333332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50"/>
        <v>10.297872340425531</v>
      </c>
      <c r="P777">
        <f t="shared" si="51"/>
        <v>96.8</v>
      </c>
      <c r="Q777" t="s">
        <v>2035</v>
      </c>
      <c r="R777" t="s">
        <v>2036</v>
      </c>
      <c r="S777" s="6">
        <f t="shared" si="48"/>
        <v>16380.25</v>
      </c>
      <c r="T777" s="6">
        <f t="shared" si="49"/>
        <v>16390.25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50"/>
        <v>65.544223826714799</v>
      </c>
      <c r="P778">
        <f t="shared" si="51"/>
        <v>32.995456610631528</v>
      </c>
      <c r="Q778" t="s">
        <v>2039</v>
      </c>
      <c r="R778" t="s">
        <v>2040</v>
      </c>
      <c r="S778" s="6">
        <f t="shared" si="48"/>
        <v>18081.208333333332</v>
      </c>
      <c r="T778" s="6">
        <f t="shared" si="49"/>
        <v>18099.208333333332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50"/>
        <v>49.026652452025587</v>
      </c>
      <c r="P779">
        <f t="shared" si="51"/>
        <v>68.028106508875737</v>
      </c>
      <c r="Q779" t="s">
        <v>2039</v>
      </c>
      <c r="R779" t="s">
        <v>2040</v>
      </c>
      <c r="S779" s="6">
        <f t="shared" si="48"/>
        <v>15240.208333333334</v>
      </c>
      <c r="T779" s="6">
        <f t="shared" si="49"/>
        <v>15269.208333333334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50"/>
        <v>787.92307692307691</v>
      </c>
      <c r="P780">
        <f t="shared" si="51"/>
        <v>58.867816091954026</v>
      </c>
      <c r="Q780" t="s">
        <v>2041</v>
      </c>
      <c r="R780" t="s">
        <v>2049</v>
      </c>
      <c r="S780" s="6">
        <f t="shared" si="48"/>
        <v>15199.208333333334</v>
      </c>
      <c r="T780" s="6">
        <f t="shared" si="49"/>
        <v>15204.208333333334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50"/>
        <v>80.306347746090154</v>
      </c>
      <c r="P781">
        <f t="shared" si="51"/>
        <v>105.04572803850782</v>
      </c>
      <c r="Q781" t="s">
        <v>2039</v>
      </c>
      <c r="R781" t="s">
        <v>2040</v>
      </c>
      <c r="S781" s="6">
        <f t="shared" si="48"/>
        <v>16661.208333333332</v>
      </c>
      <c r="T781" s="6">
        <f t="shared" si="49"/>
        <v>16670.208333333332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50"/>
        <v>106.29411764705883</v>
      </c>
      <c r="P782">
        <f t="shared" si="51"/>
        <v>33.054878048780488</v>
      </c>
      <c r="Q782" t="s">
        <v>2041</v>
      </c>
      <c r="R782" t="s">
        <v>2044</v>
      </c>
      <c r="S782" s="6">
        <f t="shared" si="48"/>
        <v>17004.208333333332</v>
      </c>
      <c r="T782" s="6">
        <f t="shared" si="49"/>
        <v>17023.208333333332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50"/>
        <v>50.735632183908038</v>
      </c>
      <c r="P783">
        <f t="shared" si="51"/>
        <v>78.821428571428569</v>
      </c>
      <c r="Q783" t="s">
        <v>2039</v>
      </c>
      <c r="R783" t="s">
        <v>2040</v>
      </c>
      <c r="S783" s="6">
        <f t="shared" si="48"/>
        <v>14913.208333333334</v>
      </c>
      <c r="T783" s="6">
        <f t="shared" si="49"/>
        <v>14964.25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50"/>
        <v>215.31372549019611</v>
      </c>
      <c r="P784">
        <f t="shared" si="51"/>
        <v>68.204968944099377</v>
      </c>
      <c r="Q784" t="s">
        <v>2041</v>
      </c>
      <c r="R784" t="s">
        <v>2049</v>
      </c>
      <c r="S784" s="6">
        <f t="shared" si="48"/>
        <v>15034.25</v>
      </c>
      <c r="T784" s="6">
        <f t="shared" si="49"/>
        <v>15062.208333333334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50"/>
        <v>141.22972972972974</v>
      </c>
      <c r="P785">
        <f t="shared" si="51"/>
        <v>75.731884057971016</v>
      </c>
      <c r="Q785" t="s">
        <v>2035</v>
      </c>
      <c r="R785" t="s">
        <v>2036</v>
      </c>
      <c r="S785" s="6">
        <f t="shared" si="48"/>
        <v>16056.25</v>
      </c>
      <c r="T785" s="6">
        <f t="shared" si="49"/>
        <v>16063.25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50"/>
        <v>115.33745781777279</v>
      </c>
      <c r="P786">
        <f t="shared" si="51"/>
        <v>30.996070133010882</v>
      </c>
      <c r="Q786" t="s">
        <v>2037</v>
      </c>
      <c r="R786" t="s">
        <v>2038</v>
      </c>
      <c r="S786" s="6">
        <f t="shared" si="48"/>
        <v>16866.25</v>
      </c>
      <c r="T786" s="6">
        <f t="shared" si="49"/>
        <v>16877.208333333332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50"/>
        <v>193.11940298507463</v>
      </c>
      <c r="P787">
        <f t="shared" si="51"/>
        <v>101.88188976377953</v>
      </c>
      <c r="Q787" t="s">
        <v>2041</v>
      </c>
      <c r="R787" t="s">
        <v>2049</v>
      </c>
      <c r="S787" s="6">
        <f t="shared" si="48"/>
        <v>18013.208333333332</v>
      </c>
      <c r="T787" s="6">
        <f t="shared" si="49"/>
        <v>18047.208333333332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50"/>
        <v>729.73333333333335</v>
      </c>
      <c r="P788">
        <f t="shared" si="51"/>
        <v>52.879227053140099</v>
      </c>
      <c r="Q788" t="s">
        <v>2035</v>
      </c>
      <c r="R788" t="s">
        <v>2058</v>
      </c>
      <c r="S788" s="6">
        <f t="shared" si="48"/>
        <v>17617.208333333332</v>
      </c>
      <c r="T788" s="6">
        <f t="shared" si="49"/>
        <v>17624.208333333332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50"/>
        <v>99.66339869281046</v>
      </c>
      <c r="P789">
        <f t="shared" si="51"/>
        <v>71.005820721769496</v>
      </c>
      <c r="Q789" t="s">
        <v>2035</v>
      </c>
      <c r="R789" t="s">
        <v>2036</v>
      </c>
      <c r="S789" s="6">
        <f t="shared" si="48"/>
        <v>15115.208333333334</v>
      </c>
      <c r="T789" s="6">
        <f t="shared" si="49"/>
        <v>15124.208333333334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50"/>
        <v>88.166666666666671</v>
      </c>
      <c r="P790">
        <f t="shared" si="51"/>
        <v>102.38709677419355</v>
      </c>
      <c r="Q790" t="s">
        <v>2041</v>
      </c>
      <c r="R790" t="s">
        <v>2049</v>
      </c>
      <c r="S790" s="6">
        <f t="shared" si="48"/>
        <v>15633.208333333334</v>
      </c>
      <c r="T790" s="6">
        <f t="shared" si="49"/>
        <v>15654.25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50"/>
        <v>37.233333333333334</v>
      </c>
      <c r="P791">
        <f t="shared" si="51"/>
        <v>74.466666666666669</v>
      </c>
      <c r="Q791" t="s">
        <v>2039</v>
      </c>
      <c r="R791" t="s">
        <v>2040</v>
      </c>
      <c r="S791" s="6">
        <f t="shared" si="48"/>
        <v>16217.208333333334</v>
      </c>
      <c r="T791" s="6">
        <f t="shared" si="49"/>
        <v>16254.208333333334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50"/>
        <v>30.540075309306079</v>
      </c>
      <c r="P792">
        <f t="shared" si="51"/>
        <v>51.009883198562441</v>
      </c>
      <c r="Q792" t="s">
        <v>2039</v>
      </c>
      <c r="R792" t="s">
        <v>2040</v>
      </c>
      <c r="S792" s="6">
        <f t="shared" si="48"/>
        <v>14654.25</v>
      </c>
      <c r="T792" s="6">
        <f t="shared" si="49"/>
        <v>14660.25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50"/>
        <v>25.714285714285712</v>
      </c>
      <c r="P793">
        <f t="shared" si="51"/>
        <v>90</v>
      </c>
      <c r="Q793" t="s">
        <v>2033</v>
      </c>
      <c r="R793" t="s">
        <v>2034</v>
      </c>
      <c r="S793" s="6">
        <f t="shared" si="48"/>
        <v>17146.25</v>
      </c>
      <c r="T793" s="6">
        <f t="shared" si="49"/>
        <v>17162.25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50"/>
        <v>34</v>
      </c>
      <c r="P794">
        <f t="shared" si="51"/>
        <v>97.142857142857139</v>
      </c>
      <c r="Q794" t="s">
        <v>2039</v>
      </c>
      <c r="R794" t="s">
        <v>2040</v>
      </c>
      <c r="S794" s="6">
        <f t="shared" si="48"/>
        <v>15882.208333333334</v>
      </c>
      <c r="T794" s="6">
        <f t="shared" si="49"/>
        <v>15910.208333333334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50"/>
        <v>1185.909090909091</v>
      </c>
      <c r="P795">
        <f t="shared" si="51"/>
        <v>72.071823204419886</v>
      </c>
      <c r="Q795" t="s">
        <v>2047</v>
      </c>
      <c r="R795" t="s">
        <v>2048</v>
      </c>
      <c r="S795" s="6">
        <f t="shared" si="48"/>
        <v>15881.208333333334</v>
      </c>
      <c r="T795" s="6">
        <f t="shared" si="49"/>
        <v>15885.208333333334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50"/>
        <v>125.39393939393939</v>
      </c>
      <c r="P796">
        <f t="shared" si="51"/>
        <v>75.236363636363635</v>
      </c>
      <c r="Q796" t="s">
        <v>2035</v>
      </c>
      <c r="R796" t="s">
        <v>2036</v>
      </c>
      <c r="S796" s="6">
        <f t="shared" si="48"/>
        <v>17522.25</v>
      </c>
      <c r="T796" s="6">
        <f t="shared" si="49"/>
        <v>17534.25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50"/>
        <v>14.394366197183098</v>
      </c>
      <c r="P797">
        <f t="shared" si="51"/>
        <v>32.967741935483872</v>
      </c>
      <c r="Q797" t="s">
        <v>2041</v>
      </c>
      <c r="R797" t="s">
        <v>2044</v>
      </c>
      <c r="S797" s="6">
        <f t="shared" si="48"/>
        <v>17106.208333333332</v>
      </c>
      <c r="T797" s="6">
        <f t="shared" si="49"/>
        <v>17109.208333333332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50"/>
        <v>54.807692307692314</v>
      </c>
      <c r="P798">
        <f t="shared" si="51"/>
        <v>54.807692307692307</v>
      </c>
      <c r="Q798" t="s">
        <v>2050</v>
      </c>
      <c r="R798" t="s">
        <v>2061</v>
      </c>
      <c r="S798" s="6">
        <f t="shared" si="48"/>
        <v>16290.208333333334</v>
      </c>
      <c r="T798" s="6">
        <f t="shared" si="49"/>
        <v>16297.208333333334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50"/>
        <v>109.63157894736841</v>
      </c>
      <c r="P799">
        <f t="shared" si="51"/>
        <v>45.037837837837834</v>
      </c>
      <c r="Q799" t="s">
        <v>2037</v>
      </c>
      <c r="R799" t="s">
        <v>2038</v>
      </c>
      <c r="S799" s="6">
        <f t="shared" si="48"/>
        <v>17895.25</v>
      </c>
      <c r="T799" s="6">
        <f t="shared" si="49"/>
        <v>17918.25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50"/>
        <v>188.47058823529412</v>
      </c>
      <c r="P800">
        <f t="shared" si="51"/>
        <v>52.958677685950413</v>
      </c>
      <c r="Q800" t="s">
        <v>2039</v>
      </c>
      <c r="R800" t="s">
        <v>2040</v>
      </c>
      <c r="S800" s="6">
        <f t="shared" si="48"/>
        <v>15491.208333333334</v>
      </c>
      <c r="T800" s="6">
        <f t="shared" si="49"/>
        <v>15519.208333333334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50"/>
        <v>87.008284023668637</v>
      </c>
      <c r="P801">
        <f t="shared" si="51"/>
        <v>60.017959183673469</v>
      </c>
      <c r="Q801" t="s">
        <v>2039</v>
      </c>
      <c r="R801" t="s">
        <v>2040</v>
      </c>
      <c r="S801" s="6">
        <f t="shared" si="48"/>
        <v>16830.25</v>
      </c>
      <c r="T801" s="6">
        <f t="shared" si="49"/>
        <v>16834.25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50"/>
        <v>1</v>
      </c>
      <c r="P802">
        <f t="shared" si="51"/>
        <v>1</v>
      </c>
      <c r="Q802" t="s">
        <v>2035</v>
      </c>
      <c r="R802" t="s">
        <v>2036</v>
      </c>
      <c r="S802" s="6">
        <f t="shared" si="48"/>
        <v>16598.208333333332</v>
      </c>
      <c r="T802" s="6">
        <f t="shared" si="49"/>
        <v>16602.208333333332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50"/>
        <v>202.9130434782609</v>
      </c>
      <c r="P803">
        <f t="shared" si="51"/>
        <v>44.028301886792455</v>
      </c>
      <c r="Q803" t="s">
        <v>2054</v>
      </c>
      <c r="R803" t="s">
        <v>2055</v>
      </c>
      <c r="S803" s="6">
        <f t="shared" si="48"/>
        <v>18261.25</v>
      </c>
      <c r="T803" s="6">
        <f t="shared" si="49"/>
        <v>18283.25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50"/>
        <v>197.03225806451613</v>
      </c>
      <c r="P804">
        <f t="shared" si="51"/>
        <v>86.028169014084511</v>
      </c>
      <c r="Q804" t="s">
        <v>2054</v>
      </c>
      <c r="R804" t="s">
        <v>2055</v>
      </c>
      <c r="S804" s="6">
        <f t="shared" si="48"/>
        <v>18081.208333333332</v>
      </c>
      <c r="T804" s="6">
        <f t="shared" si="49"/>
        <v>18083.208333333332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50"/>
        <v>107</v>
      </c>
      <c r="P805">
        <f t="shared" si="51"/>
        <v>28.012875536480685</v>
      </c>
      <c r="Q805" t="s">
        <v>2039</v>
      </c>
      <c r="R805" t="s">
        <v>2040</v>
      </c>
      <c r="S805" s="6">
        <f t="shared" si="48"/>
        <v>17923.25</v>
      </c>
      <c r="T805" s="6">
        <f t="shared" si="49"/>
        <v>17957.25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50"/>
        <v>268.73076923076923</v>
      </c>
      <c r="P806">
        <f t="shared" si="51"/>
        <v>32.050458715596328</v>
      </c>
      <c r="Q806" t="s">
        <v>2035</v>
      </c>
      <c r="R806" t="s">
        <v>2036</v>
      </c>
      <c r="S806" s="6">
        <f t="shared" si="48"/>
        <v>17533.25</v>
      </c>
      <c r="T806" s="6">
        <f t="shared" si="49"/>
        <v>17553.25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50"/>
        <v>50.845360824742272</v>
      </c>
      <c r="P807">
        <f t="shared" si="51"/>
        <v>73.611940298507463</v>
      </c>
      <c r="Q807" t="s">
        <v>2041</v>
      </c>
      <c r="R807" t="s">
        <v>2042</v>
      </c>
      <c r="S807" s="6">
        <f t="shared" si="48"/>
        <v>16389.25</v>
      </c>
      <c r="T807" s="6">
        <f t="shared" si="49"/>
        <v>16440.25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50"/>
        <v>1180.2857142857142</v>
      </c>
      <c r="P808">
        <f t="shared" si="51"/>
        <v>108.71052631578948</v>
      </c>
      <c r="Q808" t="s">
        <v>2041</v>
      </c>
      <c r="R808" t="s">
        <v>2044</v>
      </c>
      <c r="S808" s="6">
        <f t="shared" si="48"/>
        <v>15404.25</v>
      </c>
      <c r="T808" s="6">
        <f t="shared" si="49"/>
        <v>15428.208333333334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50"/>
        <v>264</v>
      </c>
      <c r="P809">
        <f t="shared" si="51"/>
        <v>42.97674418604651</v>
      </c>
      <c r="Q809" t="s">
        <v>2039</v>
      </c>
      <c r="R809" t="s">
        <v>2040</v>
      </c>
      <c r="S809" s="6">
        <f t="shared" si="48"/>
        <v>18184.208333333332</v>
      </c>
      <c r="T809" s="6">
        <f t="shared" si="49"/>
        <v>18228.25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50"/>
        <v>30.44230769230769</v>
      </c>
      <c r="P810">
        <f t="shared" si="51"/>
        <v>83.315789473684205</v>
      </c>
      <c r="Q810" t="s">
        <v>2033</v>
      </c>
      <c r="R810" t="s">
        <v>2034</v>
      </c>
      <c r="S810" s="6">
        <f t="shared" si="48"/>
        <v>16938.208333333332</v>
      </c>
      <c r="T810" s="6">
        <f t="shared" si="49"/>
        <v>16955.208333333332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50"/>
        <v>62.880681818181813</v>
      </c>
      <c r="P811">
        <f t="shared" si="51"/>
        <v>42</v>
      </c>
      <c r="Q811" t="s">
        <v>2041</v>
      </c>
      <c r="R811" t="s">
        <v>2042</v>
      </c>
      <c r="S811" s="6">
        <f t="shared" si="48"/>
        <v>15566.208333333334</v>
      </c>
      <c r="T811" s="6">
        <f t="shared" si="49"/>
        <v>15567.208333333334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50"/>
        <v>193.125</v>
      </c>
      <c r="P812">
        <f t="shared" si="51"/>
        <v>55.927601809954751</v>
      </c>
      <c r="Q812" t="s">
        <v>2039</v>
      </c>
      <c r="R812" t="s">
        <v>2040</v>
      </c>
      <c r="S812" s="6">
        <f t="shared" si="48"/>
        <v>17498.25</v>
      </c>
      <c r="T812" s="6">
        <f t="shared" si="49"/>
        <v>17508.25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50"/>
        <v>77.102702702702715</v>
      </c>
      <c r="P813">
        <f t="shared" si="51"/>
        <v>105.03681885125184</v>
      </c>
      <c r="Q813" t="s">
        <v>2050</v>
      </c>
      <c r="R813" t="s">
        <v>2051</v>
      </c>
      <c r="S813" s="6">
        <f t="shared" si="48"/>
        <v>16809.25</v>
      </c>
      <c r="T813" s="6">
        <f t="shared" si="49"/>
        <v>16811.25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50"/>
        <v>225.52763819095478</v>
      </c>
      <c r="P814">
        <f t="shared" si="51"/>
        <v>48</v>
      </c>
      <c r="Q814" t="s">
        <v>2047</v>
      </c>
      <c r="R814" t="s">
        <v>2048</v>
      </c>
      <c r="S814" s="6">
        <f t="shared" si="48"/>
        <v>17637.208333333332</v>
      </c>
      <c r="T814" s="6">
        <f t="shared" si="49"/>
        <v>17642.208333333332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50"/>
        <v>239.40625</v>
      </c>
      <c r="P815">
        <f t="shared" si="51"/>
        <v>112.66176470588235</v>
      </c>
      <c r="Q815" t="s">
        <v>2050</v>
      </c>
      <c r="R815" t="s">
        <v>2051</v>
      </c>
      <c r="S815" s="6">
        <f t="shared" si="48"/>
        <v>15579.208333333334</v>
      </c>
      <c r="T815" s="6">
        <f t="shared" si="49"/>
        <v>15589.208333333334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50"/>
        <v>92.1875</v>
      </c>
      <c r="P816">
        <f t="shared" si="51"/>
        <v>81.944444444444443</v>
      </c>
      <c r="Q816" t="s">
        <v>2035</v>
      </c>
      <c r="R816" t="s">
        <v>2036</v>
      </c>
      <c r="S816" s="6">
        <f t="shared" si="48"/>
        <v>16948.208333333332</v>
      </c>
      <c r="T816" s="6">
        <f t="shared" si="49"/>
        <v>16950.208333333332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50"/>
        <v>130.23333333333335</v>
      </c>
      <c r="P817">
        <f t="shared" si="51"/>
        <v>64.049180327868854</v>
      </c>
      <c r="Q817" t="s">
        <v>2035</v>
      </c>
      <c r="R817" t="s">
        <v>2036</v>
      </c>
      <c r="S817" s="6">
        <f t="shared" si="48"/>
        <v>17499.25</v>
      </c>
      <c r="T817" s="6">
        <f t="shared" si="49"/>
        <v>17525.25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50"/>
        <v>615.21739130434787</v>
      </c>
      <c r="P818">
        <f t="shared" si="51"/>
        <v>106.39097744360902</v>
      </c>
      <c r="Q818" t="s">
        <v>2039</v>
      </c>
      <c r="R818" t="s">
        <v>2040</v>
      </c>
      <c r="S818" s="6">
        <f t="shared" si="48"/>
        <v>16111.25</v>
      </c>
      <c r="T818" s="6">
        <f t="shared" si="49"/>
        <v>16113.25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50"/>
        <v>368.79532163742692</v>
      </c>
      <c r="P819">
        <f t="shared" si="51"/>
        <v>76.011249497790274</v>
      </c>
      <c r="Q819" t="s">
        <v>2047</v>
      </c>
      <c r="R819" t="s">
        <v>2048</v>
      </c>
      <c r="S819" s="6">
        <f t="shared" si="48"/>
        <v>18020.208333333332</v>
      </c>
      <c r="T819" s="6">
        <f t="shared" si="49"/>
        <v>18048.208333333332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50"/>
        <v>1094.8571428571429</v>
      </c>
      <c r="P820">
        <f t="shared" si="51"/>
        <v>111.07246376811594</v>
      </c>
      <c r="Q820" t="s">
        <v>2039</v>
      </c>
      <c r="R820" t="s">
        <v>2040</v>
      </c>
      <c r="S820" s="6">
        <f t="shared" si="48"/>
        <v>17917.25</v>
      </c>
      <c r="T820" s="6">
        <f t="shared" si="49"/>
        <v>17930.25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50"/>
        <v>50.662921348314605</v>
      </c>
      <c r="P821">
        <f t="shared" si="51"/>
        <v>95.936170212765958</v>
      </c>
      <c r="Q821" t="s">
        <v>2050</v>
      </c>
      <c r="R821" t="s">
        <v>2051</v>
      </c>
      <c r="S821" s="6">
        <f t="shared" si="48"/>
        <v>15668.25</v>
      </c>
      <c r="T821" s="6">
        <f t="shared" si="49"/>
        <v>15683.25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50"/>
        <v>800.6</v>
      </c>
      <c r="P822">
        <f t="shared" si="51"/>
        <v>43.043010752688176</v>
      </c>
      <c r="Q822" t="s">
        <v>2035</v>
      </c>
      <c r="R822" t="s">
        <v>2036</v>
      </c>
      <c r="S822" s="6">
        <f t="shared" si="48"/>
        <v>17741.208333333332</v>
      </c>
      <c r="T822" s="6">
        <f t="shared" si="49"/>
        <v>17754.208333333332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50"/>
        <v>291.28571428571428</v>
      </c>
      <c r="P823">
        <f t="shared" si="51"/>
        <v>67.966666666666669</v>
      </c>
      <c r="Q823" t="s">
        <v>2041</v>
      </c>
      <c r="R823" t="s">
        <v>2042</v>
      </c>
      <c r="S823" s="6">
        <f t="shared" si="48"/>
        <v>17225.25</v>
      </c>
      <c r="T823" s="6">
        <f t="shared" si="49"/>
        <v>17238.208333333332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50"/>
        <v>349.9666666666667</v>
      </c>
      <c r="P824">
        <f t="shared" si="51"/>
        <v>89.991428571428571</v>
      </c>
      <c r="Q824" t="s">
        <v>2035</v>
      </c>
      <c r="R824" t="s">
        <v>2036</v>
      </c>
      <c r="S824" s="6">
        <f t="shared" si="48"/>
        <v>16129.25</v>
      </c>
      <c r="T824" s="6">
        <f t="shared" si="49"/>
        <v>16146.208333333334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50"/>
        <v>357.07317073170731</v>
      </c>
      <c r="P825">
        <f t="shared" si="51"/>
        <v>58.095238095238095</v>
      </c>
      <c r="Q825" t="s">
        <v>2035</v>
      </c>
      <c r="R825" t="s">
        <v>2036</v>
      </c>
      <c r="S825" s="6">
        <f t="shared" si="48"/>
        <v>16323.208333333334</v>
      </c>
      <c r="T825" s="6">
        <f t="shared" si="49"/>
        <v>16348.208333333334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50"/>
        <v>126.48941176470588</v>
      </c>
      <c r="P826">
        <f t="shared" si="51"/>
        <v>83.996875000000003</v>
      </c>
      <c r="Q826" t="s">
        <v>2047</v>
      </c>
      <c r="R826" t="s">
        <v>2048</v>
      </c>
      <c r="S826" s="6">
        <f t="shared" si="48"/>
        <v>14779.208333333334</v>
      </c>
      <c r="T826" s="6">
        <f t="shared" si="49"/>
        <v>14811.208333333334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50"/>
        <v>387.5</v>
      </c>
      <c r="P827">
        <f t="shared" si="51"/>
        <v>88.853503184713375</v>
      </c>
      <c r="Q827" t="s">
        <v>2041</v>
      </c>
      <c r="R827" t="s">
        <v>2052</v>
      </c>
      <c r="S827" s="6">
        <f t="shared" si="48"/>
        <v>17372.208333333332</v>
      </c>
      <c r="T827" s="6">
        <f t="shared" si="49"/>
        <v>17384.208333333332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50"/>
        <v>457.03571428571428</v>
      </c>
      <c r="P828">
        <f t="shared" si="51"/>
        <v>65.963917525773198</v>
      </c>
      <c r="Q828" t="s">
        <v>2039</v>
      </c>
      <c r="R828" t="s">
        <v>2040</v>
      </c>
      <c r="S828" s="6">
        <f t="shared" si="48"/>
        <v>14956.25</v>
      </c>
      <c r="T828" s="6">
        <f t="shared" si="49"/>
        <v>14984.25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50"/>
        <v>266.69565217391306</v>
      </c>
      <c r="P829">
        <f t="shared" si="51"/>
        <v>74.804878048780495</v>
      </c>
      <c r="Q829" t="s">
        <v>2041</v>
      </c>
      <c r="R829" t="s">
        <v>2044</v>
      </c>
      <c r="S829" s="6">
        <f t="shared" si="48"/>
        <v>15097.208333333334</v>
      </c>
      <c r="T829" s="6">
        <f t="shared" si="49"/>
        <v>15109.208333333334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50"/>
        <v>69</v>
      </c>
      <c r="P830">
        <f t="shared" si="51"/>
        <v>69.98571428571428</v>
      </c>
      <c r="Q830" t="s">
        <v>2039</v>
      </c>
      <c r="R830" t="s">
        <v>2040</v>
      </c>
      <c r="S830" s="6">
        <f t="shared" si="48"/>
        <v>17771.208333333332</v>
      </c>
      <c r="T830" s="6">
        <f t="shared" si="49"/>
        <v>17796.208333333332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50"/>
        <v>51.34375</v>
      </c>
      <c r="P831">
        <f t="shared" si="51"/>
        <v>32.006493506493506</v>
      </c>
      <c r="Q831" t="s">
        <v>2039</v>
      </c>
      <c r="R831" t="s">
        <v>2040</v>
      </c>
      <c r="S831" s="6">
        <f t="shared" si="48"/>
        <v>16595.208333333332</v>
      </c>
      <c r="T831" s="6">
        <f t="shared" si="49"/>
        <v>16610.208333333332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50"/>
        <v>1.1710526315789473</v>
      </c>
      <c r="P832">
        <f t="shared" si="51"/>
        <v>64.727272727272734</v>
      </c>
      <c r="Q832" t="s">
        <v>2039</v>
      </c>
      <c r="R832" t="s">
        <v>2040</v>
      </c>
      <c r="S832" s="6">
        <f t="shared" si="48"/>
        <v>17534.25</v>
      </c>
      <c r="T832" s="6">
        <f t="shared" si="49"/>
        <v>17593.25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50"/>
        <v>108.97734294541709</v>
      </c>
      <c r="P833">
        <f t="shared" si="51"/>
        <v>24.998110087408456</v>
      </c>
      <c r="Q833" t="s">
        <v>2054</v>
      </c>
      <c r="R833" t="s">
        <v>2055</v>
      </c>
      <c r="S833" s="6">
        <f t="shared" si="48"/>
        <v>15425.208333333334</v>
      </c>
      <c r="T833" s="6">
        <f t="shared" si="49"/>
        <v>15459.208333333334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50"/>
        <v>315.17592592592592</v>
      </c>
      <c r="P834">
        <f t="shared" si="51"/>
        <v>104.97764070932922</v>
      </c>
      <c r="Q834" t="s">
        <v>2047</v>
      </c>
      <c r="R834" t="s">
        <v>2059</v>
      </c>
      <c r="S834" s="6">
        <f t="shared" si="48"/>
        <v>16730.208333333332</v>
      </c>
      <c r="T834" s="6">
        <f t="shared" si="49"/>
        <v>16764.25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si="50"/>
        <v>157.69117647058823</v>
      </c>
      <c r="P835">
        <f t="shared" si="51"/>
        <v>64.987878787878785</v>
      </c>
      <c r="Q835" t="s">
        <v>2047</v>
      </c>
      <c r="R835" t="s">
        <v>2059</v>
      </c>
      <c r="S835" s="6">
        <f t="shared" ref="S835:S898" si="52">(((J835/60)/60)/24)</f>
        <v>15019.25</v>
      </c>
      <c r="T835" s="6">
        <f t="shared" ref="T835:T898" si="53">(((K835/60)/60)/24)</f>
        <v>15030.25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ref="O836:O899" si="54">E836/D836*100</f>
        <v>153.8082191780822</v>
      </c>
      <c r="P836">
        <f t="shared" ref="P836:P899" si="55">E836/G836</f>
        <v>94.352941176470594</v>
      </c>
      <c r="Q836" t="s">
        <v>2039</v>
      </c>
      <c r="R836" t="s">
        <v>2040</v>
      </c>
      <c r="S836" s="6">
        <f t="shared" si="52"/>
        <v>15879.208333333334</v>
      </c>
      <c r="T836" s="6">
        <f t="shared" si="53"/>
        <v>15885.208333333334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54"/>
        <v>89.738979118329468</v>
      </c>
      <c r="P837">
        <f t="shared" si="55"/>
        <v>44.001706484641637</v>
      </c>
      <c r="Q837" t="s">
        <v>2037</v>
      </c>
      <c r="R837" t="s">
        <v>2038</v>
      </c>
      <c r="S837" s="6">
        <f t="shared" si="52"/>
        <v>16494.25</v>
      </c>
      <c r="T837" s="6">
        <f t="shared" si="53"/>
        <v>16500.25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54"/>
        <v>75.135802469135797</v>
      </c>
      <c r="P838">
        <f t="shared" si="55"/>
        <v>64.744680851063833</v>
      </c>
      <c r="Q838" t="s">
        <v>2035</v>
      </c>
      <c r="R838" t="s">
        <v>2045</v>
      </c>
      <c r="S838" s="6">
        <f t="shared" si="52"/>
        <v>14645.25</v>
      </c>
      <c r="T838" s="6">
        <f t="shared" si="53"/>
        <v>14656.25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54"/>
        <v>852.88135593220341</v>
      </c>
      <c r="P839">
        <f t="shared" si="55"/>
        <v>84.00667779632721</v>
      </c>
      <c r="Q839" t="s">
        <v>2035</v>
      </c>
      <c r="R839" t="s">
        <v>2058</v>
      </c>
      <c r="S839" s="6">
        <f t="shared" si="52"/>
        <v>15060.208333333334</v>
      </c>
      <c r="T839" s="6">
        <f t="shared" si="53"/>
        <v>15114.208333333334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54"/>
        <v>138.90625</v>
      </c>
      <c r="P840">
        <f t="shared" si="55"/>
        <v>34.061302681992338</v>
      </c>
      <c r="Q840" t="s">
        <v>2039</v>
      </c>
      <c r="R840" t="s">
        <v>2040</v>
      </c>
      <c r="S840" s="6">
        <f t="shared" si="52"/>
        <v>17801.208333333332</v>
      </c>
      <c r="T840" s="6">
        <f t="shared" si="53"/>
        <v>17810.208333333332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54"/>
        <v>190.18181818181819</v>
      </c>
      <c r="P841">
        <f t="shared" si="55"/>
        <v>93.273885350318466</v>
      </c>
      <c r="Q841" t="s">
        <v>2041</v>
      </c>
      <c r="R841" t="s">
        <v>2042</v>
      </c>
      <c r="S841" s="6">
        <f t="shared" si="52"/>
        <v>16146.208333333334</v>
      </c>
      <c r="T841" s="6">
        <f t="shared" si="53"/>
        <v>16191.208333333334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54"/>
        <v>100.24333619948409</v>
      </c>
      <c r="P842">
        <f t="shared" si="55"/>
        <v>32.998301726577978</v>
      </c>
      <c r="Q842" t="s">
        <v>2039</v>
      </c>
      <c r="R842" t="s">
        <v>2040</v>
      </c>
      <c r="S842" s="6">
        <f t="shared" si="52"/>
        <v>16267.208333333334</v>
      </c>
      <c r="T842" s="6">
        <f t="shared" si="53"/>
        <v>16269.208333333334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54"/>
        <v>142.75824175824175</v>
      </c>
      <c r="P843">
        <f t="shared" si="55"/>
        <v>83.812903225806451</v>
      </c>
      <c r="Q843" t="s">
        <v>2037</v>
      </c>
      <c r="R843" t="s">
        <v>2038</v>
      </c>
      <c r="S843" s="6">
        <f t="shared" si="52"/>
        <v>16850.25</v>
      </c>
      <c r="T843" s="6">
        <f t="shared" si="53"/>
        <v>16866.25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54"/>
        <v>563.13333333333333</v>
      </c>
      <c r="P844">
        <f t="shared" si="55"/>
        <v>63.992424242424242</v>
      </c>
      <c r="Q844" t="s">
        <v>2037</v>
      </c>
      <c r="R844" t="s">
        <v>2046</v>
      </c>
      <c r="S844" s="6">
        <f t="shared" si="52"/>
        <v>17697.208333333332</v>
      </c>
      <c r="T844" s="6">
        <f t="shared" si="53"/>
        <v>17700.208333333332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54"/>
        <v>30.715909090909086</v>
      </c>
      <c r="P845">
        <f t="shared" si="55"/>
        <v>81.909090909090907</v>
      </c>
      <c r="Q845" t="s">
        <v>2054</v>
      </c>
      <c r="R845" t="s">
        <v>2055</v>
      </c>
      <c r="S845" s="6">
        <f t="shared" si="52"/>
        <v>17769.208333333332</v>
      </c>
      <c r="T845" s="6">
        <f t="shared" si="53"/>
        <v>17775.208333333332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54"/>
        <v>99.39772727272728</v>
      </c>
      <c r="P846">
        <f t="shared" si="55"/>
        <v>93.053191489361708</v>
      </c>
      <c r="Q846" t="s">
        <v>2041</v>
      </c>
      <c r="R846" t="s">
        <v>2042</v>
      </c>
      <c r="S846" s="6">
        <f t="shared" si="52"/>
        <v>15361.25</v>
      </c>
      <c r="T846" s="6">
        <f t="shared" si="53"/>
        <v>15364.25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54"/>
        <v>197.54935622317598</v>
      </c>
      <c r="P847">
        <f t="shared" si="55"/>
        <v>101.98449039881831</v>
      </c>
      <c r="Q847" t="s">
        <v>2037</v>
      </c>
      <c r="R847" t="s">
        <v>2038</v>
      </c>
      <c r="S847" s="6">
        <f t="shared" si="52"/>
        <v>17666.208333333332</v>
      </c>
      <c r="T847" s="6">
        <f t="shared" si="53"/>
        <v>17703.208333333332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54"/>
        <v>508.5</v>
      </c>
      <c r="P848">
        <f t="shared" si="55"/>
        <v>105.9375</v>
      </c>
      <c r="Q848" t="s">
        <v>2037</v>
      </c>
      <c r="R848" t="s">
        <v>2038</v>
      </c>
      <c r="S848" s="6">
        <f t="shared" si="52"/>
        <v>17733.208333333332</v>
      </c>
      <c r="T848" s="6">
        <f t="shared" si="53"/>
        <v>17769.208333333332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54"/>
        <v>237.74468085106383</v>
      </c>
      <c r="P849">
        <f t="shared" si="55"/>
        <v>101.58181818181818</v>
      </c>
      <c r="Q849" t="s">
        <v>2033</v>
      </c>
      <c r="R849" t="s">
        <v>2034</v>
      </c>
      <c r="S849" s="6">
        <f t="shared" si="52"/>
        <v>17538.25</v>
      </c>
      <c r="T849" s="6">
        <f t="shared" si="53"/>
        <v>17541.25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54"/>
        <v>338.46875</v>
      </c>
      <c r="P850">
        <f t="shared" si="55"/>
        <v>62.970930232558139</v>
      </c>
      <c r="Q850" t="s">
        <v>2041</v>
      </c>
      <c r="R850" t="s">
        <v>2044</v>
      </c>
      <c r="S850" s="6">
        <f t="shared" si="52"/>
        <v>14772.208333333334</v>
      </c>
      <c r="T850" s="6">
        <f t="shared" si="53"/>
        <v>14781.208333333334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54"/>
        <v>133.08955223880596</v>
      </c>
      <c r="P851">
        <f t="shared" si="55"/>
        <v>29.045602605863191</v>
      </c>
      <c r="Q851" t="s">
        <v>2035</v>
      </c>
      <c r="R851" t="s">
        <v>2045</v>
      </c>
      <c r="S851" s="6">
        <f t="shared" si="52"/>
        <v>15379.25</v>
      </c>
      <c r="T851" s="6">
        <f t="shared" si="53"/>
        <v>15382.25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54"/>
        <v>1</v>
      </c>
      <c r="P852">
        <f t="shared" si="55"/>
        <v>1</v>
      </c>
      <c r="Q852" t="s">
        <v>2035</v>
      </c>
      <c r="R852" t="s">
        <v>2036</v>
      </c>
      <c r="S852" s="6">
        <f t="shared" si="52"/>
        <v>15297.25</v>
      </c>
      <c r="T852" s="6">
        <f t="shared" si="53"/>
        <v>15312.25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54"/>
        <v>207.79999999999998</v>
      </c>
      <c r="P853">
        <f t="shared" si="55"/>
        <v>77.924999999999997</v>
      </c>
      <c r="Q853" t="s">
        <v>2035</v>
      </c>
      <c r="R853" t="s">
        <v>2043</v>
      </c>
      <c r="S853" s="6">
        <f t="shared" si="52"/>
        <v>15462.208333333334</v>
      </c>
      <c r="T853" s="6">
        <f t="shared" si="53"/>
        <v>15495.208333333334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54"/>
        <v>51.122448979591837</v>
      </c>
      <c r="P854">
        <f t="shared" si="55"/>
        <v>80.806451612903231</v>
      </c>
      <c r="Q854" t="s">
        <v>2050</v>
      </c>
      <c r="R854" t="s">
        <v>2051</v>
      </c>
      <c r="S854" s="6">
        <f t="shared" si="52"/>
        <v>15171.208333333334</v>
      </c>
      <c r="T854" s="6">
        <f t="shared" si="53"/>
        <v>15181.208333333334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54"/>
        <v>652.05847953216369</v>
      </c>
      <c r="P855">
        <f t="shared" si="55"/>
        <v>76.006816632583508</v>
      </c>
      <c r="Q855" t="s">
        <v>2035</v>
      </c>
      <c r="R855" t="s">
        <v>2045</v>
      </c>
      <c r="S855" s="6">
        <f t="shared" si="52"/>
        <v>15145.208333333334</v>
      </c>
      <c r="T855" s="6">
        <f t="shared" si="53"/>
        <v>15150.208333333334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54"/>
        <v>113.63099415204678</v>
      </c>
      <c r="P856">
        <f t="shared" si="55"/>
        <v>72.993613824192337</v>
      </c>
      <c r="Q856" t="s">
        <v>2047</v>
      </c>
      <c r="R856" t="s">
        <v>2053</v>
      </c>
      <c r="S856" s="6">
        <f t="shared" si="52"/>
        <v>18218.25</v>
      </c>
      <c r="T856" s="6">
        <f t="shared" si="53"/>
        <v>18245.25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54"/>
        <v>102.37606837606839</v>
      </c>
      <c r="P857">
        <f t="shared" si="55"/>
        <v>53</v>
      </c>
      <c r="Q857" t="s">
        <v>2039</v>
      </c>
      <c r="R857" t="s">
        <v>2040</v>
      </c>
      <c r="S857" s="6">
        <f t="shared" si="52"/>
        <v>15143.208333333334</v>
      </c>
      <c r="T857" s="6">
        <f t="shared" si="53"/>
        <v>15174.208333333334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54"/>
        <v>356.58333333333331</v>
      </c>
      <c r="P858">
        <f t="shared" si="55"/>
        <v>54.164556962025316</v>
      </c>
      <c r="Q858" t="s">
        <v>2033</v>
      </c>
      <c r="R858" t="s">
        <v>2034</v>
      </c>
      <c r="S858" s="6">
        <f t="shared" si="52"/>
        <v>15454.208333333334</v>
      </c>
      <c r="T858" s="6">
        <f t="shared" si="53"/>
        <v>15471.208333333334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54"/>
        <v>139.86792452830187</v>
      </c>
      <c r="P859">
        <f t="shared" si="55"/>
        <v>32.946666666666665</v>
      </c>
      <c r="Q859" t="s">
        <v>2041</v>
      </c>
      <c r="R859" t="s">
        <v>2052</v>
      </c>
      <c r="S859" s="6">
        <f t="shared" si="52"/>
        <v>15375.25</v>
      </c>
      <c r="T859" s="6">
        <f t="shared" si="53"/>
        <v>15398.25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54"/>
        <v>69.45</v>
      </c>
      <c r="P860">
        <f t="shared" si="55"/>
        <v>79.371428571428567</v>
      </c>
      <c r="Q860" t="s">
        <v>2033</v>
      </c>
      <c r="R860" t="s">
        <v>2034</v>
      </c>
      <c r="S860" s="6">
        <f t="shared" si="52"/>
        <v>17642.208333333332</v>
      </c>
      <c r="T860" s="6">
        <f t="shared" si="53"/>
        <v>17649.208333333332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54"/>
        <v>35.534246575342465</v>
      </c>
      <c r="P861">
        <f t="shared" si="55"/>
        <v>41.174603174603178</v>
      </c>
      <c r="Q861" t="s">
        <v>2039</v>
      </c>
      <c r="R861" t="s">
        <v>2040</v>
      </c>
      <c r="S861" s="6">
        <f t="shared" si="52"/>
        <v>15765.25</v>
      </c>
      <c r="T861" s="6">
        <f t="shared" si="53"/>
        <v>15783.208333333334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54"/>
        <v>251.65</v>
      </c>
      <c r="P862">
        <f t="shared" si="55"/>
        <v>77.430769230769229</v>
      </c>
      <c r="Q862" t="s">
        <v>2037</v>
      </c>
      <c r="R862" t="s">
        <v>2046</v>
      </c>
      <c r="S862" s="6">
        <f t="shared" si="52"/>
        <v>17946.25</v>
      </c>
      <c r="T862" s="6">
        <f t="shared" si="53"/>
        <v>17956.25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54"/>
        <v>105.87500000000001</v>
      </c>
      <c r="P863">
        <f t="shared" si="55"/>
        <v>57.159509202453989</v>
      </c>
      <c r="Q863" t="s">
        <v>2039</v>
      </c>
      <c r="R863" t="s">
        <v>2040</v>
      </c>
      <c r="S863" s="6">
        <f t="shared" si="52"/>
        <v>14689.208333333334</v>
      </c>
      <c r="T863" s="6">
        <f t="shared" si="53"/>
        <v>14697.208333333334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54"/>
        <v>187.42857142857144</v>
      </c>
      <c r="P864">
        <f t="shared" si="55"/>
        <v>77.17647058823529</v>
      </c>
      <c r="Q864" t="s">
        <v>2039</v>
      </c>
      <c r="R864" t="s">
        <v>2040</v>
      </c>
      <c r="S864" s="6">
        <f t="shared" si="52"/>
        <v>15187.208333333334</v>
      </c>
      <c r="T864" s="6">
        <f t="shared" si="53"/>
        <v>15191.208333333334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54"/>
        <v>386.78571428571428</v>
      </c>
      <c r="P865">
        <f t="shared" si="55"/>
        <v>24.953917050691246</v>
      </c>
      <c r="Q865" t="s">
        <v>2041</v>
      </c>
      <c r="R865" t="s">
        <v>2060</v>
      </c>
      <c r="S865" s="6">
        <f t="shared" si="52"/>
        <v>16603.208333333332</v>
      </c>
      <c r="T865" s="6">
        <f t="shared" si="53"/>
        <v>16626.208333333332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54"/>
        <v>347.07142857142856</v>
      </c>
      <c r="P866">
        <f t="shared" si="55"/>
        <v>97.18</v>
      </c>
      <c r="Q866" t="s">
        <v>2041</v>
      </c>
      <c r="R866" t="s">
        <v>2052</v>
      </c>
      <c r="S866" s="6">
        <f t="shared" si="52"/>
        <v>17032.208333333332</v>
      </c>
      <c r="T866" s="6">
        <f t="shared" si="53"/>
        <v>17037.208333333332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54"/>
        <v>185.82098765432099</v>
      </c>
      <c r="P867">
        <f t="shared" si="55"/>
        <v>46.000916870415651</v>
      </c>
      <c r="Q867" t="s">
        <v>2039</v>
      </c>
      <c r="R867" t="s">
        <v>2040</v>
      </c>
      <c r="S867" s="6">
        <f t="shared" si="52"/>
        <v>16328.208333333334</v>
      </c>
      <c r="T867" s="6">
        <f t="shared" si="53"/>
        <v>16337.208333333334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54"/>
        <v>43.241247264770237</v>
      </c>
      <c r="P868">
        <f t="shared" si="55"/>
        <v>88.023385300668153</v>
      </c>
      <c r="Q868" t="s">
        <v>2054</v>
      </c>
      <c r="R868" t="s">
        <v>2055</v>
      </c>
      <c r="S868" s="6">
        <f t="shared" si="52"/>
        <v>15102.208333333334</v>
      </c>
      <c r="T868" s="6">
        <f t="shared" si="53"/>
        <v>15103.208333333334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54"/>
        <v>162.4375</v>
      </c>
      <c r="P869">
        <f t="shared" si="55"/>
        <v>25.99</v>
      </c>
      <c r="Q869" t="s">
        <v>2033</v>
      </c>
      <c r="R869" t="s">
        <v>2034</v>
      </c>
      <c r="S869" s="6">
        <f t="shared" si="52"/>
        <v>17813.208333333332</v>
      </c>
      <c r="T869" s="6">
        <f t="shared" si="53"/>
        <v>17819.208333333332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54"/>
        <v>184.84285714285716</v>
      </c>
      <c r="P870">
        <f t="shared" si="55"/>
        <v>102.69047619047619</v>
      </c>
      <c r="Q870" t="s">
        <v>2039</v>
      </c>
      <c r="R870" t="s">
        <v>2040</v>
      </c>
      <c r="S870" s="6">
        <f t="shared" si="52"/>
        <v>15990.208333333334</v>
      </c>
      <c r="T870" s="6">
        <f t="shared" si="53"/>
        <v>16001.208333333334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54"/>
        <v>23.703520691785052</v>
      </c>
      <c r="P871">
        <f t="shared" si="55"/>
        <v>72.958174904942965</v>
      </c>
      <c r="Q871" t="s">
        <v>2041</v>
      </c>
      <c r="R871" t="s">
        <v>2044</v>
      </c>
      <c r="S871" s="6">
        <f t="shared" si="52"/>
        <v>14781.208333333334</v>
      </c>
      <c r="T871" s="6">
        <f t="shared" si="53"/>
        <v>14795.208333333334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54"/>
        <v>89.870129870129873</v>
      </c>
      <c r="P872">
        <f t="shared" si="55"/>
        <v>57.190082644628099</v>
      </c>
      <c r="Q872" t="s">
        <v>2039</v>
      </c>
      <c r="R872" t="s">
        <v>2040</v>
      </c>
      <c r="S872" s="6">
        <f t="shared" si="52"/>
        <v>16671.208333333332</v>
      </c>
      <c r="T872" s="6">
        <f t="shared" si="53"/>
        <v>16696.208333333332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54"/>
        <v>272.6041958041958</v>
      </c>
      <c r="P873">
        <f t="shared" si="55"/>
        <v>84.013793103448279</v>
      </c>
      <c r="Q873" t="s">
        <v>2039</v>
      </c>
      <c r="R873" t="s">
        <v>2040</v>
      </c>
      <c r="S873" s="6">
        <f t="shared" si="52"/>
        <v>17471.208333333332</v>
      </c>
      <c r="T873" s="6">
        <f t="shared" si="53"/>
        <v>17489.25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54"/>
        <v>170.04255319148936</v>
      </c>
      <c r="P874">
        <f t="shared" si="55"/>
        <v>98.666666666666671</v>
      </c>
      <c r="Q874" t="s">
        <v>2041</v>
      </c>
      <c r="R874" t="s">
        <v>2063</v>
      </c>
      <c r="S874" s="6">
        <f t="shared" si="52"/>
        <v>17777.208333333332</v>
      </c>
      <c r="T874" s="6">
        <f t="shared" si="53"/>
        <v>17782.208333333332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54"/>
        <v>188.28503562945369</v>
      </c>
      <c r="P875">
        <f t="shared" si="55"/>
        <v>42.007419183889773</v>
      </c>
      <c r="Q875" t="s">
        <v>2054</v>
      </c>
      <c r="R875" t="s">
        <v>2055</v>
      </c>
      <c r="S875" s="6">
        <f t="shared" si="52"/>
        <v>16078.25</v>
      </c>
      <c r="T875" s="6">
        <f t="shared" si="53"/>
        <v>16083.25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54"/>
        <v>346.93532338308455</v>
      </c>
      <c r="P876">
        <f t="shared" si="55"/>
        <v>32.002753556677376</v>
      </c>
      <c r="Q876" t="s">
        <v>2054</v>
      </c>
      <c r="R876" t="s">
        <v>2055</v>
      </c>
      <c r="S876" s="6">
        <f t="shared" si="52"/>
        <v>14722.208333333334</v>
      </c>
      <c r="T876" s="6">
        <f t="shared" si="53"/>
        <v>14760.208333333334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54"/>
        <v>69.177215189873422</v>
      </c>
      <c r="P877">
        <f t="shared" si="55"/>
        <v>81.567164179104481</v>
      </c>
      <c r="Q877" t="s">
        <v>2035</v>
      </c>
      <c r="R877" t="s">
        <v>2036</v>
      </c>
      <c r="S877" s="6">
        <f t="shared" si="52"/>
        <v>14987.25</v>
      </c>
      <c r="T877" s="6">
        <f t="shared" si="53"/>
        <v>14988.25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54"/>
        <v>25.433734939759034</v>
      </c>
      <c r="P878">
        <f t="shared" si="55"/>
        <v>37.035087719298247</v>
      </c>
      <c r="Q878" t="s">
        <v>2054</v>
      </c>
      <c r="R878" t="s">
        <v>2055</v>
      </c>
      <c r="S878" s="6">
        <f t="shared" si="52"/>
        <v>18055.208333333332</v>
      </c>
      <c r="T878" s="6">
        <f t="shared" si="53"/>
        <v>18079.208333333332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54"/>
        <v>77.400977995110026</v>
      </c>
      <c r="P879">
        <f t="shared" si="55"/>
        <v>103.033360455655</v>
      </c>
      <c r="Q879" t="s">
        <v>2033</v>
      </c>
      <c r="R879" t="s">
        <v>2034</v>
      </c>
      <c r="S879" s="6">
        <f t="shared" si="52"/>
        <v>17008.208333333332</v>
      </c>
      <c r="T879" s="6">
        <f t="shared" si="53"/>
        <v>17009.208333333332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54"/>
        <v>37.481481481481481</v>
      </c>
      <c r="P880">
        <f t="shared" si="55"/>
        <v>84.333333333333329</v>
      </c>
      <c r="Q880" t="s">
        <v>2035</v>
      </c>
      <c r="R880" t="s">
        <v>2057</v>
      </c>
      <c r="S880" s="6">
        <f t="shared" si="52"/>
        <v>18276.25</v>
      </c>
      <c r="T880" s="6">
        <f t="shared" si="53"/>
        <v>18300.25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54"/>
        <v>543.79999999999995</v>
      </c>
      <c r="P881">
        <f t="shared" si="55"/>
        <v>102.60377358490567</v>
      </c>
      <c r="Q881" t="s">
        <v>2047</v>
      </c>
      <c r="R881" t="s">
        <v>2048</v>
      </c>
      <c r="S881" s="6">
        <f t="shared" si="52"/>
        <v>17219.25</v>
      </c>
      <c r="T881" s="6">
        <f t="shared" si="53"/>
        <v>17228.25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54"/>
        <v>228.52189349112427</v>
      </c>
      <c r="P882">
        <f t="shared" si="55"/>
        <v>79.992129246064621</v>
      </c>
      <c r="Q882" t="s">
        <v>2035</v>
      </c>
      <c r="R882" t="s">
        <v>2043</v>
      </c>
      <c r="S882" s="6">
        <f t="shared" si="52"/>
        <v>18098.208333333332</v>
      </c>
      <c r="T882" s="6">
        <f t="shared" si="53"/>
        <v>18100.208333333332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54"/>
        <v>38.948339483394832</v>
      </c>
      <c r="P883">
        <f t="shared" si="55"/>
        <v>70.055309734513273</v>
      </c>
      <c r="Q883" t="s">
        <v>2039</v>
      </c>
      <c r="R883" t="s">
        <v>2040</v>
      </c>
      <c r="S883" s="6">
        <f t="shared" si="52"/>
        <v>16625.208333333332</v>
      </c>
      <c r="T883" s="6">
        <f t="shared" si="53"/>
        <v>16654.208333333332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54"/>
        <v>370</v>
      </c>
      <c r="P884">
        <f t="shared" si="55"/>
        <v>37</v>
      </c>
      <c r="Q884" t="s">
        <v>2039</v>
      </c>
      <c r="R884" t="s">
        <v>2040</v>
      </c>
      <c r="S884" s="6">
        <f t="shared" si="52"/>
        <v>16456.25</v>
      </c>
      <c r="T884" s="6">
        <f t="shared" si="53"/>
        <v>16460.25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54"/>
        <v>237.91176470588232</v>
      </c>
      <c r="P885">
        <f t="shared" si="55"/>
        <v>41.911917098445599</v>
      </c>
      <c r="Q885" t="s">
        <v>2041</v>
      </c>
      <c r="R885" t="s">
        <v>2052</v>
      </c>
      <c r="S885" s="6">
        <f t="shared" si="52"/>
        <v>14754.208333333334</v>
      </c>
      <c r="T885" s="6">
        <f t="shared" si="53"/>
        <v>14790.208333333334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54"/>
        <v>64.036299765807954</v>
      </c>
      <c r="P886">
        <f t="shared" si="55"/>
        <v>57.992576882290564</v>
      </c>
      <c r="Q886" t="s">
        <v>2039</v>
      </c>
      <c r="R886" t="s">
        <v>2040</v>
      </c>
      <c r="S886" s="6">
        <f t="shared" si="52"/>
        <v>16194.208333333334</v>
      </c>
      <c r="T886" s="6">
        <f t="shared" si="53"/>
        <v>16196.208333333334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54"/>
        <v>118.27777777777777</v>
      </c>
      <c r="P887">
        <f t="shared" si="55"/>
        <v>40.942307692307693</v>
      </c>
      <c r="Q887" t="s">
        <v>2039</v>
      </c>
      <c r="R887" t="s">
        <v>2040</v>
      </c>
      <c r="S887" s="6">
        <f t="shared" si="52"/>
        <v>14766.208333333334</v>
      </c>
      <c r="T887" s="6">
        <f t="shared" si="53"/>
        <v>14804.208333333334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54"/>
        <v>84.824037184594957</v>
      </c>
      <c r="P888">
        <f t="shared" si="55"/>
        <v>69.9972602739726</v>
      </c>
      <c r="Q888" t="s">
        <v>2035</v>
      </c>
      <c r="R888" t="s">
        <v>2045</v>
      </c>
      <c r="S888" s="6">
        <f t="shared" si="52"/>
        <v>14847.208333333334</v>
      </c>
      <c r="T888" s="6">
        <f t="shared" si="53"/>
        <v>14865.208333333334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54"/>
        <v>29.346153846153843</v>
      </c>
      <c r="P889">
        <f t="shared" si="55"/>
        <v>73.838709677419359</v>
      </c>
      <c r="Q889" t="s">
        <v>2039</v>
      </c>
      <c r="R889" t="s">
        <v>2040</v>
      </c>
      <c r="S889" s="6">
        <f t="shared" si="52"/>
        <v>16633.208333333332</v>
      </c>
      <c r="T889" s="6">
        <f t="shared" si="53"/>
        <v>16680.208333333332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54"/>
        <v>209.89655172413794</v>
      </c>
      <c r="P890">
        <f t="shared" si="55"/>
        <v>41.979310344827589</v>
      </c>
      <c r="Q890" t="s">
        <v>2039</v>
      </c>
      <c r="R890" t="s">
        <v>2040</v>
      </c>
      <c r="S890" s="6">
        <f t="shared" si="52"/>
        <v>17267.208333333332</v>
      </c>
      <c r="T890" s="6">
        <f t="shared" si="53"/>
        <v>17286.208333333332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54"/>
        <v>169.78571428571431</v>
      </c>
      <c r="P891">
        <f t="shared" si="55"/>
        <v>77.93442622950819</v>
      </c>
      <c r="Q891" t="s">
        <v>2035</v>
      </c>
      <c r="R891" t="s">
        <v>2043</v>
      </c>
      <c r="S891" s="6">
        <f t="shared" si="52"/>
        <v>16141.208333333334</v>
      </c>
      <c r="T891" s="6">
        <f t="shared" si="53"/>
        <v>16148.208333333334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54"/>
        <v>115.95907738095239</v>
      </c>
      <c r="P892">
        <f t="shared" si="55"/>
        <v>106.01972789115646</v>
      </c>
      <c r="Q892" t="s">
        <v>2035</v>
      </c>
      <c r="R892" t="s">
        <v>2045</v>
      </c>
      <c r="S892" s="6">
        <f t="shared" si="52"/>
        <v>18071.208333333332</v>
      </c>
      <c r="T892" s="6">
        <f t="shared" si="53"/>
        <v>18072.208333333332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54"/>
        <v>258.59999999999997</v>
      </c>
      <c r="P893">
        <f t="shared" si="55"/>
        <v>47.018181818181816</v>
      </c>
      <c r="Q893" t="s">
        <v>2041</v>
      </c>
      <c r="R893" t="s">
        <v>2042</v>
      </c>
      <c r="S893" s="6">
        <f t="shared" si="52"/>
        <v>15311.25</v>
      </c>
      <c r="T893" s="6">
        <f t="shared" si="53"/>
        <v>15355.25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54"/>
        <v>230.58333333333331</v>
      </c>
      <c r="P894">
        <f t="shared" si="55"/>
        <v>76.016483516483518</v>
      </c>
      <c r="Q894" t="s">
        <v>2047</v>
      </c>
      <c r="R894" t="s">
        <v>2059</v>
      </c>
      <c r="S894" s="6">
        <f t="shared" si="52"/>
        <v>14750.208333333334</v>
      </c>
      <c r="T894" s="6">
        <f t="shared" si="53"/>
        <v>14791.208333333334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54"/>
        <v>128.21428571428572</v>
      </c>
      <c r="P895">
        <f t="shared" si="55"/>
        <v>54.120603015075375</v>
      </c>
      <c r="Q895" t="s">
        <v>2041</v>
      </c>
      <c r="R895" t="s">
        <v>2042</v>
      </c>
      <c r="S895" s="6">
        <f t="shared" si="52"/>
        <v>16601.208333333332</v>
      </c>
      <c r="T895" s="6">
        <f t="shared" si="53"/>
        <v>16605.208333333332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54"/>
        <v>188.70588235294116</v>
      </c>
      <c r="P896">
        <f t="shared" si="55"/>
        <v>57.285714285714285</v>
      </c>
      <c r="Q896" t="s">
        <v>2041</v>
      </c>
      <c r="R896" t="s">
        <v>2060</v>
      </c>
      <c r="S896" s="6">
        <f t="shared" si="52"/>
        <v>15897.208333333334</v>
      </c>
      <c r="T896" s="6">
        <f t="shared" si="53"/>
        <v>15927.208333333334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54"/>
        <v>6.9511889862327907</v>
      </c>
      <c r="P897">
        <f t="shared" si="55"/>
        <v>103.81308411214954</v>
      </c>
      <c r="Q897" t="s">
        <v>2039</v>
      </c>
      <c r="R897" t="s">
        <v>2040</v>
      </c>
      <c r="S897" s="6">
        <f t="shared" si="52"/>
        <v>17565.25</v>
      </c>
      <c r="T897" s="6">
        <f t="shared" si="53"/>
        <v>17574.25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54"/>
        <v>774.43434343434342</v>
      </c>
      <c r="P898">
        <f t="shared" si="55"/>
        <v>105.02602739726028</v>
      </c>
      <c r="Q898" t="s">
        <v>2033</v>
      </c>
      <c r="R898" t="s">
        <v>2034</v>
      </c>
      <c r="S898" s="6">
        <f t="shared" si="52"/>
        <v>15169.208333333334</v>
      </c>
      <c r="T898" s="6">
        <f t="shared" si="53"/>
        <v>15172.208333333334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si="54"/>
        <v>27.693181818181817</v>
      </c>
      <c r="P899">
        <f t="shared" si="55"/>
        <v>90.259259259259252</v>
      </c>
      <c r="Q899" t="s">
        <v>2039</v>
      </c>
      <c r="R899" t="s">
        <v>2040</v>
      </c>
      <c r="S899" s="6">
        <f t="shared" ref="S899:S962" si="56">(((J899/60)/60)/24)</f>
        <v>18014.208333333332</v>
      </c>
      <c r="T899" s="6">
        <f t="shared" ref="T899:T962" si="57">(((K899/60)/60)/24)</f>
        <v>18016.208333333332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ref="O900:O963" si="58">E900/D900*100</f>
        <v>52.479620323841424</v>
      </c>
      <c r="P900">
        <f t="shared" ref="P900:P963" si="59">E900/G900</f>
        <v>76.978705978705975</v>
      </c>
      <c r="Q900" t="s">
        <v>2041</v>
      </c>
      <c r="R900" t="s">
        <v>2042</v>
      </c>
      <c r="S900" s="6">
        <f t="shared" si="56"/>
        <v>18246.25</v>
      </c>
      <c r="T900" s="6">
        <f t="shared" si="57"/>
        <v>18252.25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58"/>
        <v>407.09677419354841</v>
      </c>
      <c r="P901">
        <f t="shared" si="59"/>
        <v>102.60162601626017</v>
      </c>
      <c r="Q901" t="s">
        <v>2035</v>
      </c>
      <c r="R901" t="s">
        <v>2058</v>
      </c>
      <c r="S901" s="6">
        <f t="shared" si="56"/>
        <v>15985.208333333334</v>
      </c>
      <c r="T901" s="6">
        <f t="shared" si="57"/>
        <v>16003.208333333334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58"/>
        <v>2</v>
      </c>
      <c r="P902">
        <f t="shared" si="59"/>
        <v>2</v>
      </c>
      <c r="Q902" t="s">
        <v>2037</v>
      </c>
      <c r="R902" t="s">
        <v>2038</v>
      </c>
      <c r="S902" s="6">
        <f t="shared" si="56"/>
        <v>16332.208333333334</v>
      </c>
      <c r="T902" s="6">
        <f t="shared" si="57"/>
        <v>16333.208333333334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58"/>
        <v>156.17857142857144</v>
      </c>
      <c r="P903">
        <f t="shared" si="59"/>
        <v>55.0062893081761</v>
      </c>
      <c r="Q903" t="s">
        <v>2035</v>
      </c>
      <c r="R903" t="s">
        <v>2036</v>
      </c>
      <c r="S903" s="6">
        <f t="shared" si="56"/>
        <v>17729.208333333332</v>
      </c>
      <c r="T903" s="6">
        <f t="shared" si="57"/>
        <v>17762.208333333332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58"/>
        <v>252.42857142857144</v>
      </c>
      <c r="P904">
        <f t="shared" si="59"/>
        <v>32.127272727272725</v>
      </c>
      <c r="Q904" t="s">
        <v>2037</v>
      </c>
      <c r="R904" t="s">
        <v>2038</v>
      </c>
      <c r="S904" s="6">
        <f t="shared" si="56"/>
        <v>16830.25</v>
      </c>
      <c r="T904" s="6">
        <f t="shared" si="57"/>
        <v>16872.25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58"/>
        <v>1.729268292682927</v>
      </c>
      <c r="P905">
        <f t="shared" si="59"/>
        <v>50.642857142857146</v>
      </c>
      <c r="Q905" t="s">
        <v>2047</v>
      </c>
      <c r="R905" t="s">
        <v>2048</v>
      </c>
      <c r="S905" s="6">
        <f t="shared" si="56"/>
        <v>15465.208333333334</v>
      </c>
      <c r="T905" s="6">
        <f t="shared" si="57"/>
        <v>15480.208333333334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58"/>
        <v>12.230769230769232</v>
      </c>
      <c r="P906">
        <f t="shared" si="59"/>
        <v>49.6875</v>
      </c>
      <c r="Q906" t="s">
        <v>2047</v>
      </c>
      <c r="R906" t="s">
        <v>2056</v>
      </c>
      <c r="S906" s="6">
        <f t="shared" si="56"/>
        <v>15617.208333333334</v>
      </c>
      <c r="T906" s="6">
        <f t="shared" si="57"/>
        <v>15621.208333333334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58"/>
        <v>163.98734177215189</v>
      </c>
      <c r="P907">
        <f t="shared" si="59"/>
        <v>54.894067796610166</v>
      </c>
      <c r="Q907" t="s">
        <v>2039</v>
      </c>
      <c r="R907" t="s">
        <v>2040</v>
      </c>
      <c r="S907" s="6">
        <f t="shared" si="56"/>
        <v>15967.208333333334</v>
      </c>
      <c r="T907" s="6">
        <f t="shared" si="57"/>
        <v>15970.208333333334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58"/>
        <v>162.98181818181817</v>
      </c>
      <c r="P908">
        <f t="shared" si="59"/>
        <v>46.931937172774866</v>
      </c>
      <c r="Q908" t="s">
        <v>2041</v>
      </c>
      <c r="R908" t="s">
        <v>2042</v>
      </c>
      <c r="S908" s="6">
        <f t="shared" si="56"/>
        <v>17299.208333333332</v>
      </c>
      <c r="T908" s="6">
        <f t="shared" si="57"/>
        <v>17335.208333333332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58"/>
        <v>20.252747252747252</v>
      </c>
      <c r="P909">
        <f t="shared" si="59"/>
        <v>44.951219512195124</v>
      </c>
      <c r="Q909" t="s">
        <v>2039</v>
      </c>
      <c r="R909" t="s">
        <v>2040</v>
      </c>
      <c r="S909" s="6">
        <f t="shared" si="56"/>
        <v>15091.208333333334</v>
      </c>
      <c r="T909" s="6">
        <f t="shared" si="57"/>
        <v>15098.208333333334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58"/>
        <v>319.24083769633506</v>
      </c>
      <c r="P910">
        <f t="shared" si="59"/>
        <v>30.99898322318251</v>
      </c>
      <c r="Q910" t="s">
        <v>2050</v>
      </c>
      <c r="R910" t="s">
        <v>2051</v>
      </c>
      <c r="S910" s="6">
        <f t="shared" si="56"/>
        <v>15462.208333333334</v>
      </c>
      <c r="T910" s="6">
        <f t="shared" si="57"/>
        <v>15473.208333333334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58"/>
        <v>478.94444444444446</v>
      </c>
      <c r="P911">
        <f t="shared" si="59"/>
        <v>107.7625</v>
      </c>
      <c r="Q911" t="s">
        <v>2039</v>
      </c>
      <c r="R911" t="s">
        <v>2040</v>
      </c>
      <c r="S911" s="6">
        <f t="shared" si="56"/>
        <v>17686.208333333332</v>
      </c>
      <c r="T911" s="6">
        <f t="shared" si="57"/>
        <v>17713.208333333332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58"/>
        <v>19.556634304207122</v>
      </c>
      <c r="P912">
        <f t="shared" si="59"/>
        <v>102.07770270270271</v>
      </c>
      <c r="Q912" t="s">
        <v>2039</v>
      </c>
      <c r="R912" t="s">
        <v>2040</v>
      </c>
      <c r="S912" s="6">
        <f t="shared" si="56"/>
        <v>16457.25</v>
      </c>
      <c r="T912" s="6">
        <f t="shared" si="57"/>
        <v>16458.25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58"/>
        <v>198.94827586206895</v>
      </c>
      <c r="P913">
        <f t="shared" si="59"/>
        <v>24.976190476190474</v>
      </c>
      <c r="Q913" t="s">
        <v>2037</v>
      </c>
      <c r="R913" t="s">
        <v>2038</v>
      </c>
      <c r="S913" s="6">
        <f t="shared" si="56"/>
        <v>18148.208333333332</v>
      </c>
      <c r="T913" s="6">
        <f t="shared" si="57"/>
        <v>18150.208333333332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58"/>
        <v>795</v>
      </c>
      <c r="P914">
        <f t="shared" si="59"/>
        <v>79.944134078212286</v>
      </c>
      <c r="Q914" t="s">
        <v>2041</v>
      </c>
      <c r="R914" t="s">
        <v>2044</v>
      </c>
      <c r="S914" s="6">
        <f t="shared" si="56"/>
        <v>15588.208333333334</v>
      </c>
      <c r="T914" s="6">
        <f t="shared" si="57"/>
        <v>15601.208333333334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58"/>
        <v>50.621082621082621</v>
      </c>
      <c r="P915">
        <f t="shared" si="59"/>
        <v>67.946462715105156</v>
      </c>
      <c r="Q915" t="s">
        <v>2041</v>
      </c>
      <c r="R915" t="s">
        <v>2044</v>
      </c>
      <c r="S915" s="6">
        <f t="shared" si="56"/>
        <v>18028.208333333332</v>
      </c>
      <c r="T915" s="6">
        <f t="shared" si="57"/>
        <v>18041.208333333332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58"/>
        <v>57.4375</v>
      </c>
      <c r="P916">
        <f t="shared" si="59"/>
        <v>26.070921985815602</v>
      </c>
      <c r="Q916" t="s">
        <v>2039</v>
      </c>
      <c r="R916" t="s">
        <v>2040</v>
      </c>
      <c r="S916" s="6">
        <f t="shared" si="56"/>
        <v>15921.208333333334</v>
      </c>
      <c r="T916" s="6">
        <f t="shared" si="57"/>
        <v>15933.208333333334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58"/>
        <v>155.62827640984909</v>
      </c>
      <c r="P917">
        <f t="shared" si="59"/>
        <v>105.0032154340836</v>
      </c>
      <c r="Q917" t="s">
        <v>2041</v>
      </c>
      <c r="R917" t="s">
        <v>2060</v>
      </c>
      <c r="S917" s="6">
        <f t="shared" si="56"/>
        <v>17407.208333333332</v>
      </c>
      <c r="T917" s="6">
        <f t="shared" si="57"/>
        <v>17416.208333333332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58"/>
        <v>36.297297297297298</v>
      </c>
      <c r="P918">
        <f t="shared" si="59"/>
        <v>25.826923076923077</v>
      </c>
      <c r="Q918" t="s">
        <v>2054</v>
      </c>
      <c r="R918" t="s">
        <v>2055</v>
      </c>
      <c r="S918" s="6">
        <f t="shared" si="56"/>
        <v>16422.25</v>
      </c>
      <c r="T918" s="6">
        <f t="shared" si="57"/>
        <v>16431.25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58"/>
        <v>58.25</v>
      </c>
      <c r="P919">
        <f t="shared" si="59"/>
        <v>77.666666666666671</v>
      </c>
      <c r="Q919" t="s">
        <v>2041</v>
      </c>
      <c r="R919" t="s">
        <v>2052</v>
      </c>
      <c r="S919" s="6">
        <f t="shared" si="56"/>
        <v>15153.208333333334</v>
      </c>
      <c r="T919" s="6">
        <f t="shared" si="57"/>
        <v>15177.208333333334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58"/>
        <v>237.39473684210526</v>
      </c>
      <c r="P920">
        <f t="shared" si="59"/>
        <v>57.82692307692308</v>
      </c>
      <c r="Q920" t="s">
        <v>2047</v>
      </c>
      <c r="R920" t="s">
        <v>2056</v>
      </c>
      <c r="S920" s="6">
        <f t="shared" si="56"/>
        <v>15548.208333333334</v>
      </c>
      <c r="T920" s="6">
        <f t="shared" si="57"/>
        <v>15559.208333333334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58"/>
        <v>58.75</v>
      </c>
      <c r="P921">
        <f t="shared" si="59"/>
        <v>92.955555555555549</v>
      </c>
      <c r="Q921" t="s">
        <v>2039</v>
      </c>
      <c r="R921" t="s">
        <v>2040</v>
      </c>
      <c r="S921" s="6">
        <f t="shared" si="56"/>
        <v>17453.208333333332</v>
      </c>
      <c r="T921" s="6">
        <f t="shared" si="57"/>
        <v>17485.25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58"/>
        <v>182.56603773584905</v>
      </c>
      <c r="P922">
        <f t="shared" si="59"/>
        <v>37.945098039215686</v>
      </c>
      <c r="Q922" t="s">
        <v>2041</v>
      </c>
      <c r="R922" t="s">
        <v>2049</v>
      </c>
      <c r="S922" s="6">
        <f t="shared" si="56"/>
        <v>17934.25</v>
      </c>
      <c r="T922" s="6">
        <f t="shared" si="57"/>
        <v>17954.25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58"/>
        <v>0.75436408977556113</v>
      </c>
      <c r="P923">
        <f t="shared" si="59"/>
        <v>31.842105263157894</v>
      </c>
      <c r="Q923" t="s">
        <v>2037</v>
      </c>
      <c r="R923" t="s">
        <v>2038</v>
      </c>
      <c r="S923" s="6">
        <f t="shared" si="56"/>
        <v>15382.25</v>
      </c>
      <c r="T923" s="6">
        <f t="shared" si="57"/>
        <v>15396.25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58"/>
        <v>175.95330739299609</v>
      </c>
      <c r="P924">
        <f t="shared" si="59"/>
        <v>40</v>
      </c>
      <c r="Q924" t="s">
        <v>2035</v>
      </c>
      <c r="R924" t="s">
        <v>2062</v>
      </c>
      <c r="S924" s="6">
        <f t="shared" si="56"/>
        <v>17874.25</v>
      </c>
      <c r="T924" s="6">
        <f t="shared" si="57"/>
        <v>17883.25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58"/>
        <v>237.88235294117646</v>
      </c>
      <c r="P925">
        <f t="shared" si="59"/>
        <v>101.1</v>
      </c>
      <c r="Q925" t="s">
        <v>2039</v>
      </c>
      <c r="R925" t="s">
        <v>2040</v>
      </c>
      <c r="S925" s="6">
        <f t="shared" si="56"/>
        <v>14804.208333333334</v>
      </c>
      <c r="T925" s="6">
        <f t="shared" si="57"/>
        <v>14805.208333333334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58"/>
        <v>488.05076142131981</v>
      </c>
      <c r="P926">
        <f t="shared" si="59"/>
        <v>84.006989951944078</v>
      </c>
      <c r="Q926" t="s">
        <v>2039</v>
      </c>
      <c r="R926" t="s">
        <v>2040</v>
      </c>
      <c r="S926" s="6">
        <f t="shared" si="56"/>
        <v>18200.208333333332</v>
      </c>
      <c r="T926" s="6">
        <f t="shared" si="57"/>
        <v>18211.25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58"/>
        <v>224.06666666666669</v>
      </c>
      <c r="P927">
        <f t="shared" si="59"/>
        <v>103.41538461538461</v>
      </c>
      <c r="Q927" t="s">
        <v>2039</v>
      </c>
      <c r="R927" t="s">
        <v>2040</v>
      </c>
      <c r="S927" s="6">
        <f t="shared" si="56"/>
        <v>17431.208333333332</v>
      </c>
      <c r="T927" s="6">
        <f t="shared" si="57"/>
        <v>17443.208333333332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58"/>
        <v>18.126436781609197</v>
      </c>
      <c r="P928">
        <f t="shared" si="59"/>
        <v>105.13333333333334</v>
      </c>
      <c r="Q928" t="s">
        <v>2033</v>
      </c>
      <c r="R928" t="s">
        <v>2034</v>
      </c>
      <c r="S928" s="6">
        <f t="shared" si="56"/>
        <v>16933.208333333332</v>
      </c>
      <c r="T928" s="6">
        <f t="shared" si="57"/>
        <v>16937.208333333332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58"/>
        <v>45.847222222222221</v>
      </c>
      <c r="P929">
        <f t="shared" si="59"/>
        <v>89.21621621621621</v>
      </c>
      <c r="Q929" t="s">
        <v>2039</v>
      </c>
      <c r="R929" t="s">
        <v>2040</v>
      </c>
      <c r="S929" s="6">
        <f t="shared" si="56"/>
        <v>15533.208333333334</v>
      </c>
      <c r="T929" s="6">
        <f t="shared" si="57"/>
        <v>15562.208333333334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58"/>
        <v>117.31541218637993</v>
      </c>
      <c r="P930">
        <f t="shared" si="59"/>
        <v>51.995234312946785</v>
      </c>
      <c r="Q930" t="s">
        <v>2037</v>
      </c>
      <c r="R930" t="s">
        <v>2038</v>
      </c>
      <c r="S930" s="6">
        <f t="shared" si="56"/>
        <v>16068.25</v>
      </c>
      <c r="T930" s="6">
        <f t="shared" si="57"/>
        <v>16077.25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58"/>
        <v>217.30909090909088</v>
      </c>
      <c r="P931">
        <f t="shared" si="59"/>
        <v>64.956521739130437</v>
      </c>
      <c r="Q931" t="s">
        <v>2039</v>
      </c>
      <c r="R931" t="s">
        <v>2040</v>
      </c>
      <c r="S931" s="6">
        <f t="shared" si="56"/>
        <v>17289.208333333332</v>
      </c>
      <c r="T931" s="6">
        <f t="shared" si="57"/>
        <v>17303.208333333332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58"/>
        <v>112.28571428571428</v>
      </c>
      <c r="P932">
        <f t="shared" si="59"/>
        <v>46.235294117647058</v>
      </c>
      <c r="Q932" t="s">
        <v>2039</v>
      </c>
      <c r="R932" t="s">
        <v>2040</v>
      </c>
      <c r="S932" s="6">
        <f t="shared" si="56"/>
        <v>16491.25</v>
      </c>
      <c r="T932" s="6">
        <f t="shared" si="57"/>
        <v>16498.25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58"/>
        <v>72.51898734177216</v>
      </c>
      <c r="P933">
        <f t="shared" si="59"/>
        <v>51.151785714285715</v>
      </c>
      <c r="Q933" t="s">
        <v>2039</v>
      </c>
      <c r="R933" t="s">
        <v>2040</v>
      </c>
      <c r="S933" s="6">
        <f t="shared" si="56"/>
        <v>16249.208333333334</v>
      </c>
      <c r="T933" s="6">
        <f t="shared" si="57"/>
        <v>16251.208333333334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58"/>
        <v>212.30434782608697</v>
      </c>
      <c r="P934">
        <f t="shared" si="59"/>
        <v>33.909722222222221</v>
      </c>
      <c r="Q934" t="s">
        <v>2035</v>
      </c>
      <c r="R934" t="s">
        <v>2036</v>
      </c>
      <c r="S934" s="6">
        <f t="shared" si="56"/>
        <v>16140.208333333334</v>
      </c>
      <c r="T934" s="6">
        <f t="shared" si="57"/>
        <v>16143.208333333334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58"/>
        <v>239.74657534246577</v>
      </c>
      <c r="P935">
        <f t="shared" si="59"/>
        <v>92.016298633017882</v>
      </c>
      <c r="Q935" t="s">
        <v>2039</v>
      </c>
      <c r="R935" t="s">
        <v>2040</v>
      </c>
      <c r="S935" s="6">
        <f t="shared" si="56"/>
        <v>15803.208333333334</v>
      </c>
      <c r="T935" s="6">
        <f t="shared" si="57"/>
        <v>15816.208333333334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58"/>
        <v>181.93548387096774</v>
      </c>
      <c r="P936">
        <f t="shared" si="59"/>
        <v>107.42857142857143</v>
      </c>
      <c r="Q936" t="s">
        <v>2039</v>
      </c>
      <c r="R936" t="s">
        <v>2040</v>
      </c>
      <c r="S936" s="6">
        <f t="shared" si="56"/>
        <v>16853.25</v>
      </c>
      <c r="T936" s="6">
        <f t="shared" si="57"/>
        <v>16859.25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58"/>
        <v>164.13114754098362</v>
      </c>
      <c r="P937">
        <f t="shared" si="59"/>
        <v>75.848484848484844</v>
      </c>
      <c r="Q937" t="s">
        <v>2039</v>
      </c>
      <c r="R937" t="s">
        <v>2040</v>
      </c>
      <c r="S937" s="6">
        <f t="shared" si="56"/>
        <v>16640.208333333332</v>
      </c>
      <c r="T937" s="6">
        <f t="shared" si="57"/>
        <v>16647.208333333332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58"/>
        <v>1.6375968992248062</v>
      </c>
      <c r="P938">
        <f t="shared" si="59"/>
        <v>80.476190476190482</v>
      </c>
      <c r="Q938" t="s">
        <v>2039</v>
      </c>
      <c r="R938" t="s">
        <v>2040</v>
      </c>
      <c r="S938" s="6">
        <f t="shared" si="56"/>
        <v>18099.208333333332</v>
      </c>
      <c r="T938" s="6">
        <f t="shared" si="57"/>
        <v>18102.208333333332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58"/>
        <v>49.64385964912281</v>
      </c>
      <c r="P939">
        <f t="shared" si="59"/>
        <v>86.978483606557376</v>
      </c>
      <c r="Q939" t="s">
        <v>2041</v>
      </c>
      <c r="R939" t="s">
        <v>2042</v>
      </c>
      <c r="S939" s="6">
        <f t="shared" si="56"/>
        <v>16765.25</v>
      </c>
      <c r="T939" s="6">
        <f t="shared" si="57"/>
        <v>16774.25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58"/>
        <v>109.70652173913042</v>
      </c>
      <c r="P940">
        <f t="shared" si="59"/>
        <v>105.13541666666667</v>
      </c>
      <c r="Q940" t="s">
        <v>2047</v>
      </c>
      <c r="R940" t="s">
        <v>2053</v>
      </c>
      <c r="S940" s="6">
        <f t="shared" si="56"/>
        <v>17694.208333333332</v>
      </c>
      <c r="T940" s="6">
        <f t="shared" si="57"/>
        <v>17730.208333333332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58"/>
        <v>49.217948717948715</v>
      </c>
      <c r="P941">
        <f t="shared" si="59"/>
        <v>57.298507462686565</v>
      </c>
      <c r="Q941" t="s">
        <v>2050</v>
      </c>
      <c r="R941" t="s">
        <v>2051</v>
      </c>
      <c r="S941" s="6">
        <f t="shared" si="56"/>
        <v>15101.208333333334</v>
      </c>
      <c r="T941" s="6">
        <f t="shared" si="57"/>
        <v>15118.208333333334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58"/>
        <v>62.232323232323225</v>
      </c>
      <c r="P942">
        <f t="shared" si="59"/>
        <v>93.348484848484844</v>
      </c>
      <c r="Q942" t="s">
        <v>2037</v>
      </c>
      <c r="R942" t="s">
        <v>2038</v>
      </c>
      <c r="S942" s="6">
        <f t="shared" si="56"/>
        <v>15675.25</v>
      </c>
      <c r="T942" s="6">
        <f t="shared" si="57"/>
        <v>15697.25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58"/>
        <v>13.05813953488372</v>
      </c>
      <c r="P943">
        <f t="shared" si="59"/>
        <v>71.987179487179489</v>
      </c>
      <c r="Q943" t="s">
        <v>2039</v>
      </c>
      <c r="R943" t="s">
        <v>2040</v>
      </c>
      <c r="S943" s="6">
        <f t="shared" si="56"/>
        <v>14983.25</v>
      </c>
      <c r="T943" s="6">
        <f t="shared" si="57"/>
        <v>15018.25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58"/>
        <v>64.635416666666671</v>
      </c>
      <c r="P944">
        <f t="shared" si="59"/>
        <v>92.611940298507463</v>
      </c>
      <c r="Q944" t="s">
        <v>2039</v>
      </c>
      <c r="R944" t="s">
        <v>2040</v>
      </c>
      <c r="S944" s="6">
        <f t="shared" si="56"/>
        <v>14999.25</v>
      </c>
      <c r="T944" s="6">
        <f t="shared" si="57"/>
        <v>15002.25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58"/>
        <v>159.58666666666667</v>
      </c>
      <c r="P945">
        <f t="shared" si="59"/>
        <v>104.99122807017544</v>
      </c>
      <c r="Q945" t="s">
        <v>2033</v>
      </c>
      <c r="R945" t="s">
        <v>2034</v>
      </c>
      <c r="S945" s="6">
        <f t="shared" si="56"/>
        <v>16337.208333333334</v>
      </c>
      <c r="T945" s="6">
        <f t="shared" si="57"/>
        <v>16372.208333333334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58"/>
        <v>81.42</v>
      </c>
      <c r="P946">
        <f t="shared" si="59"/>
        <v>30.958174904942965</v>
      </c>
      <c r="Q946" t="s">
        <v>2054</v>
      </c>
      <c r="R946" t="s">
        <v>2055</v>
      </c>
      <c r="S946" s="6">
        <f t="shared" si="56"/>
        <v>17207.25</v>
      </c>
      <c r="T946" s="6">
        <f t="shared" si="57"/>
        <v>17226.25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58"/>
        <v>32.444767441860463</v>
      </c>
      <c r="P947">
        <f t="shared" si="59"/>
        <v>33.001182732111175</v>
      </c>
      <c r="Q947" t="s">
        <v>2054</v>
      </c>
      <c r="R947" t="s">
        <v>2055</v>
      </c>
      <c r="S947" s="6">
        <f t="shared" si="56"/>
        <v>15435.208333333334</v>
      </c>
      <c r="T947" s="6">
        <f t="shared" si="57"/>
        <v>15450.208333333334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58"/>
        <v>9.9141184124918666</v>
      </c>
      <c r="P948">
        <f t="shared" si="59"/>
        <v>84.187845303867405</v>
      </c>
      <c r="Q948" t="s">
        <v>2039</v>
      </c>
      <c r="R948" t="s">
        <v>2040</v>
      </c>
      <c r="S948" s="6">
        <f t="shared" si="56"/>
        <v>15141.208333333334</v>
      </c>
      <c r="T948" s="6">
        <f t="shared" si="57"/>
        <v>15143.208333333334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58"/>
        <v>26.694444444444443</v>
      </c>
      <c r="P949">
        <f t="shared" si="59"/>
        <v>73.92307692307692</v>
      </c>
      <c r="Q949" t="s">
        <v>2039</v>
      </c>
      <c r="R949" t="s">
        <v>2040</v>
      </c>
      <c r="S949" s="6">
        <f t="shared" si="56"/>
        <v>16339.208333333334</v>
      </c>
      <c r="T949" s="6">
        <f t="shared" si="57"/>
        <v>16346.208333333334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58"/>
        <v>62.957446808510639</v>
      </c>
      <c r="P950">
        <f t="shared" si="59"/>
        <v>36.987499999999997</v>
      </c>
      <c r="Q950" t="s">
        <v>2041</v>
      </c>
      <c r="R950" t="s">
        <v>2042</v>
      </c>
      <c r="S950" s="6">
        <f t="shared" si="56"/>
        <v>16416.25</v>
      </c>
      <c r="T950" s="6">
        <f t="shared" si="57"/>
        <v>16426.25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58"/>
        <v>161.35593220338984</v>
      </c>
      <c r="P951">
        <f t="shared" si="59"/>
        <v>46.896551724137929</v>
      </c>
      <c r="Q951" t="s">
        <v>2037</v>
      </c>
      <c r="R951" t="s">
        <v>2038</v>
      </c>
      <c r="S951" s="6">
        <f t="shared" si="56"/>
        <v>16543.208333333332</v>
      </c>
      <c r="T951" s="6">
        <f t="shared" si="57"/>
        <v>16562.208333333332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58"/>
        <v>5</v>
      </c>
      <c r="P952">
        <f t="shared" si="59"/>
        <v>5</v>
      </c>
      <c r="Q952" t="s">
        <v>2039</v>
      </c>
      <c r="R952" t="s">
        <v>2040</v>
      </c>
      <c r="S952" s="6">
        <f t="shared" si="56"/>
        <v>18002.208333333332</v>
      </c>
      <c r="T952" s="6">
        <f t="shared" si="57"/>
        <v>18007.208333333332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58"/>
        <v>1096.9379310344827</v>
      </c>
      <c r="P953">
        <f t="shared" si="59"/>
        <v>102.02437459910199</v>
      </c>
      <c r="Q953" t="s">
        <v>2035</v>
      </c>
      <c r="R953" t="s">
        <v>2036</v>
      </c>
      <c r="S953" s="6">
        <f t="shared" si="56"/>
        <v>17161.25</v>
      </c>
      <c r="T953" s="6">
        <f t="shared" si="57"/>
        <v>17162.25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58"/>
        <v>70.094158075601371</v>
      </c>
      <c r="P954">
        <f t="shared" si="59"/>
        <v>45.007502206531335</v>
      </c>
      <c r="Q954" t="s">
        <v>2041</v>
      </c>
      <c r="R954" t="s">
        <v>2042</v>
      </c>
      <c r="S954" s="6">
        <f t="shared" si="56"/>
        <v>17022.208333333332</v>
      </c>
      <c r="T954" s="6">
        <f t="shared" si="57"/>
        <v>17036.208333333332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58"/>
        <v>60</v>
      </c>
      <c r="P955">
        <f t="shared" si="59"/>
        <v>94.285714285714292</v>
      </c>
      <c r="Q955" t="s">
        <v>2041</v>
      </c>
      <c r="R955" t="s">
        <v>2063</v>
      </c>
      <c r="S955" s="6">
        <f t="shared" si="56"/>
        <v>16789.25</v>
      </c>
      <c r="T955" s="6">
        <f t="shared" si="57"/>
        <v>16825.25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58"/>
        <v>367.0985915492958</v>
      </c>
      <c r="P956">
        <f t="shared" si="59"/>
        <v>101.02325581395348</v>
      </c>
      <c r="Q956" t="s">
        <v>2037</v>
      </c>
      <c r="R956" t="s">
        <v>2038</v>
      </c>
      <c r="S956" s="6">
        <f t="shared" si="56"/>
        <v>15605.208333333334</v>
      </c>
      <c r="T956" s="6">
        <f t="shared" si="57"/>
        <v>15629.208333333334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58"/>
        <v>1109</v>
      </c>
      <c r="P957">
        <f t="shared" si="59"/>
        <v>97.037499999999994</v>
      </c>
      <c r="Q957" t="s">
        <v>2039</v>
      </c>
      <c r="R957" t="s">
        <v>2040</v>
      </c>
      <c r="S957" s="6">
        <f t="shared" si="56"/>
        <v>15669.25</v>
      </c>
      <c r="T957" s="6">
        <f t="shared" si="57"/>
        <v>15671.25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58"/>
        <v>19.028784648187631</v>
      </c>
      <c r="P958">
        <f t="shared" si="59"/>
        <v>43.00963855421687</v>
      </c>
      <c r="Q958" t="s">
        <v>2041</v>
      </c>
      <c r="R958" t="s">
        <v>2063</v>
      </c>
      <c r="S958" s="6">
        <f t="shared" si="56"/>
        <v>16791.25</v>
      </c>
      <c r="T958" s="6">
        <f t="shared" si="57"/>
        <v>16795.25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58"/>
        <v>126.87755102040816</v>
      </c>
      <c r="P959">
        <f t="shared" si="59"/>
        <v>94.916030534351151</v>
      </c>
      <c r="Q959" t="s">
        <v>2039</v>
      </c>
      <c r="R959" t="s">
        <v>2040</v>
      </c>
      <c r="S959" s="6">
        <f t="shared" si="56"/>
        <v>15386.25</v>
      </c>
      <c r="T959" s="6">
        <f t="shared" si="57"/>
        <v>15389.25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58"/>
        <v>734.63636363636363</v>
      </c>
      <c r="P960">
        <f t="shared" si="59"/>
        <v>72.151785714285708</v>
      </c>
      <c r="Q960" t="s">
        <v>2041</v>
      </c>
      <c r="R960" t="s">
        <v>2049</v>
      </c>
      <c r="S960" s="6">
        <f t="shared" si="56"/>
        <v>14781.208333333334</v>
      </c>
      <c r="T960" s="6">
        <f t="shared" si="57"/>
        <v>14803.208333333334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58"/>
        <v>4.5731034482758623</v>
      </c>
      <c r="P961">
        <f t="shared" si="59"/>
        <v>51.007692307692309</v>
      </c>
      <c r="Q961" t="s">
        <v>2047</v>
      </c>
      <c r="R961" t="s">
        <v>2059</v>
      </c>
      <c r="S961" s="6">
        <f t="shared" si="56"/>
        <v>14788.208333333334</v>
      </c>
      <c r="T961" s="6">
        <f t="shared" si="57"/>
        <v>14816.208333333334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58"/>
        <v>85.054545454545448</v>
      </c>
      <c r="P962">
        <f t="shared" si="59"/>
        <v>85.054545454545448</v>
      </c>
      <c r="Q962" t="s">
        <v>2037</v>
      </c>
      <c r="R962" t="s">
        <v>2038</v>
      </c>
      <c r="S962" s="6">
        <f t="shared" si="56"/>
        <v>16839.25</v>
      </c>
      <c r="T962" s="6">
        <f t="shared" si="57"/>
        <v>16876.208333333332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si="58"/>
        <v>119.29824561403508</v>
      </c>
      <c r="P963">
        <f t="shared" si="59"/>
        <v>43.87096774193548</v>
      </c>
      <c r="Q963" t="s">
        <v>2047</v>
      </c>
      <c r="R963" t="s">
        <v>2059</v>
      </c>
      <c r="S963" s="6">
        <f t="shared" ref="S963:S1001" si="60">(((J963/60)/60)/24)</f>
        <v>15022.25</v>
      </c>
      <c r="T963" s="6">
        <f t="shared" ref="T963:T1001" si="61">(((K963/60)/60)/24)</f>
        <v>15026.25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ref="O964:O1001" si="62">E964/D964*100</f>
        <v>296.02777777777777</v>
      </c>
      <c r="P964">
        <f t="shared" ref="P964:P1001" si="63">E964/G964</f>
        <v>40.063909774436091</v>
      </c>
      <c r="Q964" t="s">
        <v>2033</v>
      </c>
      <c r="R964" t="s">
        <v>2034</v>
      </c>
      <c r="S964" s="6">
        <f t="shared" si="60"/>
        <v>16023.25</v>
      </c>
      <c r="T964" s="6">
        <f t="shared" si="61"/>
        <v>16044.25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62"/>
        <v>84.694915254237287</v>
      </c>
      <c r="P965">
        <f t="shared" si="63"/>
        <v>43.833333333333336</v>
      </c>
      <c r="Q965" t="s">
        <v>2054</v>
      </c>
      <c r="R965" t="s">
        <v>2055</v>
      </c>
      <c r="S965" s="6">
        <f t="shared" si="60"/>
        <v>15038.25</v>
      </c>
      <c r="T965" s="6">
        <f t="shared" si="61"/>
        <v>15044.25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62"/>
        <v>355.7837837837838</v>
      </c>
      <c r="P966">
        <f t="shared" si="63"/>
        <v>84.92903225806451</v>
      </c>
      <c r="Q966" t="s">
        <v>2039</v>
      </c>
      <c r="R966" t="s">
        <v>2040</v>
      </c>
      <c r="S966" s="6">
        <f t="shared" si="60"/>
        <v>16566.208333333332</v>
      </c>
      <c r="T966" s="6">
        <f t="shared" si="61"/>
        <v>16571.208333333332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62"/>
        <v>386.40909090909093</v>
      </c>
      <c r="P967">
        <f t="shared" si="63"/>
        <v>41.067632850241544</v>
      </c>
      <c r="Q967" t="s">
        <v>2035</v>
      </c>
      <c r="R967" t="s">
        <v>2036</v>
      </c>
      <c r="S967" s="6">
        <f t="shared" si="60"/>
        <v>14634.25</v>
      </c>
      <c r="T967" s="6">
        <f t="shared" si="61"/>
        <v>14674.25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62"/>
        <v>792.23529411764707</v>
      </c>
      <c r="P968">
        <f t="shared" si="63"/>
        <v>54.971428571428568</v>
      </c>
      <c r="Q968" t="s">
        <v>2039</v>
      </c>
      <c r="R968" t="s">
        <v>2040</v>
      </c>
      <c r="S968" s="6">
        <f t="shared" si="60"/>
        <v>17332.208333333332</v>
      </c>
      <c r="T968" s="6">
        <f t="shared" si="61"/>
        <v>17334.208333333332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62"/>
        <v>137.03393665158373</v>
      </c>
      <c r="P969">
        <f t="shared" si="63"/>
        <v>77.010807374443743</v>
      </c>
      <c r="Q969" t="s">
        <v>2035</v>
      </c>
      <c r="R969" t="s">
        <v>2062</v>
      </c>
      <c r="S969" s="6">
        <f t="shared" si="60"/>
        <v>15436.208333333334</v>
      </c>
      <c r="T969" s="6">
        <f t="shared" si="61"/>
        <v>15473.208333333334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62"/>
        <v>338.20833333333337</v>
      </c>
      <c r="P970">
        <f t="shared" si="63"/>
        <v>71.201754385964918</v>
      </c>
      <c r="Q970" t="s">
        <v>2033</v>
      </c>
      <c r="R970" t="s">
        <v>2034</v>
      </c>
      <c r="S970" s="6">
        <f t="shared" si="60"/>
        <v>14975.25</v>
      </c>
      <c r="T970" s="6">
        <f t="shared" si="61"/>
        <v>14990.25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62"/>
        <v>108.22784810126582</v>
      </c>
      <c r="P971">
        <f t="shared" si="63"/>
        <v>91.935483870967744</v>
      </c>
      <c r="Q971" t="s">
        <v>2039</v>
      </c>
      <c r="R971" t="s">
        <v>2040</v>
      </c>
      <c r="S971" s="6">
        <f t="shared" si="60"/>
        <v>18252.25</v>
      </c>
      <c r="T971" s="6">
        <f t="shared" si="61"/>
        <v>18259.25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62"/>
        <v>60.757639620653315</v>
      </c>
      <c r="P972">
        <f t="shared" si="63"/>
        <v>97.069023569023571</v>
      </c>
      <c r="Q972" t="s">
        <v>2039</v>
      </c>
      <c r="R972" t="s">
        <v>2040</v>
      </c>
      <c r="S972" s="6">
        <f t="shared" si="60"/>
        <v>15103.208333333334</v>
      </c>
      <c r="T972" s="6">
        <f t="shared" si="61"/>
        <v>15104.208333333334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62"/>
        <v>27.725490196078432</v>
      </c>
      <c r="P973">
        <f t="shared" si="63"/>
        <v>58.916666666666664</v>
      </c>
      <c r="Q973" t="s">
        <v>2041</v>
      </c>
      <c r="R973" t="s">
        <v>2060</v>
      </c>
      <c r="S973" s="6">
        <f t="shared" si="60"/>
        <v>15986.208333333334</v>
      </c>
      <c r="T973" s="6">
        <f t="shared" si="61"/>
        <v>15992.208333333334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62"/>
        <v>228.3934426229508</v>
      </c>
      <c r="P974">
        <f t="shared" si="63"/>
        <v>58.015466983938133</v>
      </c>
      <c r="Q974" t="s">
        <v>2037</v>
      </c>
      <c r="R974" t="s">
        <v>2038</v>
      </c>
      <c r="S974" s="6">
        <f t="shared" si="60"/>
        <v>16223.208333333334</v>
      </c>
      <c r="T974" s="6">
        <f t="shared" si="61"/>
        <v>16232.208333333334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62"/>
        <v>21.615194054500414</v>
      </c>
      <c r="P975">
        <f t="shared" si="63"/>
        <v>103.87301587301587</v>
      </c>
      <c r="Q975" t="s">
        <v>2039</v>
      </c>
      <c r="R975" t="s">
        <v>2040</v>
      </c>
      <c r="S975" s="6">
        <f t="shared" si="60"/>
        <v>14953.25</v>
      </c>
      <c r="T975" s="6">
        <f t="shared" si="61"/>
        <v>14955.25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62"/>
        <v>373.875</v>
      </c>
      <c r="P976">
        <f t="shared" si="63"/>
        <v>93.46875</v>
      </c>
      <c r="Q976" t="s">
        <v>2035</v>
      </c>
      <c r="R976" t="s">
        <v>2045</v>
      </c>
      <c r="S976" s="6">
        <f t="shared" si="60"/>
        <v>15843.208333333334</v>
      </c>
      <c r="T976" s="6">
        <f t="shared" si="61"/>
        <v>15844.208333333334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62"/>
        <v>154.92592592592592</v>
      </c>
      <c r="P977">
        <f t="shared" si="63"/>
        <v>61.970370370370368</v>
      </c>
      <c r="Q977" t="s">
        <v>2039</v>
      </c>
      <c r="R977" t="s">
        <v>2040</v>
      </c>
      <c r="S977" s="6">
        <f t="shared" si="60"/>
        <v>16768.25</v>
      </c>
      <c r="T977" s="6">
        <f t="shared" si="61"/>
        <v>16807.25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62"/>
        <v>322.14999999999998</v>
      </c>
      <c r="P978">
        <f t="shared" si="63"/>
        <v>92.042857142857144</v>
      </c>
      <c r="Q978" t="s">
        <v>2039</v>
      </c>
      <c r="R978" t="s">
        <v>2040</v>
      </c>
      <c r="S978" s="6">
        <f t="shared" si="60"/>
        <v>15002.25</v>
      </c>
      <c r="T978" s="6">
        <f t="shared" si="61"/>
        <v>15008.25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62"/>
        <v>73.957142857142856</v>
      </c>
      <c r="P979">
        <f t="shared" si="63"/>
        <v>77.268656716417908</v>
      </c>
      <c r="Q979" t="s">
        <v>2033</v>
      </c>
      <c r="R979" t="s">
        <v>2034</v>
      </c>
      <c r="S979" s="6">
        <f t="shared" si="60"/>
        <v>17569.25</v>
      </c>
      <c r="T979" s="6">
        <f t="shared" si="61"/>
        <v>17601.25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62"/>
        <v>864.1</v>
      </c>
      <c r="P980">
        <f t="shared" si="63"/>
        <v>93.923913043478265</v>
      </c>
      <c r="Q980" t="s">
        <v>2050</v>
      </c>
      <c r="R980" t="s">
        <v>2051</v>
      </c>
      <c r="S980" s="6">
        <f t="shared" si="60"/>
        <v>17117.25</v>
      </c>
      <c r="T980" s="6">
        <f t="shared" si="61"/>
        <v>17139.25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62"/>
        <v>143.26245847176079</v>
      </c>
      <c r="P981">
        <f t="shared" si="63"/>
        <v>84.969458128078813</v>
      </c>
      <c r="Q981" t="s">
        <v>2039</v>
      </c>
      <c r="R981" t="s">
        <v>2040</v>
      </c>
      <c r="S981" s="6">
        <f t="shared" si="60"/>
        <v>16509.208333333332</v>
      </c>
      <c r="T981" s="6">
        <f t="shared" si="61"/>
        <v>16515.208333333332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62"/>
        <v>40.281762295081968</v>
      </c>
      <c r="P982">
        <f t="shared" si="63"/>
        <v>105.97035040431267</v>
      </c>
      <c r="Q982" t="s">
        <v>2047</v>
      </c>
      <c r="R982" t="s">
        <v>2048</v>
      </c>
      <c r="S982" s="6">
        <f t="shared" si="60"/>
        <v>16738.208333333332</v>
      </c>
      <c r="T982" s="6">
        <f t="shared" si="61"/>
        <v>16743.25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62"/>
        <v>178.22388059701493</v>
      </c>
      <c r="P983">
        <f t="shared" si="63"/>
        <v>36.969040247678016</v>
      </c>
      <c r="Q983" t="s">
        <v>2037</v>
      </c>
      <c r="R983" t="s">
        <v>2038</v>
      </c>
      <c r="S983" s="6">
        <f t="shared" si="60"/>
        <v>17525.25</v>
      </c>
      <c r="T983" s="6">
        <f t="shared" si="61"/>
        <v>17558.25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62"/>
        <v>84.930555555555557</v>
      </c>
      <c r="P984">
        <f t="shared" si="63"/>
        <v>81.533333333333331</v>
      </c>
      <c r="Q984" t="s">
        <v>2041</v>
      </c>
      <c r="R984" t="s">
        <v>2042</v>
      </c>
      <c r="S984" s="6">
        <f t="shared" si="60"/>
        <v>15174.208333333334</v>
      </c>
      <c r="T984" s="6">
        <f t="shared" si="61"/>
        <v>15176.208333333334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62"/>
        <v>145.93648334624322</v>
      </c>
      <c r="P985">
        <f t="shared" si="63"/>
        <v>80.999140154772135</v>
      </c>
      <c r="Q985" t="s">
        <v>2041</v>
      </c>
      <c r="R985" t="s">
        <v>2042</v>
      </c>
      <c r="S985" s="6">
        <f t="shared" si="60"/>
        <v>18112.208333333332</v>
      </c>
      <c r="T985" s="6">
        <f t="shared" si="61"/>
        <v>18127.208333333332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62"/>
        <v>152.46153846153848</v>
      </c>
      <c r="P986">
        <f t="shared" si="63"/>
        <v>26.010498687664043</v>
      </c>
      <c r="Q986" t="s">
        <v>2039</v>
      </c>
      <c r="R986" t="s">
        <v>2040</v>
      </c>
      <c r="S986" s="6">
        <f t="shared" si="60"/>
        <v>18147.208333333332</v>
      </c>
      <c r="T986" s="6">
        <f t="shared" si="61"/>
        <v>18173.208333333332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62"/>
        <v>67.129542790152414</v>
      </c>
      <c r="P987">
        <f t="shared" si="63"/>
        <v>25.998410896708286</v>
      </c>
      <c r="Q987" t="s">
        <v>2035</v>
      </c>
      <c r="R987" t="s">
        <v>2036</v>
      </c>
      <c r="S987" s="6">
        <f t="shared" si="60"/>
        <v>16045.25</v>
      </c>
      <c r="T987" s="6">
        <f t="shared" si="61"/>
        <v>16071.25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62"/>
        <v>40.307692307692307</v>
      </c>
      <c r="P988">
        <f t="shared" si="63"/>
        <v>34.173913043478258</v>
      </c>
      <c r="Q988" t="s">
        <v>2035</v>
      </c>
      <c r="R988" t="s">
        <v>2036</v>
      </c>
      <c r="S988" s="6">
        <f t="shared" si="60"/>
        <v>15069.208333333334</v>
      </c>
      <c r="T988" s="6">
        <f t="shared" si="61"/>
        <v>15083.208333333334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62"/>
        <v>216.79032258064518</v>
      </c>
      <c r="P989">
        <f t="shared" si="63"/>
        <v>28.002083333333335</v>
      </c>
      <c r="Q989" t="s">
        <v>2041</v>
      </c>
      <c r="R989" t="s">
        <v>2042</v>
      </c>
      <c r="S989" s="6">
        <f t="shared" si="60"/>
        <v>17283.208333333332</v>
      </c>
      <c r="T989" s="6">
        <f t="shared" si="61"/>
        <v>17297.208333333332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62"/>
        <v>52.117021276595743</v>
      </c>
      <c r="P990">
        <f t="shared" si="63"/>
        <v>76.546875</v>
      </c>
      <c r="Q990" t="s">
        <v>2047</v>
      </c>
      <c r="R990" t="s">
        <v>2056</v>
      </c>
      <c r="S990" s="6">
        <f t="shared" si="60"/>
        <v>17117.25</v>
      </c>
      <c r="T990" s="6">
        <f t="shared" si="61"/>
        <v>17138.25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62"/>
        <v>499.58333333333337</v>
      </c>
      <c r="P991">
        <f t="shared" si="63"/>
        <v>53.053097345132741</v>
      </c>
      <c r="Q991" t="s">
        <v>2047</v>
      </c>
      <c r="R991" t="s">
        <v>2059</v>
      </c>
      <c r="S991" s="6">
        <f t="shared" si="60"/>
        <v>18002.208333333332</v>
      </c>
      <c r="T991" s="6">
        <f t="shared" si="61"/>
        <v>18007.208333333332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62"/>
        <v>87.679487179487182</v>
      </c>
      <c r="P992">
        <f t="shared" si="63"/>
        <v>106.859375</v>
      </c>
      <c r="Q992" t="s">
        <v>2041</v>
      </c>
      <c r="R992" t="s">
        <v>2044</v>
      </c>
      <c r="S992" s="6">
        <f t="shared" si="60"/>
        <v>16863.25</v>
      </c>
      <c r="T992" s="6">
        <f t="shared" si="61"/>
        <v>16885.208333333332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62"/>
        <v>113.17346938775511</v>
      </c>
      <c r="P993">
        <f t="shared" si="63"/>
        <v>46.020746887966808</v>
      </c>
      <c r="Q993" t="s">
        <v>2035</v>
      </c>
      <c r="R993" t="s">
        <v>2036</v>
      </c>
      <c r="S993" s="6">
        <f t="shared" si="60"/>
        <v>16338.208333333334</v>
      </c>
      <c r="T993" s="6">
        <f t="shared" si="61"/>
        <v>16342.208333333334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62"/>
        <v>426.54838709677421</v>
      </c>
      <c r="P994">
        <f t="shared" si="63"/>
        <v>100.17424242424242</v>
      </c>
      <c r="Q994" t="s">
        <v>2041</v>
      </c>
      <c r="R994" t="s">
        <v>2044</v>
      </c>
      <c r="S994" s="6">
        <f t="shared" si="60"/>
        <v>17658.208333333332</v>
      </c>
      <c r="T994" s="6">
        <f t="shared" si="61"/>
        <v>17672.208333333332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62"/>
        <v>77.632653061224488</v>
      </c>
      <c r="P995">
        <f t="shared" si="63"/>
        <v>101.44</v>
      </c>
      <c r="Q995" t="s">
        <v>2054</v>
      </c>
      <c r="R995" t="s">
        <v>2055</v>
      </c>
      <c r="S995" s="6">
        <f t="shared" si="60"/>
        <v>16793.25</v>
      </c>
      <c r="T995" s="6">
        <f t="shared" si="61"/>
        <v>16810.25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62"/>
        <v>52.496810772501767</v>
      </c>
      <c r="P996">
        <f t="shared" si="63"/>
        <v>87.972684085510693</v>
      </c>
      <c r="Q996" t="s">
        <v>2047</v>
      </c>
      <c r="R996" t="s">
        <v>2059</v>
      </c>
      <c r="S996" s="6">
        <f t="shared" si="60"/>
        <v>16360.208333333334</v>
      </c>
      <c r="T996" s="6">
        <f t="shared" si="61"/>
        <v>16366.208333333334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62"/>
        <v>157.46762589928059</v>
      </c>
      <c r="P997">
        <f t="shared" si="63"/>
        <v>74.995594713656388</v>
      </c>
      <c r="Q997" t="s">
        <v>2033</v>
      </c>
      <c r="R997" t="s">
        <v>2034</v>
      </c>
      <c r="S997" s="6">
        <f t="shared" si="60"/>
        <v>17839.208333333332</v>
      </c>
      <c r="T997" s="6">
        <f t="shared" si="61"/>
        <v>17868.25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62"/>
        <v>72.939393939393938</v>
      </c>
      <c r="P998">
        <f t="shared" si="63"/>
        <v>42.982142857142854</v>
      </c>
      <c r="Q998" t="s">
        <v>2039</v>
      </c>
      <c r="R998" t="s">
        <v>2040</v>
      </c>
      <c r="S998" s="6">
        <f t="shared" si="60"/>
        <v>15707.25</v>
      </c>
      <c r="T998" s="6">
        <f t="shared" si="61"/>
        <v>15737.25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62"/>
        <v>60.565789473684205</v>
      </c>
      <c r="P999">
        <f t="shared" si="63"/>
        <v>33.115107913669064</v>
      </c>
      <c r="Q999" t="s">
        <v>2039</v>
      </c>
      <c r="R999" t="s">
        <v>2040</v>
      </c>
      <c r="S999" s="6">
        <f t="shared" si="60"/>
        <v>16090.25</v>
      </c>
      <c r="T999" s="6">
        <f t="shared" si="61"/>
        <v>16095.25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62"/>
        <v>56.791291291291287</v>
      </c>
      <c r="P1000">
        <f t="shared" si="63"/>
        <v>101.13101604278074</v>
      </c>
      <c r="Q1000" t="s">
        <v>2035</v>
      </c>
      <c r="R1000" t="s">
        <v>2045</v>
      </c>
      <c r="S1000" s="6">
        <f t="shared" si="60"/>
        <v>14651.25</v>
      </c>
      <c r="T1000" s="6">
        <f t="shared" si="61"/>
        <v>14665.25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62"/>
        <v>56.542754275427541</v>
      </c>
      <c r="P1001">
        <f t="shared" si="63"/>
        <v>55.98841354723708</v>
      </c>
      <c r="Q1001" t="s">
        <v>2033</v>
      </c>
      <c r="R1001" t="s">
        <v>2034</v>
      </c>
      <c r="S1001" s="6">
        <f t="shared" si="60"/>
        <v>16981.208333333332</v>
      </c>
      <c r="T1001" s="6">
        <f t="shared" si="61"/>
        <v>16988.208333333332</v>
      </c>
    </row>
  </sheetData>
  <conditionalFormatting sqref="F1:F1048576">
    <cfRule type="containsText" dxfId="3" priority="4" operator="containsText" text="live">
      <formula>NOT(ISERROR(SEARCH("live",F1)))</formula>
    </cfRule>
    <cfRule type="containsText" dxfId="2" priority="5" operator="containsText" text="canceled">
      <formula>NOT(ISERROR(SEARCH("canceled",F1)))</formula>
    </cfRule>
    <cfRule type="containsText" dxfId="1" priority="6" operator="containsText" text="successful">
      <formula>NOT(ISERROR(SEARCH("successful",F1)))</formula>
    </cfRule>
    <cfRule type="containsText" dxfId="0" priority="7" operator="containsText" text="failed">
      <formula>NOT(ISERROR(SEARCH("failed",F1)))</formula>
    </cfRule>
    <cfRule type="colorScale" priority="9">
      <colorScale>
        <cfvo type="num" val="&quot;failed&quot;"/>
        <cfvo type="num" val="&quot;successful&quot;"/>
        <color rgb="FFFF0000"/>
        <color theme="9" tint="-0.249977111117893"/>
      </colorScale>
    </cfRule>
  </conditionalFormatting>
  <conditionalFormatting sqref="O1">
    <cfRule type="colorScale" priority="2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824D2-A87B-B346-9C2B-BF995C8F5927}">
  <dimension ref="A3:D16"/>
  <sheetViews>
    <sheetView topLeftCell="A9" workbookViewId="0">
      <selection activeCell="A4" sqref="A4:D15"/>
    </sheetView>
  </sheetViews>
  <sheetFormatPr baseColWidth="10" defaultRowHeight="16" x14ac:dyDescent="0.2"/>
  <cols>
    <col min="1" max="1" width="27" bestFit="1" customWidth="1"/>
    <col min="2" max="2" width="26" bestFit="1" customWidth="1"/>
    <col min="3" max="3" width="22.5" bestFit="1" customWidth="1"/>
    <col min="4" max="4" width="24.83203125" bestFit="1" customWidth="1"/>
    <col min="5" max="9" width="12.1640625" bestFit="1" customWidth="1"/>
    <col min="10" max="10" width="4.1640625" bestFit="1" customWidth="1"/>
  </cols>
  <sheetData>
    <row r="3" spans="1:4" x14ac:dyDescent="0.2">
      <c r="A3" s="4" t="s">
        <v>2066</v>
      </c>
      <c r="B3" t="s">
        <v>2106</v>
      </c>
      <c r="C3" t="s">
        <v>2107</v>
      </c>
      <c r="D3" t="s">
        <v>2108</v>
      </c>
    </row>
    <row r="4" spans="1:4" x14ac:dyDescent="0.2">
      <c r="A4" s="5" t="s">
        <v>2095</v>
      </c>
      <c r="B4" s="10">
        <v>82.683982683982677</v>
      </c>
      <c r="C4" s="10">
        <v>16.450216450216452</v>
      </c>
      <c r="D4" s="10">
        <v>0.86580086580086579</v>
      </c>
    </row>
    <row r="5" spans="1:4" x14ac:dyDescent="0.2">
      <c r="A5" s="5" t="s">
        <v>2097</v>
      </c>
      <c r="B5" s="10">
        <v>44.444444444444443</v>
      </c>
      <c r="C5" s="10">
        <v>55.555555555555557</v>
      </c>
      <c r="D5" s="10">
        <v>0</v>
      </c>
    </row>
    <row r="6" spans="1:4" x14ac:dyDescent="0.2">
      <c r="A6" s="5" t="s">
        <v>2098</v>
      </c>
      <c r="B6" s="10">
        <v>100</v>
      </c>
      <c r="C6" s="10">
        <v>0</v>
      </c>
      <c r="D6" s="10">
        <v>0</v>
      </c>
    </row>
    <row r="7" spans="1:4" x14ac:dyDescent="0.2">
      <c r="A7" s="5" t="s">
        <v>2099</v>
      </c>
      <c r="B7" s="10">
        <v>100</v>
      </c>
      <c r="C7" s="10">
        <v>0</v>
      </c>
      <c r="D7" s="10">
        <v>0</v>
      </c>
    </row>
    <row r="8" spans="1:4" x14ac:dyDescent="0.2">
      <c r="A8" s="5" t="s">
        <v>2100</v>
      </c>
      <c r="B8" s="10">
        <v>78.571428571428569</v>
      </c>
      <c r="C8" s="10">
        <v>21.428571428571427</v>
      </c>
      <c r="D8" s="10">
        <v>0</v>
      </c>
    </row>
    <row r="9" spans="1:4" x14ac:dyDescent="0.2">
      <c r="A9" s="5" t="s">
        <v>2101</v>
      </c>
      <c r="B9" s="10">
        <v>100</v>
      </c>
      <c r="C9" s="10">
        <v>0</v>
      </c>
      <c r="D9" s="10">
        <v>0</v>
      </c>
    </row>
    <row r="10" spans="1:4" x14ac:dyDescent="0.2">
      <c r="A10" s="5" t="s">
        <v>2102</v>
      </c>
      <c r="B10" s="10">
        <v>66.666666666666657</v>
      </c>
      <c r="C10" s="10">
        <v>25</v>
      </c>
      <c r="D10" s="10">
        <v>8.3333333333333321</v>
      </c>
    </row>
    <row r="11" spans="1:4" x14ac:dyDescent="0.2">
      <c r="A11" s="5" t="s">
        <v>2103</v>
      </c>
      <c r="B11" s="10">
        <v>78.571428571428569</v>
      </c>
      <c r="C11" s="10">
        <v>21.428571428571427</v>
      </c>
      <c r="D11" s="10">
        <v>0</v>
      </c>
    </row>
    <row r="12" spans="1:4" x14ac:dyDescent="0.2">
      <c r="A12" s="5" t="s">
        <v>2104</v>
      </c>
      <c r="B12" s="10">
        <v>72.727272727272734</v>
      </c>
      <c r="C12" s="10">
        <v>27.27272727272727</v>
      </c>
      <c r="D12" s="10">
        <v>0</v>
      </c>
    </row>
    <row r="13" spans="1:4" x14ac:dyDescent="0.2">
      <c r="A13" s="5" t="s">
        <v>2096</v>
      </c>
      <c r="B13" s="10">
        <v>52.06349206349207</v>
      </c>
      <c r="C13" s="10">
        <v>40</v>
      </c>
      <c r="D13" s="10">
        <v>7.9365079365079358</v>
      </c>
    </row>
    <row r="14" spans="1:4" x14ac:dyDescent="0.2">
      <c r="A14" s="5" t="s">
        <v>2105</v>
      </c>
      <c r="B14" s="10">
        <v>37.377049180327873</v>
      </c>
      <c r="C14" s="10">
        <v>53.442622950819676</v>
      </c>
      <c r="D14" s="10">
        <v>9.1803278688524586</v>
      </c>
    </row>
    <row r="15" spans="1:4" x14ac:dyDescent="0.2">
      <c r="A15" s="5" t="s">
        <v>2094</v>
      </c>
      <c r="B15" s="10">
        <v>58.82352941176471</v>
      </c>
      <c r="C15" s="10">
        <v>39.215686274509807</v>
      </c>
      <c r="D15" s="10">
        <v>1.9607843137254901</v>
      </c>
    </row>
    <row r="16" spans="1:4" x14ac:dyDescent="0.2">
      <c r="A16" s="5" t="s">
        <v>2067</v>
      </c>
      <c r="B16" s="10">
        <v>871.92929432080825</v>
      </c>
      <c r="C16" s="10">
        <v>299.79395136097162</v>
      </c>
      <c r="D16" s="10">
        <v>28.276754318220082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C3813-F05A-9B46-A0E1-72EDF5F5589D}">
  <dimension ref="A1:H14"/>
  <sheetViews>
    <sheetView workbookViewId="0">
      <selection activeCell="D15" sqref="D15"/>
    </sheetView>
  </sheetViews>
  <sheetFormatPr baseColWidth="10" defaultRowHeight="16" x14ac:dyDescent="0.2"/>
  <cols>
    <col min="1" max="1" width="26" customWidth="1"/>
    <col min="2" max="2" width="16.83203125" customWidth="1"/>
    <col min="3" max="3" width="13.33203125" customWidth="1"/>
    <col min="4" max="4" width="16" customWidth="1"/>
    <col min="5" max="5" width="13.83203125" customWidth="1"/>
    <col min="6" max="6" width="20" customWidth="1"/>
    <col min="7" max="7" width="16.33203125" customWidth="1"/>
    <col min="8" max="8" width="18.6640625" customWidth="1"/>
  </cols>
  <sheetData>
    <row r="1" spans="1:8" x14ac:dyDescent="0.2">
      <c r="A1" s="8" t="s">
        <v>2086</v>
      </c>
      <c r="B1" s="8" t="s">
        <v>2087</v>
      </c>
      <c r="C1" s="8" t="s">
        <v>2088</v>
      </c>
      <c r="D1" s="8" t="s">
        <v>2089</v>
      </c>
      <c r="E1" s="8" t="s">
        <v>2090</v>
      </c>
      <c r="F1" s="8" t="s">
        <v>2091</v>
      </c>
      <c r="G1" s="8" t="s">
        <v>2092</v>
      </c>
      <c r="H1" s="8" t="s">
        <v>2093</v>
      </c>
    </row>
    <row r="2" spans="1:8" x14ac:dyDescent="0.2">
      <c r="A2" t="s">
        <v>2094</v>
      </c>
      <c r="B2">
        <f>COUNTIFS(Crowdfunding!F2:F1001,"successful",Crowdfunding!D2:D1001,"&lt;1000")</f>
        <v>30</v>
      </c>
      <c r="C2">
        <f>COUNTIFS(Crowdfunding!F2:F1001,"failed",Crowdfunding!D2:D1001,"&lt;1000")</f>
        <v>20</v>
      </c>
      <c r="D2">
        <f>COUNTIFS(Crowdfunding!F2:F1001,"canceled",Crowdfunding!D2:D1001,"&lt;1000")</f>
        <v>1</v>
      </c>
      <c r="E2">
        <f>B2+C2+D2</f>
        <v>51</v>
      </c>
      <c r="F2" s="9">
        <f>B2/E2*100</f>
        <v>58.82352941176471</v>
      </c>
      <c r="G2">
        <f>C2/E2*100</f>
        <v>39.215686274509807</v>
      </c>
      <c r="H2">
        <f>D2/E2*100</f>
        <v>1.9607843137254901</v>
      </c>
    </row>
    <row r="3" spans="1:8" x14ac:dyDescent="0.2">
      <c r="A3" t="s">
        <v>2095</v>
      </c>
      <c r="B3">
        <f>COUNTIFS(Crowdfunding!$F$2:$F$1001,"successful",Crowdfunding!$D$2:$D$1001,"&gt;=1000",Crowdfunding!$D$2:$D$1001, "&lt;=4999")</f>
        <v>191</v>
      </c>
      <c r="C3">
        <f>COUNTIFS(Crowdfunding!$F$2:$F$1001,"failed",Crowdfunding!$D$2:$D$1001,"&gt;=1000",Crowdfunding!$D$2:$D$1001, "&lt;=4999")</f>
        <v>38</v>
      </c>
      <c r="D3">
        <f>COUNTIFS(Crowdfunding!$F$2:$F$1001,"canceled",Crowdfunding!$D$2:$D$1001,"&gt;=1000",Crowdfunding!$D$2:$D$1001, "&lt;=4999")</f>
        <v>2</v>
      </c>
      <c r="E3">
        <f t="shared" ref="E3:E13" si="0">B3+C3+D3</f>
        <v>231</v>
      </c>
      <c r="F3" s="9">
        <f t="shared" ref="F3:F13" si="1">B3/E3*100</f>
        <v>82.683982683982677</v>
      </c>
      <c r="G3">
        <f t="shared" ref="G3:G13" si="2">C3/E3*100</f>
        <v>16.450216450216452</v>
      </c>
      <c r="H3">
        <f t="shared" ref="H3:H13" si="3">D3/E3*100</f>
        <v>0.86580086580086579</v>
      </c>
    </row>
    <row r="4" spans="1:8" x14ac:dyDescent="0.2">
      <c r="A4" t="s">
        <v>2096</v>
      </c>
      <c r="B4">
        <f>COUNTIFS(Crowdfunding!$F$2:$F$1001,"successful",Crowdfunding!$D$2:$D$1001,"&gt;=5000",Crowdfunding!$D$2:$D$1001, "&lt;=9999")</f>
        <v>164</v>
      </c>
      <c r="C4">
        <f>COUNTIFS(Crowdfunding!$F$2:$F$1001,"failed",Crowdfunding!$D$2:$D$1001,"&gt;=5000",Crowdfunding!$D$2:$D$1001, "&lt;=9999")</f>
        <v>126</v>
      </c>
      <c r="D4">
        <f>COUNTIFS(Crowdfunding!$F$2:$F$1001,"canceled",Crowdfunding!$D$2:$D$1001,"&gt;=5000",Crowdfunding!$D$2:$D$1001, "&lt;=9999")</f>
        <v>25</v>
      </c>
      <c r="E4">
        <f t="shared" si="0"/>
        <v>315</v>
      </c>
      <c r="F4" s="9">
        <f t="shared" si="1"/>
        <v>52.06349206349207</v>
      </c>
      <c r="G4">
        <f t="shared" si="2"/>
        <v>40</v>
      </c>
      <c r="H4">
        <f t="shared" si="3"/>
        <v>7.9365079365079358</v>
      </c>
    </row>
    <row r="5" spans="1:8" x14ac:dyDescent="0.2">
      <c r="A5" t="s">
        <v>2097</v>
      </c>
      <c r="B5">
        <f>COUNTIFS(Crowdfunding!$F$2:$F$1001,"successful",Crowdfunding!$D$2:$D$1001,"&gt;=10000",Crowdfunding!$D$2:$D$1001, "&lt;=14999")</f>
        <v>4</v>
      </c>
      <c r="C5">
        <f>COUNTIFS(Crowdfunding!$F$2:$F$1001,"failed",Crowdfunding!$D$2:$D$1001,"&gt;=10000",Crowdfunding!$D$2:$D$1001, "&lt;=14999")</f>
        <v>5</v>
      </c>
      <c r="D5">
        <f>COUNTIFS(Crowdfunding!$F$2:$F$1001,"canceled",Crowdfunding!$D$2:$D$1001,"&gt;=10000",Crowdfunding!$D$2:$D$1001, "&lt;=14999")</f>
        <v>0</v>
      </c>
      <c r="E5">
        <f t="shared" si="0"/>
        <v>9</v>
      </c>
      <c r="F5" s="9">
        <f t="shared" si="1"/>
        <v>44.444444444444443</v>
      </c>
      <c r="G5">
        <f t="shared" si="2"/>
        <v>55.555555555555557</v>
      </c>
      <c r="H5">
        <f t="shared" si="3"/>
        <v>0</v>
      </c>
    </row>
    <row r="6" spans="1:8" x14ac:dyDescent="0.2">
      <c r="A6" t="s">
        <v>2098</v>
      </c>
      <c r="B6">
        <f>COUNTIFS(Crowdfunding!$F$2:$F$1001,"successful",Crowdfunding!$D$2:$D$1001,"&gt;=15000",Crowdfunding!$D$2:$D$1001, "&lt;=19999")</f>
        <v>10</v>
      </c>
      <c r="C6">
        <f>COUNTIFS(Crowdfunding!$F$2:$F$1001,"failed",Crowdfunding!$D$2:$D$1001,"&gt;=15000",Crowdfunding!$D$2:$D$1001, "&lt;=19999")</f>
        <v>0</v>
      </c>
      <c r="D6">
        <f>COUNTIFS(Crowdfunding!$F$2:$F$1001,"canceled",Crowdfunding!$D$2:$D$1001,"&gt;=15000",Crowdfunding!$D$2:$D$1001, "&lt;=19999")</f>
        <v>0</v>
      </c>
      <c r="E6">
        <f t="shared" si="0"/>
        <v>10</v>
      </c>
      <c r="F6" s="9">
        <f t="shared" si="1"/>
        <v>100</v>
      </c>
      <c r="G6">
        <f t="shared" si="2"/>
        <v>0</v>
      </c>
      <c r="H6">
        <f t="shared" si="3"/>
        <v>0</v>
      </c>
    </row>
    <row r="7" spans="1:8" x14ac:dyDescent="0.2">
      <c r="A7" t="s">
        <v>2099</v>
      </c>
      <c r="B7">
        <f>COUNTIFS(Crowdfunding!$F$2:$F$1001,"successful",Crowdfunding!$D$2:$D$1001,"&gt;=20000",Crowdfunding!$D$2:$D$1001, "&lt;=24999")</f>
        <v>7</v>
      </c>
      <c r="C7">
        <f>COUNTIFS(Crowdfunding!$F$2:$F$1001,"failed",Crowdfunding!$D$2:$D$1001,"&gt;=20000",Crowdfunding!$D$2:$D$1001, "&lt;=24999")</f>
        <v>0</v>
      </c>
      <c r="D7">
        <f>COUNTIFS(Crowdfunding!$F$2:$F$1001,"canceled",Crowdfunding!$D$2:$D$1001,"&gt;=20000",Crowdfunding!$D$2:$D$1001, "&lt;=24999")</f>
        <v>0</v>
      </c>
      <c r="E7">
        <f t="shared" si="0"/>
        <v>7</v>
      </c>
      <c r="F7" s="9">
        <f t="shared" si="1"/>
        <v>100</v>
      </c>
      <c r="G7">
        <f t="shared" si="2"/>
        <v>0</v>
      </c>
      <c r="H7">
        <f t="shared" si="3"/>
        <v>0</v>
      </c>
    </row>
    <row r="8" spans="1:8" x14ac:dyDescent="0.2">
      <c r="A8" t="s">
        <v>2100</v>
      </c>
      <c r="B8">
        <f>COUNTIFS(Crowdfunding!$F$2:$F$1001,"successful",Crowdfunding!$D$2:$D$1001,"&gt;=25000",Crowdfunding!$D$2:$D$1001, "&lt;=29999")</f>
        <v>11</v>
      </c>
      <c r="C8">
        <f>COUNTIFS(Crowdfunding!$F$2:$F$1001,"failed",Crowdfunding!$D$2:$D$1001,"&gt;=25000",Crowdfunding!$D$2:$D$1001, "&lt;=29999")</f>
        <v>3</v>
      </c>
      <c r="D8">
        <f>COUNTIFS(Crowdfunding!$F$2:$F$1001,"canceled",Crowdfunding!$D$2:$D$1001,"&gt;=25000",Crowdfunding!$D$2:$D$1001, "&lt;=29999")</f>
        <v>0</v>
      </c>
      <c r="E8">
        <f t="shared" si="0"/>
        <v>14</v>
      </c>
      <c r="F8" s="9">
        <f t="shared" si="1"/>
        <v>78.571428571428569</v>
      </c>
      <c r="G8">
        <f t="shared" si="2"/>
        <v>21.428571428571427</v>
      </c>
      <c r="H8">
        <f t="shared" si="3"/>
        <v>0</v>
      </c>
    </row>
    <row r="9" spans="1:8" x14ac:dyDescent="0.2">
      <c r="A9" t="s">
        <v>2101</v>
      </c>
      <c r="B9">
        <f>COUNTIFS(Crowdfunding!$F$2:$F$1001,"successful",Crowdfunding!$D$2:$D$1001,"&gt;=30000",Crowdfunding!$D$2:$D$1001, "&lt;=34999")</f>
        <v>7</v>
      </c>
      <c r="C9">
        <f>COUNTIFS(Crowdfunding!$F$2:$F$1001,"failed",Crowdfunding!$D$2:$D$1001,"&gt;=30000",Crowdfunding!$D$2:$D$1001, "&lt;=34999")</f>
        <v>0</v>
      </c>
      <c r="D9">
        <f>COUNTIFS(Crowdfunding!$F$2:$F$1001,"canceled",Crowdfunding!$D$2:$D$1001,"&gt;=30000",Crowdfunding!$D$2:$D$1001, "&lt;=34999")</f>
        <v>0</v>
      </c>
      <c r="E9">
        <f t="shared" si="0"/>
        <v>7</v>
      </c>
      <c r="F9" s="9">
        <f t="shared" si="1"/>
        <v>100</v>
      </c>
      <c r="G9">
        <f t="shared" si="2"/>
        <v>0</v>
      </c>
      <c r="H9">
        <f t="shared" si="3"/>
        <v>0</v>
      </c>
    </row>
    <row r="10" spans="1:8" x14ac:dyDescent="0.2">
      <c r="A10" t="s">
        <v>2102</v>
      </c>
      <c r="B10">
        <f>COUNTIFS(Crowdfunding!$F$2:$F$1001,"successful",Crowdfunding!$D$2:$D$1001,"&gt;=35000",Crowdfunding!$D$2:$D$1001, "&lt;=39999")</f>
        <v>8</v>
      </c>
      <c r="C10">
        <f>COUNTIFS(Crowdfunding!$F$2:$F$1001,"failed",Crowdfunding!$D$2:$D$1001,"&gt;=35000",Crowdfunding!$D$2:$D$1001, "&lt;=39999")</f>
        <v>3</v>
      </c>
      <c r="D10">
        <f>COUNTIFS(Crowdfunding!$F$2:$F$1001,"canceled",Crowdfunding!$D$2:$D$1001,"&gt;=35000",Crowdfunding!$D$2:$D$1001, "&lt;=39999")</f>
        <v>1</v>
      </c>
      <c r="E10">
        <f t="shared" si="0"/>
        <v>12</v>
      </c>
      <c r="F10" s="9">
        <f t="shared" si="1"/>
        <v>66.666666666666657</v>
      </c>
      <c r="G10">
        <f t="shared" si="2"/>
        <v>25</v>
      </c>
      <c r="H10">
        <f t="shared" si="3"/>
        <v>8.3333333333333321</v>
      </c>
    </row>
    <row r="11" spans="1:8" x14ac:dyDescent="0.2">
      <c r="A11" t="s">
        <v>2103</v>
      </c>
      <c r="B11">
        <f>COUNTIFS(Crowdfunding!$F$2:$F$1001,"successful",Crowdfunding!$D$2:$D$1001,"&gt;=40000",Crowdfunding!$D$2:$D$1001, "&lt;=44999")</f>
        <v>11</v>
      </c>
      <c r="C11">
        <f>COUNTIFS(Crowdfunding!$F$2:$F$1001,"failed",Crowdfunding!$D$2:$D$1001,"&gt;=40000",Crowdfunding!$D$2:$D$1001, "&lt;=44999")</f>
        <v>3</v>
      </c>
      <c r="D11">
        <f>COUNTIFS(Crowdfunding!$F$2:$F$1001,"canceled",Crowdfunding!$D$2:$D$1001,"&gt;=40000",Crowdfunding!$D$2:$D$1001, "&lt;=44999")</f>
        <v>0</v>
      </c>
      <c r="E11">
        <f t="shared" si="0"/>
        <v>14</v>
      </c>
      <c r="F11" s="9">
        <f t="shared" si="1"/>
        <v>78.571428571428569</v>
      </c>
      <c r="G11">
        <f t="shared" si="2"/>
        <v>21.428571428571427</v>
      </c>
      <c r="H11">
        <f t="shared" si="3"/>
        <v>0</v>
      </c>
    </row>
    <row r="12" spans="1:8" x14ac:dyDescent="0.2">
      <c r="A12" t="s">
        <v>2104</v>
      </c>
      <c r="B12">
        <f>COUNTIFS(Crowdfunding!$F$2:$F$1001,"successful",Crowdfunding!$D$2:$D$1001,"&gt;=45000",Crowdfunding!$D$2:$D$1001, "&lt;=49999")</f>
        <v>8</v>
      </c>
      <c r="C12">
        <f>COUNTIFS(Crowdfunding!$F$2:$F$1001,"failed",Crowdfunding!$D$2:$D$1001,"&gt;=45000",Crowdfunding!$D$2:$D$1001, "&lt;=49999")</f>
        <v>3</v>
      </c>
      <c r="D12">
        <f>COUNTIFS(Crowdfunding!$F$2:$F$1001,"canceled",Crowdfunding!$D$2:$D$1001,"&gt;=45000",Crowdfunding!$D$2:$D$1001, "&lt;=49999")</f>
        <v>0</v>
      </c>
      <c r="E12">
        <f t="shared" si="0"/>
        <v>11</v>
      </c>
      <c r="F12" s="9">
        <f t="shared" si="1"/>
        <v>72.727272727272734</v>
      </c>
      <c r="G12">
        <f t="shared" si="2"/>
        <v>27.27272727272727</v>
      </c>
      <c r="H12">
        <f t="shared" si="3"/>
        <v>0</v>
      </c>
    </row>
    <row r="13" spans="1:8" x14ac:dyDescent="0.2">
      <c r="A13" t="s">
        <v>2105</v>
      </c>
      <c r="B13">
        <f>COUNTIFS(Crowdfunding!F2:F1001,"successful",Crowdfunding!D2:D1001,"&gt;=50000")</f>
        <v>114</v>
      </c>
      <c r="C13">
        <f>COUNTIFS(Crowdfunding!F2:F1001,"failed",Crowdfunding!D2:D1001,"&gt;=50000")</f>
        <v>163</v>
      </c>
      <c r="D13">
        <f>COUNTIFS(Crowdfunding!F2:F1001,"canceled",Crowdfunding!D2:D1001,"&gt;=50000")</f>
        <v>28</v>
      </c>
      <c r="E13">
        <f t="shared" si="0"/>
        <v>305</v>
      </c>
      <c r="F13" s="9">
        <f t="shared" si="1"/>
        <v>37.377049180327873</v>
      </c>
      <c r="G13">
        <f t="shared" si="2"/>
        <v>53.442622950819676</v>
      </c>
      <c r="H13">
        <f t="shared" si="3"/>
        <v>9.1803278688524586</v>
      </c>
    </row>
    <row r="14" spans="1:8" x14ac:dyDescent="0.2">
      <c r="A14" t="s">
        <v>2117</v>
      </c>
      <c r="B14">
        <f>SUM(B2:B13)</f>
        <v>565</v>
      </c>
      <c r="C14">
        <f>SUM(C2:C13)</f>
        <v>364</v>
      </c>
      <c r="D14">
        <f>SUM(D2:D13)</f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D4761-4E81-5A44-BF12-5B9A8BEA39ED}">
  <dimension ref="A1:C12"/>
  <sheetViews>
    <sheetView tabSelected="1" workbookViewId="0">
      <selection activeCell="A2" sqref="A2"/>
    </sheetView>
  </sheetViews>
  <sheetFormatPr baseColWidth="10" defaultRowHeight="16" x14ac:dyDescent="0.2"/>
  <cols>
    <col min="2" max="2" width="11.83203125" customWidth="1"/>
    <col min="3" max="3" width="12.5" customWidth="1"/>
  </cols>
  <sheetData>
    <row r="1" spans="1:3" x14ac:dyDescent="0.2">
      <c r="B1" s="8" t="s">
        <v>2110</v>
      </c>
      <c r="C1" s="8" t="s">
        <v>2109</v>
      </c>
    </row>
    <row r="2" spans="1:3" x14ac:dyDescent="0.2">
      <c r="A2" t="s">
        <v>2111</v>
      </c>
      <c r="B2">
        <f>AVERAGE(Sheet5!B2:B13)</f>
        <v>47.083333333333336</v>
      </c>
      <c r="C2">
        <f>AVERAGE(Sheet5!C2:C13)</f>
        <v>30.333333333333332</v>
      </c>
    </row>
    <row r="3" spans="1:3" x14ac:dyDescent="0.2">
      <c r="A3" t="s">
        <v>2112</v>
      </c>
      <c r="B3">
        <f>MEDIAN(Sheet5!B2:B13)</f>
        <v>10.5</v>
      </c>
      <c r="C3">
        <f>MEDIAN(Sheet5!C2:C13)</f>
        <v>3</v>
      </c>
    </row>
    <row r="4" spans="1:3" x14ac:dyDescent="0.2">
      <c r="A4" t="s">
        <v>2113</v>
      </c>
      <c r="B4">
        <f>MIN(Sheet5!B2:B13)</f>
        <v>4</v>
      </c>
      <c r="C4">
        <f>MIN(Sheet5!C2:C13)</f>
        <v>0</v>
      </c>
    </row>
    <row r="5" spans="1:3" x14ac:dyDescent="0.2">
      <c r="A5" t="s">
        <v>2114</v>
      </c>
      <c r="B5">
        <f>MAX(Sheet5!B2:B13)</f>
        <v>191</v>
      </c>
      <c r="C5">
        <f>MAX(Sheet5!C2:C13)</f>
        <v>163</v>
      </c>
    </row>
    <row r="6" spans="1:3" x14ac:dyDescent="0.2">
      <c r="A6" t="s">
        <v>2115</v>
      </c>
      <c r="B6">
        <f>_xlfn.VAR.P(Sheet5!B2:B13)</f>
        <v>4271.2430555555557</v>
      </c>
      <c r="C6">
        <f>_xlfn.VAR.P(Sheet5!C2:C13)</f>
        <v>2775.7222222222222</v>
      </c>
    </row>
    <row r="7" spans="1:3" x14ac:dyDescent="0.2">
      <c r="A7" t="s">
        <v>2116</v>
      </c>
      <c r="B7">
        <f>STDEV(Sheet5!B2:B13)</f>
        <v>68.260807780071573</v>
      </c>
      <c r="C7">
        <f>STDEV(Sheet5!C2:C13)</f>
        <v>55.02781665721988</v>
      </c>
    </row>
    <row r="10" spans="1:3" x14ac:dyDescent="0.2">
      <c r="A10" t="s">
        <v>2118</v>
      </c>
    </row>
    <row r="12" spans="1:3" x14ac:dyDescent="0.2">
      <c r="A12" t="s">
        <v>2119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ParentCategoryTable</vt:lpstr>
      <vt:lpstr>Crowdfunding</vt:lpstr>
      <vt:lpstr>OutcomesBasedonGoals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Damilola Shobo</cp:lastModifiedBy>
  <dcterms:created xsi:type="dcterms:W3CDTF">2021-09-29T18:52:28Z</dcterms:created>
  <dcterms:modified xsi:type="dcterms:W3CDTF">2022-12-16T05:26:21Z</dcterms:modified>
</cp:coreProperties>
</file>