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ttps://d.docs.live.net/6164660a5a9f88a0/Documents/"/>
    </mc:Choice>
  </mc:AlternateContent>
  <bookViews>
    <workbookView xWindow="0" yWindow="0" windowWidth="22500" windowHeight="12398" tabRatio="603" activeTab="3"/>
  </bookViews>
  <sheets>
    <sheet name="Team ID" sheetId="1" r:id="rId1"/>
    <sheet name="Part 1" sheetId="2" r:id="rId2"/>
    <sheet name="Part 2" sheetId="3" r:id="rId3"/>
    <sheet name="Part 3" sheetId="4" r:id="rId4"/>
    <sheet name="Part 4" sheetId="5" r:id="rId5"/>
  </sheets>
  <definedNames>
    <definedName name="_xlnm._FilterDatabase" localSheetId="2" hidden="1">'Part 2'!$B$7:$P$163</definedName>
    <definedName name="_xlnm._FilterDatabase" localSheetId="3" hidden="1">'Part 3'!$B$6:$J$256</definedName>
    <definedName name="_xlnm._FilterDatabase" localSheetId="4" hidden="1">'Part 4'!$B$6:$W$131</definedName>
    <definedName name="Z_84AEF62F_8005_4283_8213_185907D41E8E_.wvu.FilterData" localSheetId="2" hidden="1">'Part 2'!$B$7:$P$163</definedName>
    <definedName name="Z_84AEF62F_8005_4283_8213_185907D41E8E_.wvu.FilterData" localSheetId="3" hidden="1">'Part 3'!$B$6:$J$256</definedName>
    <definedName name="Z_84AEF62F_8005_4283_8213_185907D41E8E_.wvu.FilterData" localSheetId="4" hidden="1">'Part 4'!$B$6:$W$131</definedName>
  </definedNames>
  <calcPr calcId="152511"/>
  <customWorkbookViews>
    <customWorkbookView name="Warren D. McIntosh - Personal View" guid="{84AEF62F-8005-4283-8213-185907D41E8E}" mergeInterval="0" personalView="1" maximized="1" xWindow="-8" yWindow="-8" windowWidth="1616" windowHeight="835" tabRatio="603" activeSheetId="1"/>
  </customWorkbookViews>
</workbook>
</file>

<file path=xl/calcChain.xml><?xml version="1.0" encoding="utf-8"?>
<calcChain xmlns="http://schemas.openxmlformats.org/spreadsheetml/2006/main">
  <c r="M21" i="4" l="1"/>
  <c r="M20" i="4"/>
  <c r="M6" i="4"/>
  <c r="U22" i="5" l="1"/>
  <c r="L6" i="1" l="1"/>
  <c r="U14" i="5" l="1"/>
  <c r="U30" i="5" l="1"/>
  <c r="U29" i="5"/>
  <c r="U28" i="5"/>
  <c r="U27" i="5"/>
  <c r="U25" i="5"/>
  <c r="U24" i="5"/>
  <c r="U23" i="5"/>
  <c r="U20" i="5"/>
  <c r="U19" i="5"/>
  <c r="U18" i="5"/>
  <c r="V20" i="4"/>
  <c r="V21" i="4"/>
  <c r="R27" i="3"/>
  <c r="R26" i="3"/>
  <c r="R22" i="3"/>
  <c r="R21" i="3"/>
  <c r="R13" i="3"/>
  <c r="C5" i="2" l="1"/>
  <c r="D5" i="2"/>
  <c r="B5" i="2"/>
  <c r="D14" i="2" l="1"/>
  <c r="D18" i="2"/>
  <c r="D19" i="2"/>
  <c r="D17" i="2"/>
  <c r="D12" i="2"/>
  <c r="D16" i="2"/>
  <c r="D9" i="2"/>
  <c r="D15" i="2"/>
  <c r="D13" i="2"/>
  <c r="D11" i="2"/>
  <c r="B10" i="2"/>
  <c r="D10" i="2"/>
  <c r="B19" i="2"/>
  <c r="B17" i="2"/>
  <c r="B16" i="2"/>
  <c r="B9" i="2"/>
  <c r="B15" i="2"/>
  <c r="B13" i="2"/>
  <c r="D8" i="2"/>
  <c r="B11" i="2"/>
  <c r="B8" i="2"/>
  <c r="K4" i="3"/>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7" i="5"/>
  <c r="N45" i="5" l="1"/>
  <c r="N46" i="5"/>
  <c r="N44" i="5"/>
  <c r="N37" i="5"/>
  <c r="N38" i="5"/>
  <c r="N36" i="5"/>
  <c r="U17" i="5"/>
  <c r="J17" i="5" s="1"/>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G135" i="5" l="1"/>
  <c r="C135" i="5"/>
  <c r="B135" i="5"/>
  <c r="G134" i="5"/>
  <c r="C134" i="5"/>
  <c r="B134" i="5"/>
  <c r="O46" i="5"/>
  <c r="O45" i="5"/>
  <c r="O44" i="5"/>
  <c r="O38" i="5"/>
  <c r="O37" i="5"/>
  <c r="O36" i="5"/>
  <c r="J30" i="5"/>
  <c r="J29" i="5"/>
  <c r="J28" i="5"/>
  <c r="J27" i="5"/>
  <c r="U26" i="5"/>
  <c r="J26" i="5" s="1"/>
  <c r="J25" i="5"/>
  <c r="J24" i="5"/>
  <c r="J23" i="5"/>
  <c r="J22" i="5"/>
  <c r="U21" i="5"/>
  <c r="J21" i="5" s="1"/>
  <c r="J20" i="5"/>
  <c r="J19" i="5"/>
  <c r="J18" i="5"/>
  <c r="U16" i="5"/>
  <c r="J16" i="5" s="1"/>
  <c r="U15" i="5"/>
  <c r="J15" i="5" s="1"/>
  <c r="J14" i="5"/>
  <c r="U13" i="5"/>
  <c r="J13" i="5" s="1"/>
  <c r="U12" i="5"/>
  <c r="J12" i="5" s="1"/>
  <c r="U11" i="5"/>
  <c r="J11" i="5" s="1"/>
  <c r="U10" i="5"/>
  <c r="J10" i="5" s="1"/>
  <c r="U9" i="5"/>
  <c r="J9" i="5" s="1"/>
  <c r="U8" i="5"/>
  <c r="J8" i="5" s="1"/>
  <c r="U7" i="5"/>
  <c r="J7" i="5" s="1"/>
  <c r="U6" i="5"/>
  <c r="J6" i="5" s="1"/>
  <c r="I260" i="4"/>
  <c r="H260" i="4"/>
  <c r="I259" i="4"/>
  <c r="H259" i="4"/>
  <c r="J256" i="4"/>
  <c r="G256" i="4"/>
  <c r="E256" i="4"/>
  <c r="J255" i="4"/>
  <c r="G255" i="4"/>
  <c r="E255" i="4"/>
  <c r="J254" i="4"/>
  <c r="G254" i="4"/>
  <c r="E254" i="4"/>
  <c r="J253" i="4"/>
  <c r="G253" i="4"/>
  <c r="E253" i="4"/>
  <c r="J252" i="4"/>
  <c r="G252" i="4"/>
  <c r="E252" i="4"/>
  <c r="J251" i="4"/>
  <c r="G251" i="4"/>
  <c r="E251" i="4"/>
  <c r="J250" i="4"/>
  <c r="G250" i="4"/>
  <c r="E250" i="4"/>
  <c r="J249" i="4"/>
  <c r="G249" i="4"/>
  <c r="E249" i="4"/>
  <c r="J248" i="4"/>
  <c r="G248" i="4"/>
  <c r="E248" i="4"/>
  <c r="J247" i="4"/>
  <c r="G247" i="4"/>
  <c r="E247" i="4"/>
  <c r="J246" i="4"/>
  <c r="G246" i="4"/>
  <c r="E246" i="4"/>
  <c r="J245" i="4"/>
  <c r="G245" i="4"/>
  <c r="E245" i="4"/>
  <c r="J244" i="4"/>
  <c r="G244" i="4"/>
  <c r="E244" i="4"/>
  <c r="J243" i="4"/>
  <c r="G243" i="4"/>
  <c r="E243" i="4"/>
  <c r="J242" i="4"/>
  <c r="G242" i="4"/>
  <c r="E242" i="4"/>
  <c r="J241" i="4"/>
  <c r="G241" i="4"/>
  <c r="E241" i="4"/>
  <c r="J240" i="4"/>
  <c r="G240" i="4"/>
  <c r="E240" i="4"/>
  <c r="J239" i="4"/>
  <c r="G239" i="4"/>
  <c r="E239" i="4"/>
  <c r="J238" i="4"/>
  <c r="G238" i="4"/>
  <c r="E238" i="4"/>
  <c r="J237" i="4"/>
  <c r="G237" i="4"/>
  <c r="E237" i="4"/>
  <c r="J236" i="4"/>
  <c r="G236" i="4"/>
  <c r="E236" i="4"/>
  <c r="J235" i="4"/>
  <c r="G235" i="4"/>
  <c r="E235" i="4"/>
  <c r="J234" i="4"/>
  <c r="G234" i="4"/>
  <c r="E234" i="4"/>
  <c r="J233" i="4"/>
  <c r="G233" i="4"/>
  <c r="E233" i="4"/>
  <c r="J232" i="4"/>
  <c r="G232" i="4"/>
  <c r="E232" i="4"/>
  <c r="J231" i="4"/>
  <c r="G231" i="4"/>
  <c r="E231" i="4"/>
  <c r="J230" i="4"/>
  <c r="G230" i="4"/>
  <c r="E230" i="4"/>
  <c r="J229" i="4"/>
  <c r="G229" i="4"/>
  <c r="E229" i="4"/>
  <c r="J228" i="4"/>
  <c r="G228" i="4"/>
  <c r="E228" i="4"/>
  <c r="J227" i="4"/>
  <c r="G227" i="4"/>
  <c r="E227" i="4"/>
  <c r="J226" i="4"/>
  <c r="G226" i="4"/>
  <c r="E226" i="4"/>
  <c r="J225" i="4"/>
  <c r="G225" i="4"/>
  <c r="E225" i="4"/>
  <c r="J224" i="4"/>
  <c r="G224" i="4"/>
  <c r="E224" i="4"/>
  <c r="J223" i="4"/>
  <c r="G223" i="4"/>
  <c r="E223" i="4"/>
  <c r="J222" i="4"/>
  <c r="G222" i="4"/>
  <c r="E222" i="4"/>
  <c r="J221" i="4"/>
  <c r="G221" i="4"/>
  <c r="E221" i="4"/>
  <c r="J220" i="4"/>
  <c r="G220" i="4"/>
  <c r="E220" i="4"/>
  <c r="J219" i="4"/>
  <c r="G219" i="4"/>
  <c r="E219" i="4"/>
  <c r="J218" i="4"/>
  <c r="G218" i="4"/>
  <c r="E218" i="4"/>
  <c r="J217" i="4"/>
  <c r="G217" i="4"/>
  <c r="E217" i="4"/>
  <c r="J216" i="4"/>
  <c r="G216" i="4"/>
  <c r="E216" i="4"/>
  <c r="J215" i="4"/>
  <c r="G215" i="4"/>
  <c r="E215" i="4"/>
  <c r="J214" i="4"/>
  <c r="G214" i="4"/>
  <c r="E214" i="4"/>
  <c r="J213" i="4"/>
  <c r="G213" i="4"/>
  <c r="E213" i="4"/>
  <c r="J212" i="4"/>
  <c r="G212" i="4"/>
  <c r="E212" i="4"/>
  <c r="J211" i="4"/>
  <c r="G211" i="4"/>
  <c r="E211" i="4"/>
  <c r="J210" i="4"/>
  <c r="G210" i="4"/>
  <c r="E210" i="4"/>
  <c r="J209" i="4"/>
  <c r="G209" i="4"/>
  <c r="E209" i="4"/>
  <c r="J208" i="4"/>
  <c r="G208" i="4"/>
  <c r="E208" i="4"/>
  <c r="J207" i="4"/>
  <c r="G207" i="4"/>
  <c r="E207" i="4"/>
  <c r="J206" i="4"/>
  <c r="G206" i="4"/>
  <c r="E206" i="4"/>
  <c r="J205" i="4"/>
  <c r="G205" i="4"/>
  <c r="E205" i="4"/>
  <c r="J204" i="4"/>
  <c r="G204" i="4"/>
  <c r="E204" i="4"/>
  <c r="J203" i="4"/>
  <c r="G203" i="4"/>
  <c r="E203" i="4"/>
  <c r="J202" i="4"/>
  <c r="G202" i="4"/>
  <c r="E202" i="4"/>
  <c r="J201" i="4"/>
  <c r="G201" i="4"/>
  <c r="E201" i="4"/>
  <c r="J200" i="4"/>
  <c r="G200" i="4"/>
  <c r="E200" i="4"/>
  <c r="J199" i="4"/>
  <c r="G199" i="4"/>
  <c r="E199" i="4"/>
  <c r="J198" i="4"/>
  <c r="G198" i="4"/>
  <c r="E198" i="4"/>
  <c r="J197" i="4"/>
  <c r="G197" i="4"/>
  <c r="E197" i="4"/>
  <c r="J196" i="4"/>
  <c r="G196" i="4"/>
  <c r="E196" i="4"/>
  <c r="J195" i="4"/>
  <c r="G195" i="4"/>
  <c r="E195" i="4"/>
  <c r="J194" i="4"/>
  <c r="G194" i="4"/>
  <c r="E194" i="4"/>
  <c r="J193" i="4"/>
  <c r="G193" i="4"/>
  <c r="E193" i="4"/>
  <c r="J192" i="4"/>
  <c r="G192" i="4"/>
  <c r="E192" i="4"/>
  <c r="J191" i="4"/>
  <c r="G191" i="4"/>
  <c r="E191" i="4"/>
  <c r="J190" i="4"/>
  <c r="G190" i="4"/>
  <c r="E190" i="4"/>
  <c r="J189" i="4"/>
  <c r="G189" i="4"/>
  <c r="E189" i="4"/>
  <c r="J188" i="4"/>
  <c r="G188" i="4"/>
  <c r="E188" i="4"/>
  <c r="J187" i="4"/>
  <c r="G187" i="4"/>
  <c r="E187" i="4"/>
  <c r="J186" i="4"/>
  <c r="G186" i="4"/>
  <c r="E186" i="4"/>
  <c r="J185" i="4"/>
  <c r="G185" i="4"/>
  <c r="E185" i="4"/>
  <c r="J184" i="4"/>
  <c r="G184" i="4"/>
  <c r="E184" i="4"/>
  <c r="J183" i="4"/>
  <c r="G183" i="4"/>
  <c r="E183" i="4"/>
  <c r="J182" i="4"/>
  <c r="G182" i="4"/>
  <c r="E182" i="4"/>
  <c r="J181" i="4"/>
  <c r="G181" i="4"/>
  <c r="E181" i="4"/>
  <c r="J180" i="4"/>
  <c r="G180" i="4"/>
  <c r="E180" i="4"/>
  <c r="J179" i="4"/>
  <c r="G179" i="4"/>
  <c r="E179" i="4"/>
  <c r="J178" i="4"/>
  <c r="G178" i="4"/>
  <c r="E178" i="4"/>
  <c r="J177" i="4"/>
  <c r="G177" i="4"/>
  <c r="E177" i="4"/>
  <c r="J176" i="4"/>
  <c r="G176" i="4"/>
  <c r="E176" i="4"/>
  <c r="J175" i="4"/>
  <c r="G175" i="4"/>
  <c r="E175" i="4"/>
  <c r="J174" i="4"/>
  <c r="G174" i="4"/>
  <c r="E174" i="4"/>
  <c r="J173" i="4"/>
  <c r="G173" i="4"/>
  <c r="E173" i="4"/>
  <c r="J172" i="4"/>
  <c r="G172" i="4"/>
  <c r="E172" i="4"/>
  <c r="J171" i="4"/>
  <c r="G171" i="4"/>
  <c r="E171" i="4"/>
  <c r="J170" i="4"/>
  <c r="G170" i="4"/>
  <c r="E170" i="4"/>
  <c r="J169" i="4"/>
  <c r="G169" i="4"/>
  <c r="E169" i="4"/>
  <c r="J168" i="4"/>
  <c r="G168" i="4"/>
  <c r="E168" i="4"/>
  <c r="J167" i="4"/>
  <c r="G167" i="4"/>
  <c r="E167" i="4"/>
  <c r="J166" i="4"/>
  <c r="G166" i="4"/>
  <c r="E166" i="4"/>
  <c r="J165" i="4"/>
  <c r="G165" i="4"/>
  <c r="E165" i="4"/>
  <c r="J164" i="4"/>
  <c r="G164" i="4"/>
  <c r="E164" i="4"/>
  <c r="J163" i="4"/>
  <c r="G163" i="4"/>
  <c r="E163" i="4"/>
  <c r="J162" i="4"/>
  <c r="G162" i="4"/>
  <c r="E162" i="4"/>
  <c r="J161" i="4"/>
  <c r="G161" i="4"/>
  <c r="E161" i="4"/>
  <c r="J160" i="4"/>
  <c r="G160" i="4"/>
  <c r="E160" i="4"/>
  <c r="J159" i="4"/>
  <c r="G159" i="4"/>
  <c r="E159" i="4"/>
  <c r="J158" i="4"/>
  <c r="G158" i="4"/>
  <c r="E158" i="4"/>
  <c r="J157" i="4"/>
  <c r="G157" i="4"/>
  <c r="E157" i="4"/>
  <c r="J156" i="4"/>
  <c r="G156" i="4"/>
  <c r="E156" i="4"/>
  <c r="J155" i="4"/>
  <c r="G155" i="4"/>
  <c r="E155" i="4"/>
  <c r="J154" i="4"/>
  <c r="G154" i="4"/>
  <c r="E154" i="4"/>
  <c r="J153" i="4"/>
  <c r="G153" i="4"/>
  <c r="E153" i="4"/>
  <c r="J152" i="4"/>
  <c r="G152" i="4"/>
  <c r="E152" i="4"/>
  <c r="J151" i="4"/>
  <c r="G151" i="4"/>
  <c r="E151" i="4"/>
  <c r="J150" i="4"/>
  <c r="G150" i="4"/>
  <c r="E150" i="4"/>
  <c r="J149" i="4"/>
  <c r="G149" i="4"/>
  <c r="E149" i="4"/>
  <c r="J148" i="4"/>
  <c r="G148" i="4"/>
  <c r="E148" i="4"/>
  <c r="J147" i="4"/>
  <c r="G147" i="4"/>
  <c r="E147" i="4"/>
  <c r="J146" i="4"/>
  <c r="G146" i="4"/>
  <c r="E146" i="4"/>
  <c r="J145" i="4"/>
  <c r="G145" i="4"/>
  <c r="E145" i="4"/>
  <c r="J144" i="4"/>
  <c r="G144" i="4"/>
  <c r="E144" i="4"/>
  <c r="J143" i="4"/>
  <c r="G143" i="4"/>
  <c r="E143" i="4"/>
  <c r="J142" i="4"/>
  <c r="G142" i="4"/>
  <c r="E142" i="4"/>
  <c r="J141" i="4"/>
  <c r="G141" i="4"/>
  <c r="E141" i="4"/>
  <c r="J140" i="4"/>
  <c r="G140" i="4"/>
  <c r="E140" i="4"/>
  <c r="J139" i="4"/>
  <c r="G139" i="4"/>
  <c r="E139" i="4"/>
  <c r="J138" i="4"/>
  <c r="G138" i="4"/>
  <c r="E138" i="4"/>
  <c r="J137" i="4"/>
  <c r="G137" i="4"/>
  <c r="E137" i="4"/>
  <c r="J136" i="4"/>
  <c r="G136" i="4"/>
  <c r="E136" i="4"/>
  <c r="J135" i="4"/>
  <c r="G135" i="4"/>
  <c r="E135" i="4"/>
  <c r="J134" i="4"/>
  <c r="G134" i="4"/>
  <c r="E134" i="4"/>
  <c r="J133" i="4"/>
  <c r="G133" i="4"/>
  <c r="E133" i="4"/>
  <c r="J132" i="4"/>
  <c r="G132" i="4"/>
  <c r="E132" i="4"/>
  <c r="J131" i="4"/>
  <c r="G131" i="4"/>
  <c r="E131" i="4"/>
  <c r="J130" i="4"/>
  <c r="G130" i="4"/>
  <c r="E130" i="4"/>
  <c r="J129" i="4"/>
  <c r="G129" i="4"/>
  <c r="E129" i="4"/>
  <c r="J128" i="4"/>
  <c r="G128" i="4"/>
  <c r="E128" i="4"/>
  <c r="J127" i="4"/>
  <c r="G127" i="4"/>
  <c r="E127" i="4"/>
  <c r="J126" i="4"/>
  <c r="G126" i="4"/>
  <c r="E126" i="4"/>
  <c r="J125" i="4"/>
  <c r="G125" i="4"/>
  <c r="E125" i="4"/>
  <c r="J124" i="4"/>
  <c r="G124" i="4"/>
  <c r="E124" i="4"/>
  <c r="J123" i="4"/>
  <c r="G123" i="4"/>
  <c r="E123" i="4"/>
  <c r="J122" i="4"/>
  <c r="G122" i="4"/>
  <c r="E122" i="4"/>
  <c r="J121" i="4"/>
  <c r="G121" i="4"/>
  <c r="E121" i="4"/>
  <c r="J120" i="4"/>
  <c r="G120" i="4"/>
  <c r="E120" i="4"/>
  <c r="J119" i="4"/>
  <c r="G119" i="4"/>
  <c r="E119" i="4"/>
  <c r="J118" i="4"/>
  <c r="G118" i="4"/>
  <c r="E118" i="4"/>
  <c r="J117" i="4"/>
  <c r="G117" i="4"/>
  <c r="E117" i="4"/>
  <c r="J116" i="4"/>
  <c r="G116" i="4"/>
  <c r="E116" i="4"/>
  <c r="J115" i="4"/>
  <c r="G115" i="4"/>
  <c r="E115" i="4"/>
  <c r="J114" i="4"/>
  <c r="G114" i="4"/>
  <c r="E114" i="4"/>
  <c r="J113" i="4"/>
  <c r="G113" i="4"/>
  <c r="E113" i="4"/>
  <c r="J112" i="4"/>
  <c r="G112" i="4"/>
  <c r="E112" i="4"/>
  <c r="J111" i="4"/>
  <c r="G111" i="4"/>
  <c r="E111" i="4"/>
  <c r="J110" i="4"/>
  <c r="G110" i="4"/>
  <c r="E110" i="4"/>
  <c r="J109" i="4"/>
  <c r="G109" i="4"/>
  <c r="E109" i="4"/>
  <c r="J108" i="4"/>
  <c r="G108" i="4"/>
  <c r="E108" i="4"/>
  <c r="J107" i="4"/>
  <c r="G107" i="4"/>
  <c r="E107" i="4"/>
  <c r="J106" i="4"/>
  <c r="G106" i="4"/>
  <c r="E106" i="4"/>
  <c r="J105" i="4"/>
  <c r="G105" i="4"/>
  <c r="E105" i="4"/>
  <c r="J104" i="4"/>
  <c r="G104" i="4"/>
  <c r="E104" i="4"/>
  <c r="J103" i="4"/>
  <c r="G103" i="4"/>
  <c r="E103" i="4"/>
  <c r="J102" i="4"/>
  <c r="G102" i="4"/>
  <c r="E102" i="4"/>
  <c r="J101" i="4"/>
  <c r="G101" i="4"/>
  <c r="E101" i="4"/>
  <c r="J100" i="4"/>
  <c r="G100" i="4"/>
  <c r="E100" i="4"/>
  <c r="J99" i="4"/>
  <c r="G99" i="4"/>
  <c r="E99" i="4"/>
  <c r="J98" i="4"/>
  <c r="G98" i="4"/>
  <c r="E98" i="4"/>
  <c r="J97" i="4"/>
  <c r="G97" i="4"/>
  <c r="E97" i="4"/>
  <c r="J96" i="4"/>
  <c r="G96" i="4"/>
  <c r="E96" i="4"/>
  <c r="J95" i="4"/>
  <c r="G95" i="4"/>
  <c r="E95" i="4"/>
  <c r="J94" i="4"/>
  <c r="G94" i="4"/>
  <c r="E94" i="4"/>
  <c r="J93" i="4"/>
  <c r="G93" i="4"/>
  <c r="E93" i="4"/>
  <c r="J92" i="4"/>
  <c r="G92" i="4"/>
  <c r="E92" i="4"/>
  <c r="J91" i="4"/>
  <c r="G91" i="4"/>
  <c r="E91" i="4"/>
  <c r="J90" i="4"/>
  <c r="G90" i="4"/>
  <c r="E90" i="4"/>
  <c r="J89" i="4"/>
  <c r="G89" i="4"/>
  <c r="E89" i="4"/>
  <c r="J88" i="4"/>
  <c r="G88" i="4"/>
  <c r="E88" i="4"/>
  <c r="J87" i="4"/>
  <c r="G87" i="4"/>
  <c r="E87" i="4"/>
  <c r="J86" i="4"/>
  <c r="G86" i="4"/>
  <c r="E86" i="4"/>
  <c r="J85" i="4"/>
  <c r="G85" i="4"/>
  <c r="E85" i="4"/>
  <c r="J84" i="4"/>
  <c r="G84" i="4"/>
  <c r="E84" i="4"/>
  <c r="J83" i="4"/>
  <c r="G83" i="4"/>
  <c r="E83" i="4"/>
  <c r="J82" i="4"/>
  <c r="G82" i="4"/>
  <c r="E82" i="4"/>
  <c r="J81" i="4"/>
  <c r="G81" i="4"/>
  <c r="E81" i="4"/>
  <c r="J80" i="4"/>
  <c r="G80" i="4"/>
  <c r="E80" i="4"/>
  <c r="J79" i="4"/>
  <c r="G79" i="4"/>
  <c r="E79" i="4"/>
  <c r="J78" i="4"/>
  <c r="G78" i="4"/>
  <c r="E78" i="4"/>
  <c r="J77" i="4"/>
  <c r="G77" i="4"/>
  <c r="E77" i="4"/>
  <c r="J76" i="4"/>
  <c r="G76" i="4"/>
  <c r="E76" i="4"/>
  <c r="J75" i="4"/>
  <c r="G75" i="4"/>
  <c r="E75" i="4"/>
  <c r="J74" i="4"/>
  <c r="G74" i="4"/>
  <c r="E74" i="4"/>
  <c r="J73" i="4"/>
  <c r="G73" i="4"/>
  <c r="E73" i="4"/>
  <c r="J72" i="4"/>
  <c r="G72" i="4"/>
  <c r="E72" i="4"/>
  <c r="J71" i="4"/>
  <c r="G71" i="4"/>
  <c r="E71" i="4"/>
  <c r="J70" i="4"/>
  <c r="G70" i="4"/>
  <c r="E70" i="4"/>
  <c r="J69" i="4"/>
  <c r="G69" i="4"/>
  <c r="E69" i="4"/>
  <c r="J68" i="4"/>
  <c r="G68" i="4"/>
  <c r="E68" i="4"/>
  <c r="J67" i="4"/>
  <c r="G67" i="4"/>
  <c r="E67" i="4"/>
  <c r="J66" i="4"/>
  <c r="G66" i="4"/>
  <c r="E66" i="4"/>
  <c r="J65" i="4"/>
  <c r="G65" i="4"/>
  <c r="E65" i="4"/>
  <c r="J64" i="4"/>
  <c r="G64" i="4"/>
  <c r="E64" i="4"/>
  <c r="J63" i="4"/>
  <c r="G63" i="4"/>
  <c r="E63" i="4"/>
  <c r="J62" i="4"/>
  <c r="G62" i="4"/>
  <c r="E62" i="4"/>
  <c r="J61" i="4"/>
  <c r="G61" i="4"/>
  <c r="E61" i="4"/>
  <c r="J60" i="4"/>
  <c r="G60" i="4"/>
  <c r="E60" i="4"/>
  <c r="J59" i="4"/>
  <c r="G59" i="4"/>
  <c r="E59" i="4"/>
  <c r="J58" i="4"/>
  <c r="G58" i="4"/>
  <c r="E58" i="4"/>
  <c r="J57" i="4"/>
  <c r="G57" i="4"/>
  <c r="E57" i="4"/>
  <c r="J56" i="4"/>
  <c r="G56" i="4"/>
  <c r="E56" i="4"/>
  <c r="J55" i="4"/>
  <c r="G55" i="4"/>
  <c r="E55" i="4"/>
  <c r="J54" i="4"/>
  <c r="G54" i="4"/>
  <c r="E54" i="4"/>
  <c r="J53" i="4"/>
  <c r="G53" i="4"/>
  <c r="E53" i="4"/>
  <c r="J52" i="4"/>
  <c r="G52" i="4"/>
  <c r="E52" i="4"/>
  <c r="J51" i="4"/>
  <c r="G51" i="4"/>
  <c r="E51" i="4"/>
  <c r="J50" i="4"/>
  <c r="G50" i="4"/>
  <c r="E50" i="4"/>
  <c r="J49" i="4"/>
  <c r="G49" i="4"/>
  <c r="E49" i="4"/>
  <c r="J48" i="4"/>
  <c r="G48" i="4"/>
  <c r="E48" i="4"/>
  <c r="J47" i="4"/>
  <c r="G47" i="4"/>
  <c r="E47" i="4"/>
  <c r="J46" i="4"/>
  <c r="G46" i="4"/>
  <c r="E46" i="4"/>
  <c r="J45" i="4"/>
  <c r="G45" i="4"/>
  <c r="E45" i="4"/>
  <c r="J44" i="4"/>
  <c r="G44" i="4"/>
  <c r="E44" i="4"/>
  <c r="J43" i="4"/>
  <c r="G43" i="4"/>
  <c r="E43" i="4"/>
  <c r="J42" i="4"/>
  <c r="G42" i="4"/>
  <c r="E42" i="4"/>
  <c r="J41" i="4"/>
  <c r="G41" i="4"/>
  <c r="E41" i="4"/>
  <c r="J40" i="4"/>
  <c r="G40" i="4"/>
  <c r="E40" i="4"/>
  <c r="J39" i="4"/>
  <c r="G39" i="4"/>
  <c r="E39" i="4"/>
  <c r="J38" i="4"/>
  <c r="G38" i="4"/>
  <c r="E38" i="4"/>
  <c r="J37" i="4"/>
  <c r="G37" i="4"/>
  <c r="E37" i="4"/>
  <c r="J36" i="4"/>
  <c r="G36" i="4"/>
  <c r="E36" i="4"/>
  <c r="J35" i="4"/>
  <c r="G35" i="4"/>
  <c r="E35" i="4"/>
  <c r="J34" i="4"/>
  <c r="G34" i="4"/>
  <c r="E34" i="4"/>
  <c r="J33" i="4"/>
  <c r="G33" i="4"/>
  <c r="E33" i="4"/>
  <c r="J32" i="4"/>
  <c r="G32" i="4"/>
  <c r="E32" i="4"/>
  <c r="J31" i="4"/>
  <c r="G31" i="4"/>
  <c r="E31" i="4"/>
  <c r="J30" i="4"/>
  <c r="G30" i="4"/>
  <c r="E30" i="4"/>
  <c r="J29" i="4"/>
  <c r="G29" i="4"/>
  <c r="E29" i="4"/>
  <c r="J28" i="4"/>
  <c r="G28" i="4"/>
  <c r="E28" i="4"/>
  <c r="J27" i="4"/>
  <c r="G27" i="4"/>
  <c r="E27" i="4"/>
  <c r="J26" i="4"/>
  <c r="G26" i="4"/>
  <c r="E26" i="4"/>
  <c r="J25" i="4"/>
  <c r="G25" i="4"/>
  <c r="E25" i="4"/>
  <c r="J24" i="4"/>
  <c r="G24" i="4"/>
  <c r="E24" i="4"/>
  <c r="J23" i="4"/>
  <c r="G23" i="4"/>
  <c r="E23" i="4"/>
  <c r="J22" i="4"/>
  <c r="G22" i="4"/>
  <c r="E22" i="4"/>
  <c r="K21" i="4"/>
  <c r="J21" i="4"/>
  <c r="G21" i="4"/>
  <c r="E21" i="4"/>
  <c r="K20" i="4"/>
  <c r="J20" i="4"/>
  <c r="G20" i="4"/>
  <c r="E20" i="4"/>
  <c r="J19" i="4"/>
  <c r="G19" i="4"/>
  <c r="E19" i="4"/>
  <c r="J18" i="4"/>
  <c r="G18" i="4"/>
  <c r="E18" i="4"/>
  <c r="J17" i="4"/>
  <c r="G17" i="4"/>
  <c r="E17" i="4"/>
  <c r="J16" i="4"/>
  <c r="G16" i="4"/>
  <c r="E16" i="4"/>
  <c r="J15" i="4"/>
  <c r="G15" i="4"/>
  <c r="E15" i="4"/>
  <c r="J14" i="4"/>
  <c r="G14" i="4"/>
  <c r="E14" i="4"/>
  <c r="J13" i="4"/>
  <c r="G13" i="4"/>
  <c r="E13" i="4"/>
  <c r="J12" i="4"/>
  <c r="G12" i="4"/>
  <c r="E12" i="4"/>
  <c r="J11" i="4"/>
  <c r="G11" i="4"/>
  <c r="E11" i="4"/>
  <c r="J10" i="4"/>
  <c r="G10" i="4"/>
  <c r="E10" i="4"/>
  <c r="J9" i="4"/>
  <c r="G9" i="4"/>
  <c r="E9" i="4"/>
  <c r="J8" i="4"/>
  <c r="G8" i="4"/>
  <c r="E8" i="4"/>
  <c r="J7" i="4"/>
  <c r="G7" i="4"/>
  <c r="F7" i="4"/>
  <c r="M19" i="4" s="1"/>
  <c r="E7" i="4"/>
  <c r="D7" i="4"/>
  <c r="V6" i="4"/>
  <c r="K6" i="4" s="1"/>
  <c r="J163" i="3"/>
  <c r="I163" i="3"/>
  <c r="H163" i="3"/>
  <c r="F163" i="3"/>
  <c r="G163" i="3" s="1"/>
  <c r="E163" i="3"/>
  <c r="J162" i="3"/>
  <c r="I162" i="3"/>
  <c r="H162" i="3"/>
  <c r="F162" i="3"/>
  <c r="G162" i="3" s="1"/>
  <c r="E162" i="3"/>
  <c r="J161" i="3"/>
  <c r="I161" i="3"/>
  <c r="H161" i="3"/>
  <c r="F161" i="3"/>
  <c r="G161" i="3" s="1"/>
  <c r="E161" i="3"/>
  <c r="J160" i="3"/>
  <c r="I160" i="3"/>
  <c r="H160" i="3"/>
  <c r="F160" i="3"/>
  <c r="G160" i="3" s="1"/>
  <c r="E160" i="3"/>
  <c r="J159" i="3"/>
  <c r="I159" i="3"/>
  <c r="H159" i="3"/>
  <c r="F159" i="3"/>
  <c r="G159" i="3" s="1"/>
  <c r="E159" i="3"/>
  <c r="J158" i="3"/>
  <c r="I158" i="3"/>
  <c r="H158" i="3"/>
  <c r="F158" i="3"/>
  <c r="G158" i="3" s="1"/>
  <c r="E158" i="3"/>
  <c r="J157" i="3"/>
  <c r="I157" i="3"/>
  <c r="H157" i="3"/>
  <c r="F157" i="3"/>
  <c r="G157" i="3" s="1"/>
  <c r="E157" i="3"/>
  <c r="J156" i="3"/>
  <c r="I156" i="3"/>
  <c r="H156" i="3"/>
  <c r="F156" i="3"/>
  <c r="G156" i="3" s="1"/>
  <c r="E156" i="3"/>
  <c r="J155" i="3"/>
  <c r="I155" i="3"/>
  <c r="H155" i="3"/>
  <c r="F155" i="3"/>
  <c r="G155" i="3" s="1"/>
  <c r="E155" i="3"/>
  <c r="J154" i="3"/>
  <c r="I154" i="3"/>
  <c r="H154" i="3"/>
  <c r="F154" i="3"/>
  <c r="G154" i="3" s="1"/>
  <c r="E154" i="3"/>
  <c r="J153" i="3"/>
  <c r="I153" i="3"/>
  <c r="H153" i="3"/>
  <c r="F153" i="3"/>
  <c r="G153" i="3" s="1"/>
  <c r="E153" i="3"/>
  <c r="J152" i="3"/>
  <c r="I152" i="3"/>
  <c r="H152" i="3"/>
  <c r="F152" i="3"/>
  <c r="G152" i="3" s="1"/>
  <c r="E152" i="3"/>
  <c r="J151" i="3"/>
  <c r="I151" i="3"/>
  <c r="H151" i="3"/>
  <c r="F151" i="3"/>
  <c r="G151" i="3" s="1"/>
  <c r="E151" i="3"/>
  <c r="J150" i="3"/>
  <c r="I150" i="3"/>
  <c r="H150" i="3"/>
  <c r="F150" i="3"/>
  <c r="G150" i="3" s="1"/>
  <c r="E150" i="3"/>
  <c r="J149" i="3"/>
  <c r="I149" i="3"/>
  <c r="H149" i="3"/>
  <c r="F149" i="3"/>
  <c r="G149" i="3" s="1"/>
  <c r="E149" i="3"/>
  <c r="J148" i="3"/>
  <c r="I148" i="3"/>
  <c r="H148" i="3"/>
  <c r="F148" i="3"/>
  <c r="G148" i="3" s="1"/>
  <c r="E148" i="3"/>
  <c r="J147" i="3"/>
  <c r="I147" i="3"/>
  <c r="H147" i="3"/>
  <c r="F147" i="3"/>
  <c r="G147" i="3" s="1"/>
  <c r="E147" i="3"/>
  <c r="J146" i="3"/>
  <c r="I146" i="3"/>
  <c r="H146" i="3"/>
  <c r="F146" i="3"/>
  <c r="G146" i="3" s="1"/>
  <c r="E146" i="3"/>
  <c r="J145" i="3"/>
  <c r="I145" i="3"/>
  <c r="H145" i="3"/>
  <c r="F145" i="3"/>
  <c r="G145" i="3" s="1"/>
  <c r="E145" i="3"/>
  <c r="J144" i="3"/>
  <c r="I144" i="3"/>
  <c r="H144" i="3"/>
  <c r="F144" i="3"/>
  <c r="G144" i="3" s="1"/>
  <c r="E144" i="3"/>
  <c r="J143" i="3"/>
  <c r="I143" i="3"/>
  <c r="H143" i="3"/>
  <c r="F143" i="3"/>
  <c r="G143" i="3" s="1"/>
  <c r="E143" i="3"/>
  <c r="J142" i="3"/>
  <c r="I142" i="3"/>
  <c r="H142" i="3"/>
  <c r="F142" i="3"/>
  <c r="G142" i="3" s="1"/>
  <c r="E142" i="3"/>
  <c r="J141" i="3"/>
  <c r="I141" i="3"/>
  <c r="H141" i="3"/>
  <c r="F141" i="3"/>
  <c r="G141" i="3" s="1"/>
  <c r="E141" i="3"/>
  <c r="J140" i="3"/>
  <c r="I140" i="3"/>
  <c r="H140" i="3"/>
  <c r="F140" i="3"/>
  <c r="G140" i="3" s="1"/>
  <c r="E140" i="3"/>
  <c r="J139" i="3"/>
  <c r="I139" i="3"/>
  <c r="H139" i="3"/>
  <c r="F139" i="3"/>
  <c r="G139" i="3" s="1"/>
  <c r="E139" i="3"/>
  <c r="J138" i="3"/>
  <c r="I138" i="3"/>
  <c r="H138" i="3"/>
  <c r="F138" i="3"/>
  <c r="G138" i="3" s="1"/>
  <c r="E138" i="3"/>
  <c r="J137" i="3"/>
  <c r="I137" i="3"/>
  <c r="H137" i="3"/>
  <c r="F137" i="3"/>
  <c r="G137" i="3" s="1"/>
  <c r="E137" i="3"/>
  <c r="J136" i="3"/>
  <c r="I136" i="3"/>
  <c r="H136" i="3"/>
  <c r="F136" i="3"/>
  <c r="G136" i="3" s="1"/>
  <c r="E136" i="3"/>
  <c r="J135" i="3"/>
  <c r="I135" i="3"/>
  <c r="H135" i="3"/>
  <c r="F135" i="3"/>
  <c r="G135" i="3" s="1"/>
  <c r="E135" i="3"/>
  <c r="J134" i="3"/>
  <c r="I134" i="3"/>
  <c r="H134" i="3"/>
  <c r="F134" i="3"/>
  <c r="G134" i="3" s="1"/>
  <c r="E134" i="3"/>
  <c r="J133" i="3"/>
  <c r="I133" i="3"/>
  <c r="H133" i="3"/>
  <c r="F133" i="3"/>
  <c r="G133" i="3" s="1"/>
  <c r="E133" i="3"/>
  <c r="J132" i="3"/>
  <c r="I132" i="3"/>
  <c r="H132" i="3"/>
  <c r="F132" i="3"/>
  <c r="G132" i="3" s="1"/>
  <c r="E132" i="3"/>
  <c r="J131" i="3"/>
  <c r="I131" i="3"/>
  <c r="H131" i="3"/>
  <c r="F131" i="3"/>
  <c r="G131" i="3" s="1"/>
  <c r="E131" i="3"/>
  <c r="J130" i="3"/>
  <c r="I130" i="3"/>
  <c r="H130" i="3"/>
  <c r="F130" i="3"/>
  <c r="G130" i="3" s="1"/>
  <c r="E130" i="3"/>
  <c r="J129" i="3"/>
  <c r="I129" i="3"/>
  <c r="H129" i="3"/>
  <c r="F129" i="3"/>
  <c r="G129" i="3" s="1"/>
  <c r="E129" i="3"/>
  <c r="J128" i="3"/>
  <c r="I128" i="3"/>
  <c r="H128" i="3"/>
  <c r="F128" i="3"/>
  <c r="G128" i="3" s="1"/>
  <c r="E128" i="3"/>
  <c r="J127" i="3"/>
  <c r="I127" i="3"/>
  <c r="H127" i="3"/>
  <c r="F127" i="3"/>
  <c r="G127" i="3" s="1"/>
  <c r="E127" i="3"/>
  <c r="J126" i="3"/>
  <c r="I126" i="3"/>
  <c r="H126" i="3"/>
  <c r="F126" i="3"/>
  <c r="G126" i="3" s="1"/>
  <c r="E126" i="3"/>
  <c r="J125" i="3"/>
  <c r="I125" i="3"/>
  <c r="H125" i="3"/>
  <c r="F125" i="3"/>
  <c r="G125" i="3" s="1"/>
  <c r="E125" i="3"/>
  <c r="J124" i="3"/>
  <c r="I124" i="3"/>
  <c r="H124" i="3"/>
  <c r="F124" i="3"/>
  <c r="G124" i="3" s="1"/>
  <c r="E124" i="3"/>
  <c r="J123" i="3"/>
  <c r="I123" i="3"/>
  <c r="H123" i="3"/>
  <c r="F123" i="3"/>
  <c r="G123" i="3" s="1"/>
  <c r="E123" i="3"/>
  <c r="J122" i="3"/>
  <c r="I122" i="3"/>
  <c r="H122" i="3"/>
  <c r="F122" i="3"/>
  <c r="G122" i="3" s="1"/>
  <c r="E122" i="3"/>
  <c r="J121" i="3"/>
  <c r="I121" i="3"/>
  <c r="H121" i="3"/>
  <c r="F121" i="3"/>
  <c r="G121" i="3" s="1"/>
  <c r="E121" i="3"/>
  <c r="J120" i="3"/>
  <c r="I120" i="3"/>
  <c r="H120" i="3"/>
  <c r="F120" i="3"/>
  <c r="G120" i="3" s="1"/>
  <c r="E120" i="3"/>
  <c r="J119" i="3"/>
  <c r="I119" i="3"/>
  <c r="H119" i="3"/>
  <c r="F119" i="3"/>
  <c r="G119" i="3" s="1"/>
  <c r="E119" i="3"/>
  <c r="J118" i="3"/>
  <c r="I118" i="3"/>
  <c r="H118" i="3"/>
  <c r="F118" i="3"/>
  <c r="G118" i="3" s="1"/>
  <c r="E118" i="3"/>
  <c r="J117" i="3"/>
  <c r="I117" i="3"/>
  <c r="H117" i="3"/>
  <c r="F117" i="3"/>
  <c r="G117" i="3" s="1"/>
  <c r="E117" i="3"/>
  <c r="J116" i="3"/>
  <c r="I116" i="3"/>
  <c r="H116" i="3"/>
  <c r="F116" i="3"/>
  <c r="G116" i="3" s="1"/>
  <c r="E116" i="3"/>
  <c r="J115" i="3"/>
  <c r="I115" i="3"/>
  <c r="H115" i="3"/>
  <c r="F115" i="3"/>
  <c r="G115" i="3" s="1"/>
  <c r="E115" i="3"/>
  <c r="J114" i="3"/>
  <c r="I114" i="3"/>
  <c r="H114" i="3"/>
  <c r="F114" i="3"/>
  <c r="G114" i="3" s="1"/>
  <c r="E114" i="3"/>
  <c r="J113" i="3"/>
  <c r="I113" i="3"/>
  <c r="H113" i="3"/>
  <c r="F113" i="3"/>
  <c r="G113" i="3" s="1"/>
  <c r="E113" i="3"/>
  <c r="J112" i="3"/>
  <c r="I112" i="3"/>
  <c r="H112" i="3"/>
  <c r="F112" i="3"/>
  <c r="G112" i="3" s="1"/>
  <c r="E112" i="3"/>
  <c r="J111" i="3"/>
  <c r="I111" i="3"/>
  <c r="H111" i="3"/>
  <c r="F111" i="3"/>
  <c r="G111" i="3" s="1"/>
  <c r="E111" i="3"/>
  <c r="J110" i="3"/>
  <c r="I110" i="3"/>
  <c r="H110" i="3"/>
  <c r="F110" i="3"/>
  <c r="G110" i="3" s="1"/>
  <c r="E110" i="3"/>
  <c r="J109" i="3"/>
  <c r="I109" i="3"/>
  <c r="H109" i="3"/>
  <c r="F109" i="3"/>
  <c r="G109" i="3" s="1"/>
  <c r="E109" i="3"/>
  <c r="J108" i="3"/>
  <c r="I108" i="3"/>
  <c r="H108" i="3"/>
  <c r="F108" i="3"/>
  <c r="G108" i="3" s="1"/>
  <c r="E108" i="3"/>
  <c r="J107" i="3"/>
  <c r="I107" i="3"/>
  <c r="H107" i="3"/>
  <c r="F107" i="3"/>
  <c r="G107" i="3" s="1"/>
  <c r="E107" i="3"/>
  <c r="J106" i="3"/>
  <c r="I106" i="3"/>
  <c r="H106" i="3"/>
  <c r="F106" i="3"/>
  <c r="G106" i="3" s="1"/>
  <c r="E106" i="3"/>
  <c r="J105" i="3"/>
  <c r="I105" i="3"/>
  <c r="H105" i="3"/>
  <c r="F105" i="3"/>
  <c r="G105" i="3" s="1"/>
  <c r="E105" i="3"/>
  <c r="J104" i="3"/>
  <c r="I104" i="3"/>
  <c r="H104" i="3"/>
  <c r="F104" i="3"/>
  <c r="G104" i="3" s="1"/>
  <c r="E104" i="3"/>
  <c r="J103" i="3"/>
  <c r="I103" i="3"/>
  <c r="H103" i="3"/>
  <c r="F103" i="3"/>
  <c r="G103" i="3" s="1"/>
  <c r="E103" i="3"/>
  <c r="J102" i="3"/>
  <c r="I102" i="3"/>
  <c r="H102" i="3"/>
  <c r="F102" i="3"/>
  <c r="G102" i="3" s="1"/>
  <c r="E102" i="3"/>
  <c r="J101" i="3"/>
  <c r="I101" i="3"/>
  <c r="H101" i="3"/>
  <c r="F101" i="3"/>
  <c r="G101" i="3" s="1"/>
  <c r="E101" i="3"/>
  <c r="J100" i="3"/>
  <c r="I100" i="3"/>
  <c r="H100" i="3"/>
  <c r="F100" i="3"/>
  <c r="G100" i="3" s="1"/>
  <c r="E100" i="3"/>
  <c r="J99" i="3"/>
  <c r="I99" i="3"/>
  <c r="H99" i="3"/>
  <c r="F99" i="3"/>
  <c r="G99" i="3" s="1"/>
  <c r="E99" i="3"/>
  <c r="J98" i="3"/>
  <c r="I98" i="3"/>
  <c r="H98" i="3"/>
  <c r="F98" i="3"/>
  <c r="G98" i="3" s="1"/>
  <c r="E98" i="3"/>
  <c r="J97" i="3"/>
  <c r="I97" i="3"/>
  <c r="H97" i="3"/>
  <c r="F97" i="3"/>
  <c r="G97" i="3" s="1"/>
  <c r="E97" i="3"/>
  <c r="J96" i="3"/>
  <c r="I96" i="3"/>
  <c r="H96" i="3"/>
  <c r="F96" i="3"/>
  <c r="G96" i="3" s="1"/>
  <c r="E96" i="3"/>
  <c r="J95" i="3"/>
  <c r="I95" i="3"/>
  <c r="H95" i="3"/>
  <c r="F95" i="3"/>
  <c r="G95" i="3" s="1"/>
  <c r="E95" i="3"/>
  <c r="J94" i="3"/>
  <c r="I94" i="3"/>
  <c r="H94" i="3"/>
  <c r="F94" i="3"/>
  <c r="G94" i="3" s="1"/>
  <c r="E94" i="3"/>
  <c r="J93" i="3"/>
  <c r="I93" i="3"/>
  <c r="H93" i="3"/>
  <c r="F93" i="3"/>
  <c r="G93" i="3" s="1"/>
  <c r="E93" i="3"/>
  <c r="J92" i="3"/>
  <c r="I92" i="3"/>
  <c r="H92" i="3"/>
  <c r="F92" i="3"/>
  <c r="G92" i="3" s="1"/>
  <c r="E92" i="3"/>
  <c r="J91" i="3"/>
  <c r="I91" i="3"/>
  <c r="H91" i="3"/>
  <c r="F91" i="3"/>
  <c r="G91" i="3" s="1"/>
  <c r="E91" i="3"/>
  <c r="J90" i="3"/>
  <c r="I90" i="3"/>
  <c r="H90" i="3"/>
  <c r="F90" i="3"/>
  <c r="G90" i="3" s="1"/>
  <c r="E90" i="3"/>
  <c r="J89" i="3"/>
  <c r="I89" i="3"/>
  <c r="H89" i="3"/>
  <c r="F89" i="3"/>
  <c r="G89" i="3" s="1"/>
  <c r="E89" i="3"/>
  <c r="J88" i="3"/>
  <c r="I88" i="3"/>
  <c r="H88" i="3"/>
  <c r="F88" i="3"/>
  <c r="G88" i="3" s="1"/>
  <c r="E88" i="3"/>
  <c r="J87" i="3"/>
  <c r="I87" i="3"/>
  <c r="H87" i="3"/>
  <c r="F87" i="3"/>
  <c r="G87" i="3" s="1"/>
  <c r="E87" i="3"/>
  <c r="J86" i="3"/>
  <c r="I86" i="3"/>
  <c r="H86" i="3"/>
  <c r="F86" i="3"/>
  <c r="G86" i="3" s="1"/>
  <c r="E86" i="3"/>
  <c r="J85" i="3"/>
  <c r="I85" i="3"/>
  <c r="H85" i="3"/>
  <c r="F85" i="3"/>
  <c r="G85" i="3" s="1"/>
  <c r="E85" i="3"/>
  <c r="J84" i="3"/>
  <c r="I84" i="3"/>
  <c r="H84" i="3"/>
  <c r="F84" i="3"/>
  <c r="G84" i="3" s="1"/>
  <c r="E84" i="3"/>
  <c r="J83" i="3"/>
  <c r="I83" i="3"/>
  <c r="H83" i="3"/>
  <c r="F83" i="3"/>
  <c r="G83" i="3" s="1"/>
  <c r="E83" i="3"/>
  <c r="J82" i="3"/>
  <c r="I82" i="3"/>
  <c r="H82" i="3"/>
  <c r="F82" i="3"/>
  <c r="G82" i="3" s="1"/>
  <c r="E82" i="3"/>
  <c r="J81" i="3"/>
  <c r="I81" i="3"/>
  <c r="H81" i="3"/>
  <c r="F81" i="3"/>
  <c r="G81" i="3" s="1"/>
  <c r="E81" i="3"/>
  <c r="J80" i="3"/>
  <c r="I80" i="3"/>
  <c r="H80" i="3"/>
  <c r="F80" i="3"/>
  <c r="G80" i="3" s="1"/>
  <c r="E80" i="3"/>
  <c r="J79" i="3"/>
  <c r="I79" i="3"/>
  <c r="H79" i="3"/>
  <c r="F79" i="3"/>
  <c r="G79" i="3" s="1"/>
  <c r="E79" i="3"/>
  <c r="J78" i="3"/>
  <c r="I78" i="3"/>
  <c r="H78" i="3"/>
  <c r="F78" i="3"/>
  <c r="G78" i="3" s="1"/>
  <c r="E78" i="3"/>
  <c r="J77" i="3"/>
  <c r="I77" i="3"/>
  <c r="H77" i="3"/>
  <c r="F77" i="3"/>
  <c r="G77" i="3" s="1"/>
  <c r="E77" i="3"/>
  <c r="J76" i="3"/>
  <c r="I76" i="3"/>
  <c r="H76" i="3"/>
  <c r="F76" i="3"/>
  <c r="G76" i="3" s="1"/>
  <c r="E76" i="3"/>
  <c r="J75" i="3"/>
  <c r="I75" i="3"/>
  <c r="H75" i="3"/>
  <c r="F75" i="3"/>
  <c r="G75" i="3" s="1"/>
  <c r="E75" i="3"/>
  <c r="J74" i="3"/>
  <c r="I74" i="3"/>
  <c r="H74" i="3"/>
  <c r="F74" i="3"/>
  <c r="G74" i="3" s="1"/>
  <c r="E74" i="3"/>
  <c r="J73" i="3"/>
  <c r="I73" i="3"/>
  <c r="H73" i="3"/>
  <c r="F73" i="3"/>
  <c r="G73" i="3" s="1"/>
  <c r="E73" i="3"/>
  <c r="J72" i="3"/>
  <c r="I72" i="3"/>
  <c r="H72" i="3"/>
  <c r="F72" i="3"/>
  <c r="G72" i="3" s="1"/>
  <c r="E72" i="3"/>
  <c r="J71" i="3"/>
  <c r="I71" i="3"/>
  <c r="H71" i="3"/>
  <c r="F71" i="3"/>
  <c r="G71" i="3" s="1"/>
  <c r="E71" i="3"/>
  <c r="J70" i="3"/>
  <c r="I70" i="3"/>
  <c r="H70" i="3"/>
  <c r="F70" i="3"/>
  <c r="G70" i="3" s="1"/>
  <c r="E70" i="3"/>
  <c r="J69" i="3"/>
  <c r="I69" i="3"/>
  <c r="H69" i="3"/>
  <c r="F69" i="3"/>
  <c r="G69" i="3" s="1"/>
  <c r="E69" i="3"/>
  <c r="J68" i="3"/>
  <c r="I68" i="3"/>
  <c r="H68" i="3"/>
  <c r="F68" i="3"/>
  <c r="G68" i="3" s="1"/>
  <c r="E68" i="3"/>
  <c r="J67" i="3"/>
  <c r="I67" i="3"/>
  <c r="H67" i="3"/>
  <c r="F67" i="3"/>
  <c r="G67" i="3" s="1"/>
  <c r="E67" i="3"/>
  <c r="J66" i="3"/>
  <c r="I66" i="3"/>
  <c r="H66" i="3"/>
  <c r="F66" i="3"/>
  <c r="G66" i="3" s="1"/>
  <c r="E66" i="3"/>
  <c r="J65" i="3"/>
  <c r="I65" i="3"/>
  <c r="H65" i="3"/>
  <c r="F65" i="3"/>
  <c r="G65" i="3" s="1"/>
  <c r="E65" i="3"/>
  <c r="J64" i="3"/>
  <c r="I64" i="3"/>
  <c r="H64" i="3"/>
  <c r="F64" i="3"/>
  <c r="G64" i="3" s="1"/>
  <c r="E64" i="3"/>
  <c r="J63" i="3"/>
  <c r="I63" i="3"/>
  <c r="H63" i="3"/>
  <c r="F63" i="3"/>
  <c r="G63" i="3" s="1"/>
  <c r="E63" i="3"/>
  <c r="J62" i="3"/>
  <c r="I62" i="3"/>
  <c r="H62" i="3"/>
  <c r="F62" i="3"/>
  <c r="G62" i="3" s="1"/>
  <c r="E62" i="3"/>
  <c r="J61" i="3"/>
  <c r="I61" i="3"/>
  <c r="H61" i="3"/>
  <c r="F61" i="3"/>
  <c r="G61" i="3" s="1"/>
  <c r="E61" i="3"/>
  <c r="J60" i="3"/>
  <c r="I60" i="3"/>
  <c r="H60" i="3"/>
  <c r="F60" i="3"/>
  <c r="G60" i="3" s="1"/>
  <c r="E60" i="3"/>
  <c r="J59" i="3"/>
  <c r="I59" i="3"/>
  <c r="H59" i="3"/>
  <c r="F59" i="3"/>
  <c r="G59" i="3" s="1"/>
  <c r="E59" i="3"/>
  <c r="J58" i="3"/>
  <c r="I58" i="3"/>
  <c r="H58" i="3"/>
  <c r="F58" i="3"/>
  <c r="G58" i="3" s="1"/>
  <c r="E58" i="3"/>
  <c r="J57" i="3"/>
  <c r="I57" i="3"/>
  <c r="H57" i="3"/>
  <c r="F57" i="3"/>
  <c r="G57" i="3" s="1"/>
  <c r="E57" i="3"/>
  <c r="J56" i="3"/>
  <c r="I56" i="3"/>
  <c r="H56" i="3"/>
  <c r="F56" i="3"/>
  <c r="G56" i="3" s="1"/>
  <c r="E56" i="3"/>
  <c r="J55" i="3"/>
  <c r="I55" i="3"/>
  <c r="H55" i="3"/>
  <c r="F55" i="3"/>
  <c r="G55" i="3" s="1"/>
  <c r="E55" i="3"/>
  <c r="J54" i="3"/>
  <c r="I54" i="3"/>
  <c r="H54" i="3"/>
  <c r="F54" i="3"/>
  <c r="G54" i="3" s="1"/>
  <c r="E54" i="3"/>
  <c r="J53" i="3"/>
  <c r="I53" i="3"/>
  <c r="H53" i="3"/>
  <c r="F53" i="3"/>
  <c r="G53" i="3" s="1"/>
  <c r="E53" i="3"/>
  <c r="J52" i="3"/>
  <c r="I52" i="3"/>
  <c r="H52" i="3"/>
  <c r="F52" i="3"/>
  <c r="G52" i="3" s="1"/>
  <c r="E52" i="3"/>
  <c r="J51" i="3"/>
  <c r="I51" i="3"/>
  <c r="H51" i="3"/>
  <c r="F51" i="3"/>
  <c r="G51" i="3" s="1"/>
  <c r="E51" i="3"/>
  <c r="J50" i="3"/>
  <c r="I50" i="3"/>
  <c r="H50" i="3"/>
  <c r="F50" i="3"/>
  <c r="G50" i="3" s="1"/>
  <c r="E50" i="3"/>
  <c r="J49" i="3"/>
  <c r="I49" i="3"/>
  <c r="H49" i="3"/>
  <c r="F49" i="3"/>
  <c r="G49" i="3" s="1"/>
  <c r="E49" i="3"/>
  <c r="J48" i="3"/>
  <c r="I48" i="3"/>
  <c r="H48" i="3"/>
  <c r="F48" i="3"/>
  <c r="G48" i="3" s="1"/>
  <c r="E48" i="3"/>
  <c r="J47" i="3"/>
  <c r="I47" i="3"/>
  <c r="H47" i="3"/>
  <c r="F47" i="3"/>
  <c r="G47" i="3" s="1"/>
  <c r="E47" i="3"/>
  <c r="J46" i="3"/>
  <c r="I46" i="3"/>
  <c r="H46" i="3"/>
  <c r="F46" i="3"/>
  <c r="G46" i="3" s="1"/>
  <c r="E46" i="3"/>
  <c r="J45" i="3"/>
  <c r="I45" i="3"/>
  <c r="H45" i="3"/>
  <c r="F45" i="3"/>
  <c r="G45" i="3" s="1"/>
  <c r="E45" i="3"/>
  <c r="J44" i="3"/>
  <c r="I44" i="3"/>
  <c r="H44" i="3"/>
  <c r="F44" i="3"/>
  <c r="G44" i="3" s="1"/>
  <c r="E44" i="3"/>
  <c r="J43" i="3"/>
  <c r="I43" i="3"/>
  <c r="H43" i="3"/>
  <c r="F43" i="3"/>
  <c r="G43" i="3" s="1"/>
  <c r="E43" i="3"/>
  <c r="J42" i="3"/>
  <c r="I42" i="3"/>
  <c r="H42" i="3"/>
  <c r="F42" i="3"/>
  <c r="G42" i="3" s="1"/>
  <c r="E42" i="3"/>
  <c r="J41" i="3"/>
  <c r="I41" i="3"/>
  <c r="H41" i="3"/>
  <c r="F41" i="3"/>
  <c r="G41" i="3" s="1"/>
  <c r="E41" i="3"/>
  <c r="J40" i="3"/>
  <c r="I40" i="3"/>
  <c r="H40" i="3"/>
  <c r="F40" i="3"/>
  <c r="G40" i="3" s="1"/>
  <c r="E40" i="3"/>
  <c r="J39" i="3"/>
  <c r="I39" i="3"/>
  <c r="H39" i="3"/>
  <c r="F39" i="3"/>
  <c r="G39" i="3" s="1"/>
  <c r="E39" i="3"/>
  <c r="J38" i="3"/>
  <c r="I38" i="3"/>
  <c r="H38" i="3"/>
  <c r="F38" i="3"/>
  <c r="G38" i="3" s="1"/>
  <c r="E38" i="3"/>
  <c r="J37" i="3"/>
  <c r="I37" i="3"/>
  <c r="H37" i="3"/>
  <c r="F37" i="3"/>
  <c r="G37" i="3" s="1"/>
  <c r="E37" i="3"/>
  <c r="J36" i="3"/>
  <c r="I36" i="3"/>
  <c r="H36" i="3"/>
  <c r="F36" i="3"/>
  <c r="G36" i="3" s="1"/>
  <c r="E36" i="3"/>
  <c r="R35" i="3"/>
  <c r="J35" i="3"/>
  <c r="I35" i="3"/>
  <c r="H35" i="3"/>
  <c r="F35" i="3"/>
  <c r="G35" i="3" s="1"/>
  <c r="E35" i="3"/>
  <c r="R34" i="3"/>
  <c r="J34" i="3"/>
  <c r="I34" i="3"/>
  <c r="H34" i="3"/>
  <c r="F34" i="3"/>
  <c r="G34" i="3" s="1"/>
  <c r="E34" i="3"/>
  <c r="R33" i="3"/>
  <c r="J33" i="3"/>
  <c r="I33" i="3"/>
  <c r="H33" i="3"/>
  <c r="F33" i="3"/>
  <c r="G33" i="3" s="1"/>
  <c r="E33" i="3"/>
  <c r="R32" i="3"/>
  <c r="J32" i="3"/>
  <c r="I32" i="3"/>
  <c r="H32" i="3"/>
  <c r="F32" i="3"/>
  <c r="G32" i="3" s="1"/>
  <c r="E32" i="3"/>
  <c r="R31" i="3"/>
  <c r="J31" i="3"/>
  <c r="I31" i="3"/>
  <c r="H31" i="3"/>
  <c r="F31" i="3"/>
  <c r="G31" i="3" s="1"/>
  <c r="E31" i="3"/>
  <c r="J30" i="3"/>
  <c r="I30" i="3"/>
  <c r="H30" i="3"/>
  <c r="F30" i="3"/>
  <c r="G30" i="3" s="1"/>
  <c r="E30" i="3"/>
  <c r="J29" i="3"/>
  <c r="I29" i="3"/>
  <c r="H29" i="3"/>
  <c r="F29" i="3"/>
  <c r="G29" i="3" s="1"/>
  <c r="E29" i="3"/>
  <c r="R28" i="3"/>
  <c r="J28" i="3"/>
  <c r="I28" i="3"/>
  <c r="H28" i="3"/>
  <c r="F28" i="3"/>
  <c r="G28" i="3" s="1"/>
  <c r="E28" i="3"/>
  <c r="J27" i="3"/>
  <c r="I27" i="3"/>
  <c r="H27" i="3"/>
  <c r="F27" i="3"/>
  <c r="G27" i="3" s="1"/>
  <c r="E27" i="3"/>
  <c r="J26" i="3"/>
  <c r="I26" i="3"/>
  <c r="H26" i="3"/>
  <c r="F26" i="3"/>
  <c r="G26" i="3" s="1"/>
  <c r="E26" i="3"/>
  <c r="J25" i="3"/>
  <c r="I25" i="3"/>
  <c r="H25" i="3"/>
  <c r="F25" i="3"/>
  <c r="G25" i="3" s="1"/>
  <c r="E25" i="3"/>
  <c r="J24" i="3"/>
  <c r="I24" i="3"/>
  <c r="H24" i="3"/>
  <c r="F24" i="3"/>
  <c r="G24" i="3" s="1"/>
  <c r="E24" i="3"/>
  <c r="R23" i="3"/>
  <c r="J23" i="3"/>
  <c r="I23" i="3"/>
  <c r="H23" i="3"/>
  <c r="F23" i="3"/>
  <c r="G23" i="3" s="1"/>
  <c r="E23" i="3"/>
  <c r="J22" i="3"/>
  <c r="I22" i="3"/>
  <c r="H22" i="3"/>
  <c r="F22" i="3"/>
  <c r="G22" i="3" s="1"/>
  <c r="E22" i="3"/>
  <c r="J21" i="3"/>
  <c r="I21" i="3"/>
  <c r="H21" i="3"/>
  <c r="F21" i="3"/>
  <c r="G21" i="3" s="1"/>
  <c r="E21" i="3"/>
  <c r="J20" i="3"/>
  <c r="I20" i="3"/>
  <c r="H20" i="3"/>
  <c r="F20" i="3"/>
  <c r="G20" i="3" s="1"/>
  <c r="E20" i="3"/>
  <c r="J19" i="3"/>
  <c r="I19" i="3"/>
  <c r="H19" i="3"/>
  <c r="F19" i="3"/>
  <c r="G19" i="3" s="1"/>
  <c r="E19" i="3"/>
  <c r="R18" i="3"/>
  <c r="J18" i="3"/>
  <c r="I18" i="3"/>
  <c r="H18" i="3"/>
  <c r="F18" i="3"/>
  <c r="G18" i="3" s="1"/>
  <c r="E18" i="3"/>
  <c r="R17" i="3"/>
  <c r="J17" i="3"/>
  <c r="I17" i="3"/>
  <c r="H17" i="3"/>
  <c r="F17" i="3"/>
  <c r="G17" i="3" s="1"/>
  <c r="E17" i="3"/>
  <c r="J16" i="3"/>
  <c r="I16" i="3"/>
  <c r="H16" i="3"/>
  <c r="F16" i="3"/>
  <c r="G16" i="3" s="1"/>
  <c r="E16" i="3"/>
  <c r="J15" i="3"/>
  <c r="I15" i="3"/>
  <c r="H15" i="3"/>
  <c r="F15" i="3"/>
  <c r="G15" i="3" s="1"/>
  <c r="E15" i="3"/>
  <c r="R14" i="3"/>
  <c r="J14" i="3"/>
  <c r="I14" i="3"/>
  <c r="H14" i="3"/>
  <c r="F14" i="3"/>
  <c r="G14" i="3" s="1"/>
  <c r="E14" i="3"/>
  <c r="J13" i="3"/>
  <c r="I13" i="3"/>
  <c r="H13" i="3"/>
  <c r="F13" i="3"/>
  <c r="G13" i="3" s="1"/>
  <c r="E13" i="3"/>
  <c r="J12" i="3"/>
  <c r="I12" i="3"/>
  <c r="H12" i="3"/>
  <c r="F12" i="3"/>
  <c r="G12" i="3" s="1"/>
  <c r="E12" i="3"/>
  <c r="J11" i="3"/>
  <c r="I11" i="3"/>
  <c r="H11" i="3"/>
  <c r="F11" i="3"/>
  <c r="G11" i="3" s="1"/>
  <c r="E11" i="3"/>
  <c r="R10" i="3"/>
  <c r="J10" i="3"/>
  <c r="I10" i="3"/>
  <c r="H10" i="3"/>
  <c r="F10" i="3"/>
  <c r="G10" i="3" s="1"/>
  <c r="E10" i="3"/>
  <c r="R9" i="3"/>
  <c r="J9" i="3"/>
  <c r="I9" i="3"/>
  <c r="H9" i="3"/>
  <c r="F9" i="3"/>
  <c r="G9" i="3" s="1"/>
  <c r="E9" i="3"/>
  <c r="J8" i="3"/>
  <c r="I8" i="3"/>
  <c r="H8" i="3"/>
  <c r="F8" i="3"/>
  <c r="G8" i="3" s="1"/>
  <c r="E8" i="3"/>
  <c r="AB4" i="3"/>
  <c r="E19" i="2"/>
  <c r="E18" i="2"/>
  <c r="E17" i="2"/>
  <c r="E16" i="2"/>
  <c r="E15" i="2"/>
  <c r="E14" i="2"/>
  <c r="E13" i="2"/>
  <c r="E12" i="2"/>
  <c r="E11" i="2"/>
  <c r="E10" i="2"/>
  <c r="E9" i="2"/>
  <c r="E8" i="2"/>
  <c r="C9" i="2"/>
  <c r="M22" i="4" l="1"/>
  <c r="P9" i="3"/>
  <c r="P11" i="3"/>
  <c r="M18" i="4"/>
  <c r="M17" i="4"/>
  <c r="M16" i="4"/>
  <c r="M15" i="4"/>
  <c r="M14" i="4"/>
  <c r="M13" i="4"/>
  <c r="M12" i="4"/>
  <c r="M10" i="4"/>
  <c r="M11" i="4"/>
  <c r="M9" i="4"/>
  <c r="M8" i="4"/>
  <c r="M7" i="4"/>
  <c r="P20" i="3"/>
  <c r="P27" i="3"/>
  <c r="P30" i="3"/>
  <c r="P37" i="3"/>
  <c r="P41" i="3"/>
  <c r="P45" i="3"/>
  <c r="P49" i="3"/>
  <c r="P53" i="3"/>
  <c r="P57" i="3"/>
  <c r="P61" i="3"/>
  <c r="P65" i="3"/>
  <c r="P69" i="3"/>
  <c r="P73" i="3"/>
  <c r="P77" i="3"/>
  <c r="P81" i="3"/>
  <c r="P85" i="3"/>
  <c r="P89" i="3"/>
  <c r="P93" i="3"/>
  <c r="P97" i="3"/>
  <c r="P101" i="3"/>
  <c r="P105" i="3"/>
  <c r="P109" i="3"/>
  <c r="P113" i="3"/>
  <c r="P117" i="3"/>
  <c r="P121" i="3"/>
  <c r="P125" i="3"/>
  <c r="P129" i="3"/>
  <c r="P133" i="3"/>
  <c r="P137" i="3"/>
  <c r="P141" i="3"/>
  <c r="P145" i="3"/>
  <c r="P149" i="3"/>
  <c r="P153" i="3"/>
  <c r="P157" i="3"/>
  <c r="P161" i="3"/>
  <c r="P102" i="3"/>
  <c r="P15" i="3"/>
  <c r="P24" i="3"/>
  <c r="P31" i="3"/>
  <c r="P38" i="3"/>
  <c r="P54" i="3"/>
  <c r="P62" i="3"/>
  <c r="P66" i="3"/>
  <c r="P70" i="3"/>
  <c r="P74" i="3"/>
  <c r="P78" i="3"/>
  <c r="P82" i="3"/>
  <c r="P86" i="3"/>
  <c r="P90" i="3"/>
  <c r="P94" i="3"/>
  <c r="P98" i="3"/>
  <c r="P106" i="3"/>
  <c r="P110" i="3"/>
  <c r="P114" i="3"/>
  <c r="P118" i="3"/>
  <c r="P122" i="3"/>
  <c r="P126" i="3"/>
  <c r="P130" i="3"/>
  <c r="P134" i="3"/>
  <c r="P138" i="3"/>
  <c r="P142" i="3"/>
  <c r="P146" i="3"/>
  <c r="P150" i="3"/>
  <c r="P154" i="3"/>
  <c r="P158" i="3"/>
  <c r="P162" i="3"/>
  <c r="P12" i="3"/>
  <c r="P18" i="3"/>
  <c r="P33" i="3"/>
  <c r="P50" i="3"/>
  <c r="P10" i="3"/>
  <c r="P13" i="3"/>
  <c r="P16" i="3"/>
  <c r="P22" i="3"/>
  <c r="P25" i="3"/>
  <c r="P39" i="3"/>
  <c r="P43" i="3"/>
  <c r="P47" i="3"/>
  <c r="P51" i="3"/>
  <c r="P55" i="3"/>
  <c r="P59" i="3"/>
  <c r="P63" i="3"/>
  <c r="P67" i="3"/>
  <c r="P71" i="3"/>
  <c r="P75" i="3"/>
  <c r="P79" i="3"/>
  <c r="P83" i="3"/>
  <c r="P87" i="3"/>
  <c r="P91" i="3"/>
  <c r="P95" i="3"/>
  <c r="P99" i="3"/>
  <c r="P103" i="3"/>
  <c r="P107" i="3"/>
  <c r="P111" i="3"/>
  <c r="P115" i="3"/>
  <c r="P119" i="3"/>
  <c r="P123" i="3"/>
  <c r="P127" i="3"/>
  <c r="P131" i="3"/>
  <c r="P135" i="3"/>
  <c r="P139" i="3"/>
  <c r="P143" i="3"/>
  <c r="P147" i="3"/>
  <c r="P151" i="3"/>
  <c r="P155" i="3"/>
  <c r="P159" i="3"/>
  <c r="P163" i="3"/>
  <c r="P21" i="3"/>
  <c r="P28" i="3"/>
  <c r="P35" i="3"/>
  <c r="P42" i="3"/>
  <c r="P46" i="3"/>
  <c r="P58" i="3"/>
  <c r="P14" i="3"/>
  <c r="P17" i="3"/>
  <c r="P19" i="3"/>
  <c r="P23" i="3"/>
  <c r="P26" i="3"/>
  <c r="P29" i="3"/>
  <c r="P32" i="3"/>
  <c r="P34" i="3"/>
  <c r="P36" i="3"/>
  <c r="P40" i="3"/>
  <c r="P44" i="3"/>
  <c r="P48" i="3"/>
  <c r="P52" i="3"/>
  <c r="P56" i="3"/>
  <c r="P60" i="3"/>
  <c r="P64" i="3"/>
  <c r="P68" i="3"/>
  <c r="P72" i="3"/>
  <c r="P76" i="3"/>
  <c r="P80" i="3"/>
  <c r="P84" i="3"/>
  <c r="P88" i="3"/>
  <c r="P92" i="3"/>
  <c r="P96" i="3"/>
  <c r="P100" i="3"/>
  <c r="P104" i="3"/>
  <c r="P108" i="3"/>
  <c r="P112" i="3"/>
  <c r="P116" i="3"/>
  <c r="P120" i="3"/>
  <c r="P124" i="3"/>
  <c r="P128" i="3"/>
  <c r="P132" i="3"/>
  <c r="P136" i="3"/>
  <c r="P140" i="3"/>
  <c r="P144" i="3"/>
  <c r="P148" i="3"/>
  <c r="P152" i="3"/>
  <c r="P156" i="3"/>
  <c r="P160" i="3"/>
  <c r="P8" i="3"/>
  <c r="O11" i="3"/>
  <c r="O41" i="3"/>
  <c r="O45" i="3"/>
  <c r="O49" i="3"/>
  <c r="O53" i="3"/>
  <c r="O57" i="3"/>
  <c r="O61" i="3"/>
  <c r="O73" i="3"/>
  <c r="O77" i="3"/>
  <c r="O89" i="3"/>
  <c r="O109" i="3"/>
  <c r="O141" i="3"/>
  <c r="O145" i="3"/>
  <c r="O149" i="3"/>
  <c r="O9" i="3"/>
  <c r="O20" i="3"/>
  <c r="O27" i="3"/>
  <c r="O37" i="3"/>
  <c r="O69" i="3"/>
  <c r="O81" i="3"/>
  <c r="O85" i="3"/>
  <c r="O93" i="3"/>
  <c r="O97" i="3"/>
  <c r="O101" i="3"/>
  <c r="O113" i="3"/>
  <c r="O117" i="3"/>
  <c r="O129" i="3"/>
  <c r="O30" i="3"/>
  <c r="O65" i="3"/>
  <c r="O105" i="3"/>
  <c r="O121" i="3"/>
  <c r="O125" i="3"/>
  <c r="O133" i="3"/>
  <c r="O137" i="3"/>
  <c r="O153" i="3"/>
  <c r="O157" i="3"/>
  <c r="O161" i="3"/>
  <c r="O12" i="3"/>
  <c r="O15" i="3"/>
  <c r="O18" i="3"/>
  <c r="O21" i="3"/>
  <c r="O24" i="3"/>
  <c r="O28" i="3"/>
  <c r="O31" i="3"/>
  <c r="O33" i="3"/>
  <c r="O35" i="3"/>
  <c r="O38" i="3"/>
  <c r="O42" i="3"/>
  <c r="O46" i="3"/>
  <c r="O50" i="3"/>
  <c r="O54" i="3"/>
  <c r="O58" i="3"/>
  <c r="O62" i="3"/>
  <c r="O66" i="3"/>
  <c r="O70" i="3"/>
  <c r="O74" i="3"/>
  <c r="O78" i="3"/>
  <c r="O82" i="3"/>
  <c r="O86" i="3"/>
  <c r="O90" i="3"/>
  <c r="O94" i="3"/>
  <c r="O98" i="3"/>
  <c r="O102" i="3"/>
  <c r="O106" i="3"/>
  <c r="O110" i="3"/>
  <c r="O114" i="3"/>
  <c r="O118" i="3"/>
  <c r="O122" i="3"/>
  <c r="O126" i="3"/>
  <c r="O130" i="3"/>
  <c r="O134" i="3"/>
  <c r="O138" i="3"/>
  <c r="O142" i="3"/>
  <c r="O146" i="3"/>
  <c r="O150" i="3"/>
  <c r="O154" i="3"/>
  <c r="O158" i="3"/>
  <c r="O162" i="3"/>
  <c r="O22" i="3"/>
  <c r="O25" i="3"/>
  <c r="O39" i="3"/>
  <c r="O43" i="3"/>
  <c r="O47" i="3"/>
  <c r="O51" i="3"/>
  <c r="O55" i="3"/>
  <c r="O59" i="3"/>
  <c r="O63" i="3"/>
  <c r="O67" i="3"/>
  <c r="O71" i="3"/>
  <c r="O75" i="3"/>
  <c r="O79" i="3"/>
  <c r="O83" i="3"/>
  <c r="O87" i="3"/>
  <c r="O91" i="3"/>
  <c r="O95" i="3"/>
  <c r="O99" i="3"/>
  <c r="O103" i="3"/>
  <c r="O107" i="3"/>
  <c r="O111" i="3"/>
  <c r="O115" i="3"/>
  <c r="O119" i="3"/>
  <c r="O123" i="3"/>
  <c r="O127" i="3"/>
  <c r="O131" i="3"/>
  <c r="O135" i="3"/>
  <c r="O139" i="3"/>
  <c r="O143" i="3"/>
  <c r="O147" i="3"/>
  <c r="O151" i="3"/>
  <c r="O155" i="3"/>
  <c r="O159" i="3"/>
  <c r="O163" i="3"/>
  <c r="O10" i="3"/>
  <c r="O13" i="3"/>
  <c r="O16" i="3"/>
  <c r="O14" i="3"/>
  <c r="O17" i="3"/>
  <c r="O19" i="3"/>
  <c r="O23" i="3"/>
  <c r="O26" i="3"/>
  <c r="O29" i="3"/>
  <c r="O32" i="3"/>
  <c r="O34" i="3"/>
  <c r="O36" i="3"/>
  <c r="O40" i="3"/>
  <c r="O44" i="3"/>
  <c r="O48" i="3"/>
  <c r="O52" i="3"/>
  <c r="O56" i="3"/>
  <c r="O60" i="3"/>
  <c r="O64" i="3"/>
  <c r="O68" i="3"/>
  <c r="O72" i="3"/>
  <c r="O76" i="3"/>
  <c r="O80" i="3"/>
  <c r="O84" i="3"/>
  <c r="O88" i="3"/>
  <c r="O92" i="3"/>
  <c r="O96" i="3"/>
  <c r="O100" i="3"/>
  <c r="O104" i="3"/>
  <c r="O108" i="3"/>
  <c r="O112" i="3"/>
  <c r="O116" i="3"/>
  <c r="O120" i="3"/>
  <c r="O124" i="3"/>
  <c r="O128" i="3"/>
  <c r="O132" i="3"/>
  <c r="O136" i="3"/>
  <c r="O140" i="3"/>
  <c r="O144" i="3"/>
  <c r="O148" i="3"/>
  <c r="O152" i="3"/>
  <c r="O156" i="3"/>
  <c r="O160" i="3"/>
  <c r="O8" i="3"/>
  <c r="N11" i="3"/>
  <c r="N20" i="3"/>
  <c r="N27" i="3"/>
  <c r="N37" i="3"/>
  <c r="N41" i="3"/>
  <c r="N49" i="3"/>
  <c r="N57" i="3"/>
  <c r="N65" i="3"/>
  <c r="N109" i="3"/>
  <c r="N121" i="3"/>
  <c r="N125" i="3"/>
  <c r="N129" i="3"/>
  <c r="N137" i="3"/>
  <c r="N161" i="3"/>
  <c r="N61" i="3"/>
  <c r="N69" i="3"/>
  <c r="N73" i="3"/>
  <c r="N77" i="3"/>
  <c r="N81" i="3"/>
  <c r="N85" i="3"/>
  <c r="N89" i="3"/>
  <c r="N97" i="3"/>
  <c r="N105" i="3"/>
  <c r="N133" i="3"/>
  <c r="N141" i="3"/>
  <c r="N145" i="3"/>
  <c r="N149" i="3"/>
  <c r="N9" i="3"/>
  <c r="N30" i="3"/>
  <c r="N45" i="3"/>
  <c r="N53" i="3"/>
  <c r="N93" i="3"/>
  <c r="N101" i="3"/>
  <c r="N113" i="3"/>
  <c r="N117" i="3"/>
  <c r="N153" i="3"/>
  <c r="N157" i="3"/>
  <c r="N22" i="3"/>
  <c r="N59" i="3"/>
  <c r="N75" i="3"/>
  <c r="N91" i="3"/>
  <c r="N12" i="3"/>
  <c r="N15" i="3"/>
  <c r="N18" i="3"/>
  <c r="N21" i="3"/>
  <c r="N24" i="3"/>
  <c r="N28" i="3"/>
  <c r="N31" i="3"/>
  <c r="N33" i="3"/>
  <c r="N35" i="3"/>
  <c r="N38" i="3"/>
  <c r="N42" i="3"/>
  <c r="N46" i="3"/>
  <c r="N50" i="3"/>
  <c r="N54" i="3"/>
  <c r="N58" i="3"/>
  <c r="N62" i="3"/>
  <c r="N66" i="3"/>
  <c r="N70" i="3"/>
  <c r="N74" i="3"/>
  <c r="N78" i="3"/>
  <c r="N82" i="3"/>
  <c r="N86" i="3"/>
  <c r="N90" i="3"/>
  <c r="N94" i="3"/>
  <c r="N98" i="3"/>
  <c r="N102" i="3"/>
  <c r="N106" i="3"/>
  <c r="N110" i="3"/>
  <c r="N114" i="3"/>
  <c r="N118" i="3"/>
  <c r="N122" i="3"/>
  <c r="N126" i="3"/>
  <c r="N130" i="3"/>
  <c r="N134" i="3"/>
  <c r="N138" i="3"/>
  <c r="N142" i="3"/>
  <c r="N146" i="3"/>
  <c r="N150" i="3"/>
  <c r="N154" i="3"/>
  <c r="N158" i="3"/>
  <c r="N162" i="3"/>
  <c r="N16" i="3"/>
  <c r="N43" i="3"/>
  <c r="N47" i="3"/>
  <c r="N51" i="3"/>
  <c r="N55" i="3"/>
  <c r="N63" i="3"/>
  <c r="N67" i="3"/>
  <c r="N71" i="3"/>
  <c r="N79" i="3"/>
  <c r="N83" i="3"/>
  <c r="N87" i="3"/>
  <c r="N95" i="3"/>
  <c r="N99" i="3"/>
  <c r="N103" i="3"/>
  <c r="N107" i="3"/>
  <c r="N111" i="3"/>
  <c r="N115" i="3"/>
  <c r="N119" i="3"/>
  <c r="N123" i="3"/>
  <c r="N127" i="3"/>
  <c r="N131" i="3"/>
  <c r="N135" i="3"/>
  <c r="N139" i="3"/>
  <c r="N143" i="3"/>
  <c r="N147" i="3"/>
  <c r="N151" i="3"/>
  <c r="N155" i="3"/>
  <c r="N159" i="3"/>
  <c r="N163" i="3"/>
  <c r="N10" i="3"/>
  <c r="N13" i="3"/>
  <c r="N25" i="3"/>
  <c r="N39" i="3"/>
  <c r="N14" i="3"/>
  <c r="N17" i="3"/>
  <c r="N19" i="3"/>
  <c r="N23" i="3"/>
  <c r="N26" i="3"/>
  <c r="N29" i="3"/>
  <c r="N32" i="3"/>
  <c r="N34" i="3"/>
  <c r="N36" i="3"/>
  <c r="N40" i="3"/>
  <c r="N44" i="3"/>
  <c r="N48" i="3"/>
  <c r="N52" i="3"/>
  <c r="N56" i="3"/>
  <c r="N60" i="3"/>
  <c r="N64" i="3"/>
  <c r="N68" i="3"/>
  <c r="N72" i="3"/>
  <c r="N76" i="3"/>
  <c r="N80" i="3"/>
  <c r="N84" i="3"/>
  <c r="N88" i="3"/>
  <c r="N92" i="3"/>
  <c r="N96" i="3"/>
  <c r="N100" i="3"/>
  <c r="N104" i="3"/>
  <c r="N108" i="3"/>
  <c r="N112" i="3"/>
  <c r="N116" i="3"/>
  <c r="N120" i="3"/>
  <c r="N124" i="3"/>
  <c r="N128" i="3"/>
  <c r="N132" i="3"/>
  <c r="N136" i="3"/>
  <c r="N140" i="3"/>
  <c r="N144" i="3"/>
  <c r="N148" i="3"/>
  <c r="N152" i="3"/>
  <c r="N156" i="3"/>
  <c r="N160" i="3"/>
  <c r="M43" i="3"/>
  <c r="M47" i="3"/>
  <c r="M51" i="3"/>
  <c r="M55" i="3"/>
  <c r="M59" i="3"/>
  <c r="M63" i="3"/>
  <c r="M67" i="3"/>
  <c r="M71" i="3"/>
  <c r="M75" i="3"/>
  <c r="M79" i="3"/>
  <c r="M83" i="3"/>
  <c r="M87" i="3"/>
  <c r="M91" i="3"/>
  <c r="M95" i="3"/>
  <c r="M99" i="3"/>
  <c r="M103" i="3"/>
  <c r="M107" i="3"/>
  <c r="M111" i="3"/>
  <c r="M115" i="3"/>
  <c r="M119" i="3"/>
  <c r="M123" i="3"/>
  <c r="M127" i="3"/>
  <c r="M131" i="3"/>
  <c r="M135" i="3"/>
  <c r="M139" i="3"/>
  <c r="M143" i="3"/>
  <c r="M147" i="3"/>
  <c r="M151" i="3"/>
  <c r="M155" i="3"/>
  <c r="M159" i="3"/>
  <c r="M163" i="3"/>
  <c r="M10" i="3"/>
  <c r="M13" i="3"/>
  <c r="M16" i="3"/>
  <c r="M22" i="3"/>
  <c r="M25" i="3"/>
  <c r="M39" i="3"/>
  <c r="N8" i="3"/>
  <c r="M9" i="3"/>
  <c r="M11" i="3"/>
  <c r="M20" i="3"/>
  <c r="M27" i="3"/>
  <c r="M30" i="3"/>
  <c r="M37" i="3"/>
  <c r="M41" i="3"/>
  <c r="M45" i="3"/>
  <c r="M49" i="3"/>
  <c r="M53" i="3"/>
  <c r="M57" i="3"/>
  <c r="M61" i="3"/>
  <c r="M65" i="3"/>
  <c r="M69" i="3"/>
  <c r="M73" i="3"/>
  <c r="M77" i="3"/>
  <c r="M81" i="3"/>
  <c r="M85" i="3"/>
  <c r="M89" i="3"/>
  <c r="M93" i="3"/>
  <c r="M97" i="3"/>
  <c r="M101" i="3"/>
  <c r="M105" i="3"/>
  <c r="M109" i="3"/>
  <c r="M113" i="3"/>
  <c r="M117" i="3"/>
  <c r="M121" i="3"/>
  <c r="M125" i="3"/>
  <c r="M129" i="3"/>
  <c r="M133" i="3"/>
  <c r="M137" i="3"/>
  <c r="M141" i="3"/>
  <c r="M145" i="3"/>
  <c r="M149" i="3"/>
  <c r="M153" i="3"/>
  <c r="M157" i="3"/>
  <c r="M161" i="3"/>
  <c r="M12" i="3"/>
  <c r="M15" i="3"/>
  <c r="M18" i="3"/>
  <c r="M21" i="3"/>
  <c r="M24" i="3"/>
  <c r="M28" i="3"/>
  <c r="M31" i="3"/>
  <c r="M33" i="3"/>
  <c r="M35" i="3"/>
  <c r="M38" i="3"/>
  <c r="M42" i="3"/>
  <c r="M46" i="3"/>
  <c r="M50" i="3"/>
  <c r="M54" i="3"/>
  <c r="M58" i="3"/>
  <c r="M62" i="3"/>
  <c r="M66" i="3"/>
  <c r="M70" i="3"/>
  <c r="M74" i="3"/>
  <c r="M78" i="3"/>
  <c r="M82" i="3"/>
  <c r="M86" i="3"/>
  <c r="M90" i="3"/>
  <c r="M94" i="3"/>
  <c r="M98" i="3"/>
  <c r="M102" i="3"/>
  <c r="M106" i="3"/>
  <c r="M110" i="3"/>
  <c r="M114" i="3"/>
  <c r="M118" i="3"/>
  <c r="M122" i="3"/>
  <c r="M126" i="3"/>
  <c r="M130" i="3"/>
  <c r="M134" i="3"/>
  <c r="M138" i="3"/>
  <c r="M142" i="3"/>
  <c r="M146" i="3"/>
  <c r="M150" i="3"/>
  <c r="M154" i="3"/>
  <c r="M158" i="3"/>
  <c r="M162" i="3"/>
  <c r="M14" i="3"/>
  <c r="M17" i="3"/>
  <c r="M19" i="3"/>
  <c r="M23" i="3"/>
  <c r="M26" i="3"/>
  <c r="M29" i="3"/>
  <c r="M32" i="3"/>
  <c r="M34" i="3"/>
  <c r="M36" i="3"/>
  <c r="M40" i="3"/>
  <c r="M44" i="3"/>
  <c r="M48" i="3"/>
  <c r="M52" i="3"/>
  <c r="M56" i="3"/>
  <c r="M60" i="3"/>
  <c r="M64" i="3"/>
  <c r="M68" i="3"/>
  <c r="M72" i="3"/>
  <c r="M76" i="3"/>
  <c r="M80" i="3"/>
  <c r="M84" i="3"/>
  <c r="M88" i="3"/>
  <c r="M92" i="3"/>
  <c r="M96" i="3"/>
  <c r="M100" i="3"/>
  <c r="M104" i="3"/>
  <c r="M108" i="3"/>
  <c r="M112" i="3"/>
  <c r="M116" i="3"/>
  <c r="M120" i="3"/>
  <c r="M124" i="3"/>
  <c r="M128" i="3"/>
  <c r="M132" i="3"/>
  <c r="M136" i="3"/>
  <c r="M140" i="3"/>
  <c r="M144" i="3"/>
  <c r="M148" i="3"/>
  <c r="M152" i="3"/>
  <c r="M156" i="3"/>
  <c r="M160" i="3"/>
  <c r="M8" i="3"/>
  <c r="K11" i="3"/>
  <c r="L11" i="3"/>
  <c r="K49" i="3"/>
  <c r="L49" i="3"/>
  <c r="K77" i="3"/>
  <c r="L77" i="3"/>
  <c r="K89" i="3"/>
  <c r="L89" i="3"/>
  <c r="K109" i="3"/>
  <c r="L109" i="3"/>
  <c r="K113" i="3"/>
  <c r="L113" i="3"/>
  <c r="K133" i="3"/>
  <c r="L133" i="3"/>
  <c r="K149" i="3"/>
  <c r="L149" i="3"/>
  <c r="K161" i="3"/>
  <c r="L161" i="3"/>
  <c r="K15" i="3"/>
  <c r="L15" i="3"/>
  <c r="K18" i="3"/>
  <c r="L18" i="3"/>
  <c r="K21" i="3"/>
  <c r="L21" i="3"/>
  <c r="K24" i="3"/>
  <c r="L24" i="3"/>
  <c r="K28" i="3"/>
  <c r="L28" i="3"/>
  <c r="K31" i="3"/>
  <c r="L31" i="3"/>
  <c r="K33" i="3"/>
  <c r="L33" i="3"/>
  <c r="K35" i="3"/>
  <c r="L35" i="3"/>
  <c r="K38" i="3"/>
  <c r="L38" i="3"/>
  <c r="K42" i="3"/>
  <c r="L42" i="3"/>
  <c r="K46" i="3"/>
  <c r="L46" i="3"/>
  <c r="K50" i="3"/>
  <c r="L50" i="3"/>
  <c r="K54" i="3"/>
  <c r="L54" i="3"/>
  <c r="K58" i="3"/>
  <c r="L58" i="3"/>
  <c r="K62" i="3"/>
  <c r="L62" i="3"/>
  <c r="K66" i="3"/>
  <c r="L66" i="3"/>
  <c r="K70" i="3"/>
  <c r="L70" i="3"/>
  <c r="K74" i="3"/>
  <c r="L74" i="3"/>
  <c r="K78" i="3"/>
  <c r="L78" i="3"/>
  <c r="K82" i="3"/>
  <c r="L82" i="3"/>
  <c r="K86" i="3"/>
  <c r="L86" i="3"/>
  <c r="K90" i="3"/>
  <c r="L90" i="3"/>
  <c r="K94" i="3"/>
  <c r="L94" i="3"/>
  <c r="K98" i="3"/>
  <c r="L98" i="3"/>
  <c r="K102" i="3"/>
  <c r="L102" i="3"/>
  <c r="K106" i="3"/>
  <c r="L106" i="3"/>
  <c r="K110" i="3"/>
  <c r="L110" i="3"/>
  <c r="K114" i="3"/>
  <c r="L114" i="3"/>
  <c r="K118" i="3"/>
  <c r="L118" i="3"/>
  <c r="K122" i="3"/>
  <c r="L122" i="3"/>
  <c r="K126" i="3"/>
  <c r="L126" i="3"/>
  <c r="K130" i="3"/>
  <c r="L130" i="3"/>
  <c r="K134" i="3"/>
  <c r="L134" i="3"/>
  <c r="K138" i="3"/>
  <c r="L138" i="3"/>
  <c r="K142" i="3"/>
  <c r="L142" i="3"/>
  <c r="K146" i="3"/>
  <c r="L146" i="3"/>
  <c r="K150" i="3"/>
  <c r="L150" i="3"/>
  <c r="K154" i="3"/>
  <c r="L154" i="3"/>
  <c r="K158" i="3"/>
  <c r="L158" i="3"/>
  <c r="K162" i="3"/>
  <c r="L162" i="3"/>
  <c r="K27" i="3"/>
  <c r="L27" i="3"/>
  <c r="K45" i="3"/>
  <c r="L45" i="3"/>
  <c r="K57" i="3"/>
  <c r="L57" i="3"/>
  <c r="K61" i="3"/>
  <c r="L61" i="3"/>
  <c r="K65" i="3"/>
  <c r="L65" i="3"/>
  <c r="K69" i="3"/>
  <c r="L69" i="3"/>
  <c r="K81" i="3"/>
  <c r="L81" i="3"/>
  <c r="K85" i="3"/>
  <c r="L85" i="3"/>
  <c r="K93" i="3"/>
  <c r="L93" i="3"/>
  <c r="K97" i="3"/>
  <c r="L97" i="3"/>
  <c r="K101" i="3"/>
  <c r="L101" i="3"/>
  <c r="K117" i="3"/>
  <c r="L117" i="3"/>
  <c r="K125" i="3"/>
  <c r="L125" i="3"/>
  <c r="K137" i="3"/>
  <c r="L137" i="3"/>
  <c r="K141" i="3"/>
  <c r="L141" i="3"/>
  <c r="K12" i="3"/>
  <c r="L12" i="3"/>
  <c r="K10" i="3"/>
  <c r="L10" i="3"/>
  <c r="K13" i="3"/>
  <c r="L13" i="3"/>
  <c r="K16" i="3"/>
  <c r="L16" i="3"/>
  <c r="K22" i="3"/>
  <c r="L22" i="3"/>
  <c r="K25" i="3"/>
  <c r="L25" i="3"/>
  <c r="K39" i="3"/>
  <c r="L39" i="3"/>
  <c r="K43" i="3"/>
  <c r="L43" i="3"/>
  <c r="K47" i="3"/>
  <c r="L47" i="3"/>
  <c r="K51" i="3"/>
  <c r="L51" i="3"/>
  <c r="K55" i="3"/>
  <c r="L55" i="3"/>
  <c r="K59" i="3"/>
  <c r="L59" i="3"/>
  <c r="K63" i="3"/>
  <c r="L63" i="3"/>
  <c r="K67" i="3"/>
  <c r="L67" i="3"/>
  <c r="K71" i="3"/>
  <c r="L71" i="3"/>
  <c r="K75" i="3"/>
  <c r="L75" i="3"/>
  <c r="K79" i="3"/>
  <c r="L79" i="3"/>
  <c r="K83" i="3"/>
  <c r="L83" i="3"/>
  <c r="K87" i="3"/>
  <c r="L87" i="3"/>
  <c r="K91" i="3"/>
  <c r="L91" i="3"/>
  <c r="K95" i="3"/>
  <c r="L95" i="3"/>
  <c r="K99" i="3"/>
  <c r="L99" i="3"/>
  <c r="K103" i="3"/>
  <c r="L103" i="3"/>
  <c r="K107" i="3"/>
  <c r="L107" i="3"/>
  <c r="K111" i="3"/>
  <c r="L111" i="3"/>
  <c r="K115" i="3"/>
  <c r="L115" i="3"/>
  <c r="K119" i="3"/>
  <c r="L119" i="3"/>
  <c r="K123" i="3"/>
  <c r="L123" i="3"/>
  <c r="K127" i="3"/>
  <c r="L127" i="3"/>
  <c r="K131" i="3"/>
  <c r="L131" i="3"/>
  <c r="K135" i="3"/>
  <c r="L135" i="3"/>
  <c r="K139" i="3"/>
  <c r="L139" i="3"/>
  <c r="K143" i="3"/>
  <c r="L143" i="3"/>
  <c r="K147" i="3"/>
  <c r="L147" i="3"/>
  <c r="K151" i="3"/>
  <c r="L151" i="3"/>
  <c r="K155" i="3"/>
  <c r="L155" i="3"/>
  <c r="K159" i="3"/>
  <c r="L159" i="3"/>
  <c r="K163" i="3"/>
  <c r="L163" i="3"/>
  <c r="K9" i="3"/>
  <c r="L9" i="3"/>
  <c r="K20" i="3"/>
  <c r="L20" i="3"/>
  <c r="K30" i="3"/>
  <c r="L30" i="3"/>
  <c r="K37" i="3"/>
  <c r="L37" i="3"/>
  <c r="K41" i="3"/>
  <c r="L41" i="3"/>
  <c r="K53" i="3"/>
  <c r="L53" i="3"/>
  <c r="K73" i="3"/>
  <c r="L73" i="3"/>
  <c r="K105" i="3"/>
  <c r="L105" i="3"/>
  <c r="K121" i="3"/>
  <c r="L121" i="3"/>
  <c r="K129" i="3"/>
  <c r="L129" i="3"/>
  <c r="K145" i="3"/>
  <c r="L145" i="3"/>
  <c r="K153" i="3"/>
  <c r="L153" i="3"/>
  <c r="K157" i="3"/>
  <c r="L157" i="3"/>
  <c r="K14" i="3"/>
  <c r="L14" i="3"/>
  <c r="K17" i="3"/>
  <c r="L17" i="3"/>
  <c r="K19" i="3"/>
  <c r="L19" i="3"/>
  <c r="K23" i="3"/>
  <c r="L23" i="3"/>
  <c r="K26" i="3"/>
  <c r="L26" i="3"/>
  <c r="K29" i="3"/>
  <c r="L29" i="3"/>
  <c r="K32" i="3"/>
  <c r="L32" i="3"/>
  <c r="K34" i="3"/>
  <c r="L34" i="3"/>
  <c r="K36" i="3"/>
  <c r="L36" i="3"/>
  <c r="K40" i="3"/>
  <c r="L40" i="3"/>
  <c r="K44" i="3"/>
  <c r="L44" i="3"/>
  <c r="K48" i="3"/>
  <c r="L48" i="3"/>
  <c r="K52" i="3"/>
  <c r="L52" i="3"/>
  <c r="K56" i="3"/>
  <c r="L56" i="3"/>
  <c r="K60" i="3"/>
  <c r="L60" i="3"/>
  <c r="K64" i="3"/>
  <c r="L64" i="3"/>
  <c r="K68" i="3"/>
  <c r="L68" i="3"/>
  <c r="K72" i="3"/>
  <c r="L72" i="3"/>
  <c r="K76" i="3"/>
  <c r="L76" i="3"/>
  <c r="K80" i="3"/>
  <c r="L80" i="3"/>
  <c r="K84" i="3"/>
  <c r="L84" i="3"/>
  <c r="K88" i="3"/>
  <c r="L88" i="3"/>
  <c r="K92" i="3"/>
  <c r="L92" i="3"/>
  <c r="K96" i="3"/>
  <c r="L96" i="3"/>
  <c r="K100" i="3"/>
  <c r="L100" i="3"/>
  <c r="K104" i="3"/>
  <c r="L104" i="3"/>
  <c r="K108" i="3"/>
  <c r="L108" i="3"/>
  <c r="K112" i="3"/>
  <c r="L112" i="3"/>
  <c r="K116" i="3"/>
  <c r="L116" i="3"/>
  <c r="K120" i="3"/>
  <c r="L120" i="3"/>
  <c r="K124" i="3"/>
  <c r="L124" i="3"/>
  <c r="K128" i="3"/>
  <c r="L128" i="3"/>
  <c r="K132" i="3"/>
  <c r="L132" i="3"/>
  <c r="K136" i="3"/>
  <c r="L136" i="3"/>
  <c r="K140" i="3"/>
  <c r="L140" i="3"/>
  <c r="K144" i="3"/>
  <c r="L144" i="3"/>
  <c r="K148" i="3"/>
  <c r="L148" i="3"/>
  <c r="K152" i="3"/>
  <c r="L152" i="3"/>
  <c r="K156" i="3"/>
  <c r="L156" i="3"/>
  <c r="K160" i="3"/>
  <c r="L160" i="3"/>
  <c r="K8" i="3"/>
  <c r="L8" i="3"/>
  <c r="O62" i="4"/>
  <c r="O63" i="4"/>
  <c r="O64" i="4"/>
  <c r="P64" i="4" s="1"/>
  <c r="O61" i="4"/>
  <c r="P61" i="4" s="1"/>
  <c r="O54" i="4"/>
  <c r="P54" i="4" s="1"/>
  <c r="O55" i="4"/>
  <c r="P55" i="4" s="1"/>
  <c r="O56" i="4"/>
  <c r="P56" i="4" s="1"/>
  <c r="O53" i="4"/>
  <c r="P53" i="4" s="1"/>
  <c r="O46" i="4"/>
  <c r="P46" i="4" s="1"/>
  <c r="O47" i="4"/>
  <c r="P47" i="4" s="1"/>
  <c r="O48" i="4"/>
  <c r="P48" i="4" s="1"/>
  <c r="O45" i="4"/>
  <c r="P45" i="4" s="1"/>
  <c r="O37" i="4"/>
  <c r="P37" i="4" s="1"/>
  <c r="O38" i="4"/>
  <c r="P38" i="4" s="1"/>
  <c r="O39" i="4"/>
  <c r="P39" i="4" s="1"/>
  <c r="O36" i="4"/>
  <c r="P36" i="4" s="1"/>
  <c r="AG11" i="3"/>
  <c r="AG20" i="3"/>
  <c r="AG41" i="3"/>
  <c r="AG49" i="3"/>
  <c r="AG53" i="3"/>
  <c r="AG57" i="3"/>
  <c r="AG65" i="3"/>
  <c r="AG73" i="3"/>
  <c r="AG81" i="3"/>
  <c r="AG89" i="3"/>
  <c r="AG97" i="3"/>
  <c r="AG105" i="3"/>
  <c r="AG113" i="3"/>
  <c r="AG121" i="3"/>
  <c r="AG129" i="3"/>
  <c r="AG137" i="3"/>
  <c r="AG145" i="3"/>
  <c r="AG153" i="3"/>
  <c r="AG161" i="3"/>
  <c r="AF45" i="3"/>
  <c r="AG45" i="3"/>
  <c r="AF61" i="3"/>
  <c r="AG61" i="3"/>
  <c r="AF69" i="3"/>
  <c r="AG69" i="3"/>
  <c r="AF77" i="3"/>
  <c r="AG77" i="3"/>
  <c r="AF109" i="3"/>
  <c r="AG109" i="3"/>
  <c r="AF12" i="3"/>
  <c r="AG12" i="3"/>
  <c r="AF15" i="3"/>
  <c r="AG15" i="3"/>
  <c r="AF18" i="3"/>
  <c r="AG18" i="3"/>
  <c r="AF21" i="3"/>
  <c r="AG21" i="3"/>
  <c r="AF24" i="3"/>
  <c r="AG24" i="3"/>
  <c r="AF28" i="3"/>
  <c r="AG28" i="3"/>
  <c r="AG31" i="3"/>
  <c r="AG33" i="3"/>
  <c r="AF35" i="3"/>
  <c r="AG35" i="3"/>
  <c r="AG38" i="3"/>
  <c r="AF42" i="3"/>
  <c r="AG42" i="3"/>
  <c r="AG46" i="3"/>
  <c r="AF50" i="3"/>
  <c r="AG50" i="3"/>
  <c r="AF54" i="3"/>
  <c r="AG54" i="3"/>
  <c r="AF58" i="3"/>
  <c r="AG58" i="3"/>
  <c r="AF62" i="3"/>
  <c r="AG62" i="3"/>
  <c r="AF66" i="3"/>
  <c r="AG66" i="3"/>
  <c r="AF70" i="3"/>
  <c r="AG70" i="3"/>
  <c r="AF74" i="3"/>
  <c r="AG74" i="3"/>
  <c r="AF78" i="3"/>
  <c r="AG78" i="3"/>
  <c r="AF82" i="3"/>
  <c r="AG82" i="3"/>
  <c r="AF86" i="3"/>
  <c r="AG86" i="3"/>
  <c r="AF90" i="3"/>
  <c r="AG90" i="3"/>
  <c r="AF94" i="3"/>
  <c r="AG94" i="3"/>
  <c r="AF98" i="3"/>
  <c r="AG98" i="3"/>
  <c r="AF102" i="3"/>
  <c r="AG102" i="3"/>
  <c r="AF106" i="3"/>
  <c r="AG106" i="3"/>
  <c r="AF110" i="3"/>
  <c r="AG110" i="3"/>
  <c r="AF114" i="3"/>
  <c r="AG114" i="3"/>
  <c r="AF118" i="3"/>
  <c r="AG118" i="3"/>
  <c r="AG122" i="3"/>
  <c r="AF126" i="3"/>
  <c r="AG126" i="3"/>
  <c r="AG130" i="3"/>
  <c r="AF134" i="3"/>
  <c r="AG134" i="3"/>
  <c r="AF138" i="3"/>
  <c r="AG138" i="3"/>
  <c r="AF142" i="3"/>
  <c r="AG142" i="3"/>
  <c r="AF146" i="3"/>
  <c r="AG146" i="3"/>
  <c r="AF150" i="3"/>
  <c r="AG150" i="3"/>
  <c r="AF154" i="3"/>
  <c r="AG154" i="3"/>
  <c r="AF158" i="3"/>
  <c r="AG158" i="3"/>
  <c r="AF162" i="3"/>
  <c r="AG162" i="3"/>
  <c r="AF9" i="3"/>
  <c r="AG9" i="3"/>
  <c r="AF85" i="3"/>
  <c r="AG85" i="3"/>
  <c r="AF101" i="3"/>
  <c r="AG101" i="3"/>
  <c r="AF133" i="3"/>
  <c r="AG133" i="3"/>
  <c r="AF141" i="3"/>
  <c r="AG141" i="3"/>
  <c r="AF149" i="3"/>
  <c r="AG149" i="3"/>
  <c r="AF157" i="3"/>
  <c r="AG157" i="3"/>
  <c r="AG10" i="3"/>
  <c r="AG13" i="3"/>
  <c r="AG16" i="3"/>
  <c r="AG22" i="3"/>
  <c r="AG25" i="3"/>
  <c r="AG39" i="3"/>
  <c r="AG43" i="3"/>
  <c r="AG47" i="3"/>
  <c r="AG51" i="3"/>
  <c r="AG55" i="3"/>
  <c r="AG59" i="3"/>
  <c r="AG63" i="3"/>
  <c r="AG67" i="3"/>
  <c r="AG71" i="3"/>
  <c r="AG75" i="3"/>
  <c r="AG79" i="3"/>
  <c r="AG83" i="3"/>
  <c r="AG87" i="3"/>
  <c r="AG91" i="3"/>
  <c r="AG95" i="3"/>
  <c r="AG99" i="3"/>
  <c r="AG103" i="3"/>
  <c r="AG107" i="3"/>
  <c r="AG111" i="3"/>
  <c r="AG115" i="3"/>
  <c r="AG119" i="3"/>
  <c r="AG123" i="3"/>
  <c r="AG127" i="3"/>
  <c r="AG131" i="3"/>
  <c r="AG135" i="3"/>
  <c r="AG139" i="3"/>
  <c r="AG143" i="3"/>
  <c r="AG147" i="3"/>
  <c r="AG151" i="3"/>
  <c r="AG155" i="3"/>
  <c r="AG159" i="3"/>
  <c r="AG163" i="3"/>
  <c r="AF27" i="3"/>
  <c r="AG27" i="3"/>
  <c r="AF30" i="3"/>
  <c r="AG30" i="3"/>
  <c r="AF37" i="3"/>
  <c r="AG37" i="3"/>
  <c r="AF93" i="3"/>
  <c r="AG93" i="3"/>
  <c r="AF117" i="3"/>
  <c r="AG117" i="3"/>
  <c r="AF125" i="3"/>
  <c r="AG125" i="3"/>
  <c r="AG14" i="3"/>
  <c r="AG17" i="3"/>
  <c r="AG19" i="3"/>
  <c r="AG23" i="3"/>
  <c r="AG26" i="3"/>
  <c r="AG29" i="3"/>
  <c r="AG32" i="3"/>
  <c r="AG34" i="3"/>
  <c r="AG36" i="3"/>
  <c r="AG40" i="3"/>
  <c r="AG44" i="3"/>
  <c r="AG48" i="3"/>
  <c r="AG52" i="3"/>
  <c r="AG56" i="3"/>
  <c r="AG60" i="3"/>
  <c r="AG64" i="3"/>
  <c r="AG68" i="3"/>
  <c r="AG72" i="3"/>
  <c r="AG76" i="3"/>
  <c r="AG80" i="3"/>
  <c r="AG84" i="3"/>
  <c r="AG88" i="3"/>
  <c r="AG92" i="3"/>
  <c r="AG96" i="3"/>
  <c r="AG100" i="3"/>
  <c r="AG104" i="3"/>
  <c r="AG108" i="3"/>
  <c r="AG112" i="3"/>
  <c r="AG116" i="3"/>
  <c r="AG120" i="3"/>
  <c r="AG124" i="3"/>
  <c r="AG128" i="3"/>
  <c r="AG132" i="3"/>
  <c r="AG136" i="3"/>
  <c r="AG140" i="3"/>
  <c r="AG144" i="3"/>
  <c r="AG148" i="3"/>
  <c r="AG152" i="3"/>
  <c r="AG156" i="3"/>
  <c r="AG160" i="3"/>
  <c r="AF122" i="3"/>
  <c r="AF33" i="3"/>
  <c r="AG8" i="3"/>
  <c r="AF49" i="3"/>
  <c r="AF53" i="3"/>
  <c r="AF57" i="3"/>
  <c r="AF65" i="3"/>
  <c r="AF97" i="3"/>
  <c r="AF113" i="3"/>
  <c r="AF129" i="3"/>
  <c r="AF137" i="3"/>
  <c r="AF145" i="3"/>
  <c r="AF38" i="3"/>
  <c r="AF130" i="3"/>
  <c r="AF10" i="3"/>
  <c r="AF13" i="3"/>
  <c r="AF16" i="3"/>
  <c r="AF22" i="3"/>
  <c r="AF25" i="3"/>
  <c r="AF39" i="3"/>
  <c r="AF43" i="3"/>
  <c r="AF47" i="3"/>
  <c r="AF51" i="3"/>
  <c r="AF55" i="3"/>
  <c r="AF59" i="3"/>
  <c r="AF63" i="3"/>
  <c r="AF67" i="3"/>
  <c r="AF71" i="3"/>
  <c r="AF75" i="3"/>
  <c r="AF79" i="3"/>
  <c r="AF83" i="3"/>
  <c r="AF87" i="3"/>
  <c r="AF91" i="3"/>
  <c r="AF95" i="3"/>
  <c r="AF99" i="3"/>
  <c r="AF103" i="3"/>
  <c r="AF107" i="3"/>
  <c r="AF111" i="3"/>
  <c r="AF115" i="3"/>
  <c r="AF119" i="3"/>
  <c r="AF123" i="3"/>
  <c r="AF127" i="3"/>
  <c r="AF131" i="3"/>
  <c r="AF135" i="3"/>
  <c r="AF139" i="3"/>
  <c r="AF143" i="3"/>
  <c r="AF147" i="3"/>
  <c r="AF151" i="3"/>
  <c r="AF155" i="3"/>
  <c r="AF159" i="3"/>
  <c r="AF163" i="3"/>
  <c r="AF11" i="3"/>
  <c r="AF20" i="3"/>
  <c r="AF41" i="3"/>
  <c r="AF73" i="3"/>
  <c r="AF81" i="3"/>
  <c r="AF89" i="3"/>
  <c r="AF105" i="3"/>
  <c r="AF121" i="3"/>
  <c r="AF153" i="3"/>
  <c r="AF161" i="3"/>
  <c r="AF31" i="3"/>
  <c r="AF46" i="3"/>
  <c r="AF14" i="3"/>
  <c r="AF17" i="3"/>
  <c r="AF19" i="3"/>
  <c r="AF23" i="3"/>
  <c r="AF26" i="3"/>
  <c r="AF29" i="3"/>
  <c r="AF32" i="3"/>
  <c r="AF34" i="3"/>
  <c r="AF36" i="3"/>
  <c r="AF40" i="3"/>
  <c r="AF44" i="3"/>
  <c r="AF48" i="3"/>
  <c r="AF52" i="3"/>
  <c r="AF56" i="3"/>
  <c r="AF60" i="3"/>
  <c r="AF64" i="3"/>
  <c r="AF68" i="3"/>
  <c r="AF72" i="3"/>
  <c r="AF76" i="3"/>
  <c r="AF80" i="3"/>
  <c r="AF84" i="3"/>
  <c r="AF88" i="3"/>
  <c r="AF92" i="3"/>
  <c r="AF96" i="3"/>
  <c r="AF100" i="3"/>
  <c r="AF104" i="3"/>
  <c r="AF108" i="3"/>
  <c r="AF112" i="3"/>
  <c r="AF116" i="3"/>
  <c r="AF120" i="3"/>
  <c r="AF124" i="3"/>
  <c r="AF128" i="3"/>
  <c r="AF132" i="3"/>
  <c r="AF136" i="3"/>
  <c r="AF140" i="3"/>
  <c r="AF144" i="3"/>
  <c r="AF148" i="3"/>
  <c r="AF152" i="3"/>
  <c r="AF156" i="3"/>
  <c r="AF160" i="3"/>
  <c r="AF8" i="3"/>
  <c r="AE41" i="3"/>
  <c r="AE57" i="3"/>
  <c r="AE65" i="3"/>
  <c r="AE73" i="3"/>
  <c r="AE105" i="3"/>
  <c r="AE113" i="3"/>
  <c r="AE129" i="3"/>
  <c r="AE137" i="3"/>
  <c r="AE153" i="3"/>
  <c r="AE161" i="3"/>
  <c r="AE91" i="3"/>
  <c r="AE11" i="3"/>
  <c r="AE20" i="3"/>
  <c r="AE49" i="3"/>
  <c r="AE53" i="3"/>
  <c r="AE81" i="3"/>
  <c r="AE89" i="3"/>
  <c r="AE97" i="3"/>
  <c r="AE121" i="3"/>
  <c r="AE145" i="3"/>
  <c r="AE111" i="3"/>
  <c r="AE127" i="3"/>
  <c r="AE131" i="3"/>
  <c r="AD45" i="3"/>
  <c r="AE45" i="3"/>
  <c r="AD61" i="3"/>
  <c r="AE61" i="3"/>
  <c r="AD77" i="3"/>
  <c r="AE77" i="3"/>
  <c r="AD133" i="3"/>
  <c r="AE133" i="3"/>
  <c r="AD12" i="3"/>
  <c r="AE12" i="3"/>
  <c r="AD15" i="3"/>
  <c r="AE15" i="3"/>
  <c r="AD18" i="3"/>
  <c r="AE18" i="3"/>
  <c r="AD21" i="3"/>
  <c r="AE21" i="3"/>
  <c r="AD24" i="3"/>
  <c r="AE24" i="3"/>
  <c r="AD28" i="3"/>
  <c r="AE28" i="3"/>
  <c r="AD31" i="3"/>
  <c r="AE31" i="3"/>
  <c r="AD33" i="3"/>
  <c r="AE33" i="3"/>
  <c r="AD35" i="3"/>
  <c r="AE35" i="3"/>
  <c r="AD38" i="3"/>
  <c r="AE38" i="3"/>
  <c r="AD42" i="3"/>
  <c r="AE42" i="3"/>
  <c r="AD46" i="3"/>
  <c r="AE46" i="3"/>
  <c r="AD50" i="3"/>
  <c r="AE50" i="3"/>
  <c r="AD54" i="3"/>
  <c r="AE54" i="3"/>
  <c r="AD58" i="3"/>
  <c r="AE58" i="3"/>
  <c r="AD62" i="3"/>
  <c r="AE62" i="3"/>
  <c r="AD66" i="3"/>
  <c r="AE66" i="3"/>
  <c r="AD70" i="3"/>
  <c r="AE70" i="3"/>
  <c r="AD74" i="3"/>
  <c r="AE74" i="3"/>
  <c r="AD78" i="3"/>
  <c r="AE78" i="3"/>
  <c r="AD82" i="3"/>
  <c r="AE82" i="3"/>
  <c r="AD86" i="3"/>
  <c r="AE86" i="3"/>
  <c r="AD90" i="3"/>
  <c r="AE90" i="3"/>
  <c r="AD94" i="3"/>
  <c r="AE94" i="3"/>
  <c r="AD98" i="3"/>
  <c r="AE98" i="3"/>
  <c r="AD102" i="3"/>
  <c r="AE102" i="3"/>
  <c r="AD106" i="3"/>
  <c r="AE106" i="3"/>
  <c r="AD110" i="3"/>
  <c r="AE110" i="3"/>
  <c r="AD114" i="3"/>
  <c r="AE114" i="3"/>
  <c r="AD118" i="3"/>
  <c r="AE118" i="3"/>
  <c r="AD122" i="3"/>
  <c r="AE122" i="3"/>
  <c r="AD126" i="3"/>
  <c r="AE126" i="3"/>
  <c r="AD130" i="3"/>
  <c r="AE130" i="3"/>
  <c r="AD134" i="3"/>
  <c r="AE134" i="3"/>
  <c r="AD138" i="3"/>
  <c r="AE138" i="3"/>
  <c r="AD142" i="3"/>
  <c r="AE142" i="3"/>
  <c r="AD146" i="3"/>
  <c r="AE146" i="3"/>
  <c r="AD150" i="3"/>
  <c r="AE150" i="3"/>
  <c r="AD154" i="3"/>
  <c r="AE154" i="3"/>
  <c r="AD158" i="3"/>
  <c r="AE158" i="3"/>
  <c r="AD162" i="3"/>
  <c r="AE162" i="3"/>
  <c r="AD9" i="3"/>
  <c r="AE9" i="3"/>
  <c r="AD30" i="3"/>
  <c r="AE30" i="3"/>
  <c r="AD69" i="3"/>
  <c r="AE69" i="3"/>
  <c r="AD93" i="3"/>
  <c r="AE93" i="3"/>
  <c r="AD101" i="3"/>
  <c r="AE101" i="3"/>
  <c r="AD109" i="3"/>
  <c r="AE109" i="3"/>
  <c r="AD117" i="3"/>
  <c r="AE117" i="3"/>
  <c r="AD125" i="3"/>
  <c r="AE125" i="3"/>
  <c r="AD157" i="3"/>
  <c r="AE157" i="3"/>
  <c r="AE10" i="3"/>
  <c r="AE13" i="3"/>
  <c r="AE16" i="3"/>
  <c r="AE22" i="3"/>
  <c r="AE25" i="3"/>
  <c r="AE39" i="3"/>
  <c r="AE43" i="3"/>
  <c r="AE47" i="3"/>
  <c r="AE51" i="3"/>
  <c r="AE55" i="3"/>
  <c r="AE59" i="3"/>
  <c r="AE63" i="3"/>
  <c r="AE67" i="3"/>
  <c r="AE71" i="3"/>
  <c r="AE75" i="3"/>
  <c r="AE79" i="3"/>
  <c r="AE83" i="3"/>
  <c r="AE87" i="3"/>
  <c r="AE95" i="3"/>
  <c r="AE99" i="3"/>
  <c r="AE103" i="3"/>
  <c r="AE107" i="3"/>
  <c r="AE115" i="3"/>
  <c r="AE119" i="3"/>
  <c r="AE123" i="3"/>
  <c r="AE135" i="3"/>
  <c r="AE139" i="3"/>
  <c r="AE143" i="3"/>
  <c r="AE147" i="3"/>
  <c r="AE151" i="3"/>
  <c r="AE155" i="3"/>
  <c r="AE159" i="3"/>
  <c r="AE163" i="3"/>
  <c r="AD27" i="3"/>
  <c r="AE27" i="3"/>
  <c r="AD37" i="3"/>
  <c r="AE37" i="3"/>
  <c r="AD85" i="3"/>
  <c r="AE85" i="3"/>
  <c r="AD141" i="3"/>
  <c r="AE141" i="3"/>
  <c r="AD149" i="3"/>
  <c r="AE149" i="3"/>
  <c r="AE14" i="3"/>
  <c r="AE17" i="3"/>
  <c r="AE19" i="3"/>
  <c r="AE23" i="3"/>
  <c r="AE26" i="3"/>
  <c r="AE29" i="3"/>
  <c r="AE32" i="3"/>
  <c r="AE34" i="3"/>
  <c r="AE36" i="3"/>
  <c r="AE40" i="3"/>
  <c r="AE44" i="3"/>
  <c r="AE48" i="3"/>
  <c r="AE52" i="3"/>
  <c r="AE56" i="3"/>
  <c r="AE60" i="3"/>
  <c r="AE64" i="3"/>
  <c r="AE68" i="3"/>
  <c r="AE72" i="3"/>
  <c r="AE76" i="3"/>
  <c r="AE80" i="3"/>
  <c r="AE84" i="3"/>
  <c r="AE88" i="3"/>
  <c r="AE92" i="3"/>
  <c r="AE96" i="3"/>
  <c r="AE100" i="3"/>
  <c r="AE104" i="3"/>
  <c r="AE108" i="3"/>
  <c r="AE112" i="3"/>
  <c r="AE116" i="3"/>
  <c r="AE120" i="3"/>
  <c r="AE124" i="3"/>
  <c r="AE128" i="3"/>
  <c r="AE132" i="3"/>
  <c r="AE136" i="3"/>
  <c r="AE140" i="3"/>
  <c r="AE144" i="3"/>
  <c r="AE148" i="3"/>
  <c r="AE152" i="3"/>
  <c r="AE156" i="3"/>
  <c r="AE160" i="3"/>
  <c r="AE8" i="3"/>
  <c r="AD41" i="3"/>
  <c r="AD53" i="3"/>
  <c r="AD81" i="3"/>
  <c r="AD105" i="3"/>
  <c r="AD137" i="3"/>
  <c r="AD11" i="3"/>
  <c r="AD20" i="3"/>
  <c r="AD49" i="3"/>
  <c r="AD73" i="3"/>
  <c r="AD97" i="3"/>
  <c r="AD145" i="3"/>
  <c r="AD153" i="3"/>
  <c r="AD161" i="3"/>
  <c r="AD10" i="3"/>
  <c r="AD13" i="3"/>
  <c r="AD16" i="3"/>
  <c r="AD22" i="3"/>
  <c r="AD25" i="3"/>
  <c r="AD39" i="3"/>
  <c r="AD43" i="3"/>
  <c r="AD47" i="3"/>
  <c r="AD51" i="3"/>
  <c r="AD55" i="3"/>
  <c r="AD59" i="3"/>
  <c r="AD63" i="3"/>
  <c r="AD67" i="3"/>
  <c r="AD71" i="3"/>
  <c r="AD75" i="3"/>
  <c r="AD79" i="3"/>
  <c r="AD83" i="3"/>
  <c r="AD87" i="3"/>
  <c r="AD91" i="3"/>
  <c r="AD95" i="3"/>
  <c r="AD99" i="3"/>
  <c r="AD103" i="3"/>
  <c r="AD107" i="3"/>
  <c r="AD111" i="3"/>
  <c r="AD115" i="3"/>
  <c r="AD119" i="3"/>
  <c r="AD123" i="3"/>
  <c r="AD127" i="3"/>
  <c r="AD131" i="3"/>
  <c r="AD135" i="3"/>
  <c r="AD139" i="3"/>
  <c r="AD143" i="3"/>
  <c r="AD147" i="3"/>
  <c r="AD151" i="3"/>
  <c r="AD155" i="3"/>
  <c r="AD159" i="3"/>
  <c r="AD163" i="3"/>
  <c r="AD57" i="3"/>
  <c r="AD65" i="3"/>
  <c r="AD89" i="3"/>
  <c r="AD113" i="3"/>
  <c r="AD121" i="3"/>
  <c r="AD129" i="3"/>
  <c r="AD14" i="3"/>
  <c r="AD17" i="3"/>
  <c r="AD19" i="3"/>
  <c r="AD23" i="3"/>
  <c r="AD26" i="3"/>
  <c r="AD29" i="3"/>
  <c r="AD32" i="3"/>
  <c r="AD34" i="3"/>
  <c r="AD36" i="3"/>
  <c r="AD40" i="3"/>
  <c r="AD44" i="3"/>
  <c r="AD48" i="3"/>
  <c r="AD52" i="3"/>
  <c r="AD56" i="3"/>
  <c r="AD60" i="3"/>
  <c r="AD64" i="3"/>
  <c r="AD68" i="3"/>
  <c r="AD72" i="3"/>
  <c r="AD76" i="3"/>
  <c r="AD80" i="3"/>
  <c r="AD84" i="3"/>
  <c r="AD88" i="3"/>
  <c r="AD92" i="3"/>
  <c r="AD96" i="3"/>
  <c r="AD100" i="3"/>
  <c r="AD104" i="3"/>
  <c r="AD108" i="3"/>
  <c r="AD112" i="3"/>
  <c r="AD116" i="3"/>
  <c r="AD120" i="3"/>
  <c r="AD124" i="3"/>
  <c r="AD128" i="3"/>
  <c r="AD132" i="3"/>
  <c r="AD136" i="3"/>
  <c r="AD140" i="3"/>
  <c r="AD144" i="3"/>
  <c r="AD148" i="3"/>
  <c r="AD152" i="3"/>
  <c r="AD156" i="3"/>
  <c r="AD160" i="3"/>
  <c r="AD8" i="3"/>
  <c r="P62" i="4"/>
  <c r="V19" i="4"/>
  <c r="K19" i="4" s="1"/>
  <c r="V18" i="4"/>
  <c r="K18" i="4" s="1"/>
  <c r="V28" i="4"/>
  <c r="K28" i="4" s="1"/>
  <c r="V29" i="4"/>
  <c r="K29" i="4" s="1"/>
  <c r="V26" i="4"/>
  <c r="K26" i="4" s="1"/>
  <c r="V27" i="4"/>
  <c r="K27" i="4" s="1"/>
  <c r="V25" i="4"/>
  <c r="K25" i="4" s="1"/>
  <c r="V24" i="4"/>
  <c r="K24" i="4" s="1"/>
  <c r="V22" i="4"/>
  <c r="K22" i="4" s="1"/>
  <c r="V23" i="4"/>
  <c r="K23" i="4" s="1"/>
  <c r="V8" i="4"/>
  <c r="AB12" i="3"/>
  <c r="AC12" i="3"/>
  <c r="AB18" i="3"/>
  <c r="AC18" i="3"/>
  <c r="AB26" i="3"/>
  <c r="AC26" i="3"/>
  <c r="AB42" i="3"/>
  <c r="AC42" i="3"/>
  <c r="AB62" i="3"/>
  <c r="AC62" i="3"/>
  <c r="AB66" i="3"/>
  <c r="AC66" i="3"/>
  <c r="AB70" i="3"/>
  <c r="AC70" i="3"/>
  <c r="AB86" i="3"/>
  <c r="AC86" i="3"/>
  <c r="AB94" i="3"/>
  <c r="AC94" i="3"/>
  <c r="AB98" i="3"/>
  <c r="AC98" i="3"/>
  <c r="AB102" i="3"/>
  <c r="AC102" i="3"/>
  <c r="AB110" i="3"/>
  <c r="AC110" i="3"/>
  <c r="AB122" i="3"/>
  <c r="AC122" i="3"/>
  <c r="AB130" i="3"/>
  <c r="AC130" i="3"/>
  <c r="AB138" i="3"/>
  <c r="AC138" i="3"/>
  <c r="AB16" i="3"/>
  <c r="AC16" i="3"/>
  <c r="AB39" i="3"/>
  <c r="AC39" i="3"/>
  <c r="AB43" i="3"/>
  <c r="AC43" i="3"/>
  <c r="AB47" i="3"/>
  <c r="AC47" i="3"/>
  <c r="AB51" i="3"/>
  <c r="AC51" i="3"/>
  <c r="AB55" i="3"/>
  <c r="AC55" i="3"/>
  <c r="AB59" i="3"/>
  <c r="AC59" i="3"/>
  <c r="AB63" i="3"/>
  <c r="AC63" i="3"/>
  <c r="AB67" i="3"/>
  <c r="AC67" i="3"/>
  <c r="AB71" i="3"/>
  <c r="AC71" i="3"/>
  <c r="AB75" i="3"/>
  <c r="AC75" i="3"/>
  <c r="AB79" i="3"/>
  <c r="AC79" i="3"/>
  <c r="AB83" i="3"/>
  <c r="AC83" i="3"/>
  <c r="AB87" i="3"/>
  <c r="AC87" i="3"/>
  <c r="AB91" i="3"/>
  <c r="AC91" i="3"/>
  <c r="AB95" i="3"/>
  <c r="AC95" i="3"/>
  <c r="AB99" i="3"/>
  <c r="AC99" i="3"/>
  <c r="AB103" i="3"/>
  <c r="AC103" i="3"/>
  <c r="AB107" i="3"/>
  <c r="AC107" i="3"/>
  <c r="AB111" i="3"/>
  <c r="AC111" i="3"/>
  <c r="AB115" i="3"/>
  <c r="AC115" i="3"/>
  <c r="AB119" i="3"/>
  <c r="AC119" i="3"/>
  <c r="AB123" i="3"/>
  <c r="AC123" i="3"/>
  <c r="AB127" i="3"/>
  <c r="AC127" i="3"/>
  <c r="AB131" i="3"/>
  <c r="AC131" i="3"/>
  <c r="AB135" i="3"/>
  <c r="AC135" i="3"/>
  <c r="AB139" i="3"/>
  <c r="AC139" i="3"/>
  <c r="AB143" i="3"/>
  <c r="AC143" i="3"/>
  <c r="AB147" i="3"/>
  <c r="AC147" i="3"/>
  <c r="AB151" i="3"/>
  <c r="AC151" i="3"/>
  <c r="AB155" i="3"/>
  <c r="AC155" i="3"/>
  <c r="AB159" i="3"/>
  <c r="AC159" i="3"/>
  <c r="AB163" i="3"/>
  <c r="AC163" i="3"/>
  <c r="AB15" i="3"/>
  <c r="AC15" i="3"/>
  <c r="AB23" i="3"/>
  <c r="AC23" i="3"/>
  <c r="AB28" i="3"/>
  <c r="AC28" i="3"/>
  <c r="AB38" i="3"/>
  <c r="AC38" i="3"/>
  <c r="AB54" i="3"/>
  <c r="AC54" i="3"/>
  <c r="AB78" i="3"/>
  <c r="AC78" i="3"/>
  <c r="AB82" i="3"/>
  <c r="AC82" i="3"/>
  <c r="AB90" i="3"/>
  <c r="AC90" i="3"/>
  <c r="AB106" i="3"/>
  <c r="AC106" i="3"/>
  <c r="AB118" i="3"/>
  <c r="AC118" i="3"/>
  <c r="AB150" i="3"/>
  <c r="AC150" i="3"/>
  <c r="AB154" i="3"/>
  <c r="AC154" i="3"/>
  <c r="AB158" i="3"/>
  <c r="AC158" i="3"/>
  <c r="AB10" i="3"/>
  <c r="AC10" i="3"/>
  <c r="AB13" i="3"/>
  <c r="AC13" i="3"/>
  <c r="AB14" i="3"/>
  <c r="AC14" i="3"/>
  <c r="AB17" i="3"/>
  <c r="AC17" i="3"/>
  <c r="AB19" i="3"/>
  <c r="AC19" i="3"/>
  <c r="AB22" i="3"/>
  <c r="AC22" i="3"/>
  <c r="AB24" i="3"/>
  <c r="AC24" i="3"/>
  <c r="AB27" i="3"/>
  <c r="AC27" i="3"/>
  <c r="AB29" i="3"/>
  <c r="AC29" i="3"/>
  <c r="AB32" i="3"/>
  <c r="AC32" i="3"/>
  <c r="AB34" i="3"/>
  <c r="AC34" i="3"/>
  <c r="AB36" i="3"/>
  <c r="AC36" i="3"/>
  <c r="AB40" i="3"/>
  <c r="AC40" i="3"/>
  <c r="AB44" i="3"/>
  <c r="AC44" i="3"/>
  <c r="AB48" i="3"/>
  <c r="AC48" i="3"/>
  <c r="AB52" i="3"/>
  <c r="AC52" i="3"/>
  <c r="AB56" i="3"/>
  <c r="AC56" i="3"/>
  <c r="AB60" i="3"/>
  <c r="AC60" i="3"/>
  <c r="AB64" i="3"/>
  <c r="AC64" i="3"/>
  <c r="AB68" i="3"/>
  <c r="AC68" i="3"/>
  <c r="AB72" i="3"/>
  <c r="AC72" i="3"/>
  <c r="AB76" i="3"/>
  <c r="AC76" i="3"/>
  <c r="AB80" i="3"/>
  <c r="AC80" i="3"/>
  <c r="AB84" i="3"/>
  <c r="AC84" i="3"/>
  <c r="AB88" i="3"/>
  <c r="AC88" i="3"/>
  <c r="AB92" i="3"/>
  <c r="AC92" i="3"/>
  <c r="AB96" i="3"/>
  <c r="AC96" i="3"/>
  <c r="AB100" i="3"/>
  <c r="AC100" i="3"/>
  <c r="AB104" i="3"/>
  <c r="AC104" i="3"/>
  <c r="AB108" i="3"/>
  <c r="AC108" i="3"/>
  <c r="AB112" i="3"/>
  <c r="AC112" i="3"/>
  <c r="AB116" i="3"/>
  <c r="AC116" i="3"/>
  <c r="AB120" i="3"/>
  <c r="AC120" i="3"/>
  <c r="AB124" i="3"/>
  <c r="AC124" i="3"/>
  <c r="AB128" i="3"/>
  <c r="AC128" i="3"/>
  <c r="AB132" i="3"/>
  <c r="AC132" i="3"/>
  <c r="AB136" i="3"/>
  <c r="AC136" i="3"/>
  <c r="AB140" i="3"/>
  <c r="AC140" i="3"/>
  <c r="AB144" i="3"/>
  <c r="AC144" i="3"/>
  <c r="AB148" i="3"/>
  <c r="AC148" i="3"/>
  <c r="AB152" i="3"/>
  <c r="AC152" i="3"/>
  <c r="AB156" i="3"/>
  <c r="AC156" i="3"/>
  <c r="AB160" i="3"/>
  <c r="AC160" i="3"/>
  <c r="AB21" i="3"/>
  <c r="AC21" i="3"/>
  <c r="AB31" i="3"/>
  <c r="AC31" i="3"/>
  <c r="AB33" i="3"/>
  <c r="AC33" i="3"/>
  <c r="AB35" i="3"/>
  <c r="AC35" i="3"/>
  <c r="AB46" i="3"/>
  <c r="AC46" i="3"/>
  <c r="AB50" i="3"/>
  <c r="AC50" i="3"/>
  <c r="AB58" i="3"/>
  <c r="AC58" i="3"/>
  <c r="AB74" i="3"/>
  <c r="AC74" i="3"/>
  <c r="AB114" i="3"/>
  <c r="AC114" i="3"/>
  <c r="AB126" i="3"/>
  <c r="AC126" i="3"/>
  <c r="AB134" i="3"/>
  <c r="AC134" i="3"/>
  <c r="AB142" i="3"/>
  <c r="AC142" i="3"/>
  <c r="AB146" i="3"/>
  <c r="AC146" i="3"/>
  <c r="AB162" i="3"/>
  <c r="AC162" i="3"/>
  <c r="AB9" i="3"/>
  <c r="AC9" i="3"/>
  <c r="AB11" i="3"/>
  <c r="AC11" i="3"/>
  <c r="AB20" i="3"/>
  <c r="AC20" i="3"/>
  <c r="AB25" i="3"/>
  <c r="AC25" i="3"/>
  <c r="AB30" i="3"/>
  <c r="AC30" i="3"/>
  <c r="AB37" i="3"/>
  <c r="AC37" i="3"/>
  <c r="AB41" i="3"/>
  <c r="AC41" i="3"/>
  <c r="AB45" i="3"/>
  <c r="AC45" i="3"/>
  <c r="AB49" i="3"/>
  <c r="AC49" i="3"/>
  <c r="AB53" i="3"/>
  <c r="AC53" i="3"/>
  <c r="AB57" i="3"/>
  <c r="AC57" i="3"/>
  <c r="AB61" i="3"/>
  <c r="AC61" i="3"/>
  <c r="AB65" i="3"/>
  <c r="AC65" i="3"/>
  <c r="AB69" i="3"/>
  <c r="AC69" i="3"/>
  <c r="AB73" i="3"/>
  <c r="AC73" i="3"/>
  <c r="AB77" i="3"/>
  <c r="AC77" i="3"/>
  <c r="AB81" i="3"/>
  <c r="AC81" i="3"/>
  <c r="AB85" i="3"/>
  <c r="AC85" i="3"/>
  <c r="AB89" i="3"/>
  <c r="AC89" i="3"/>
  <c r="AB93" i="3"/>
  <c r="AC93" i="3"/>
  <c r="AB97" i="3"/>
  <c r="AC97" i="3"/>
  <c r="AB101" i="3"/>
  <c r="AC101" i="3"/>
  <c r="AB105" i="3"/>
  <c r="AC105" i="3"/>
  <c r="AB109" i="3"/>
  <c r="AC109" i="3"/>
  <c r="AB113" i="3"/>
  <c r="AC113" i="3"/>
  <c r="AB117" i="3"/>
  <c r="AC117" i="3"/>
  <c r="AB121" i="3"/>
  <c r="AC121" i="3"/>
  <c r="AB125" i="3"/>
  <c r="AC125" i="3"/>
  <c r="AB129" i="3"/>
  <c r="AC129" i="3"/>
  <c r="AB133" i="3"/>
  <c r="AC133" i="3"/>
  <c r="AB137" i="3"/>
  <c r="AC137" i="3"/>
  <c r="AB141" i="3"/>
  <c r="AC141" i="3"/>
  <c r="AB145" i="3"/>
  <c r="AC145" i="3"/>
  <c r="AB149" i="3"/>
  <c r="AC149" i="3"/>
  <c r="AB153" i="3"/>
  <c r="AC153" i="3"/>
  <c r="AB157" i="3"/>
  <c r="AC157" i="3"/>
  <c r="AB161" i="3"/>
  <c r="AC161" i="3"/>
  <c r="AC8" i="3"/>
  <c r="AB8" i="3"/>
  <c r="V30" i="4"/>
  <c r="K30" i="4" s="1"/>
  <c r="C10" i="2"/>
  <c r="C17" i="2"/>
  <c r="C16" i="2"/>
  <c r="C15" i="2"/>
  <c r="C13" i="2"/>
  <c r="C11" i="2"/>
  <c r="C19" i="2"/>
  <c r="B12" i="2"/>
  <c r="C12" i="2" s="1"/>
  <c r="G167" i="3"/>
  <c r="G168" i="3"/>
  <c r="B14" i="2"/>
  <c r="C14" i="2" s="1"/>
  <c r="H168" i="3"/>
  <c r="H167" i="3"/>
  <c r="B18" i="2"/>
  <c r="C18" i="2" s="1"/>
  <c r="J168" i="3"/>
  <c r="J167" i="3"/>
  <c r="I168" i="3"/>
  <c r="I167" i="3"/>
  <c r="V17" i="4"/>
  <c r="K17" i="4" s="1"/>
  <c r="V9" i="4"/>
  <c r="P63" i="4"/>
  <c r="V16" i="4"/>
  <c r="G259" i="4"/>
  <c r="V12" i="4"/>
  <c r="K12" i="4" s="1"/>
  <c r="V15" i="4"/>
  <c r="K15" i="4" s="1"/>
  <c r="V11" i="4"/>
  <c r="K11" i="4" s="1"/>
  <c r="V7" i="4"/>
  <c r="V14" i="4"/>
  <c r="V10" i="4"/>
  <c r="K10" i="4" s="1"/>
  <c r="G260" i="4"/>
  <c r="V13" i="4"/>
  <c r="K13" i="4" s="1"/>
  <c r="K14" i="4" l="1"/>
  <c r="K16" i="4"/>
  <c r="K7" i="4"/>
  <c r="K9" i="4"/>
  <c r="K8" i="4"/>
  <c r="T46" i="3"/>
  <c r="T45" i="3"/>
  <c r="T44" i="3"/>
  <c r="T43" i="3"/>
  <c r="T42" i="3"/>
  <c r="T41" i="3"/>
  <c r="N7" i="3"/>
  <c r="L7" i="3"/>
  <c r="P7" i="3"/>
  <c r="M7" i="3"/>
  <c r="O7" i="3"/>
  <c r="C8" i="2"/>
  <c r="U44" i="3"/>
  <c r="U42" i="3"/>
  <c r="U47" i="3"/>
  <c r="U46" i="3"/>
  <c r="U45" i="3"/>
  <c r="U41" i="3"/>
  <c r="V41" i="3" s="1"/>
  <c r="U43" i="3"/>
  <c r="K7" i="3"/>
  <c r="V46" i="3" l="1"/>
  <c r="V45" i="3"/>
  <c r="V44" i="3"/>
  <c r="V43" i="3"/>
  <c r="V42" i="3"/>
</calcChain>
</file>

<file path=xl/sharedStrings.xml><?xml version="1.0" encoding="utf-8"?>
<sst xmlns="http://schemas.openxmlformats.org/spreadsheetml/2006/main" count="1163" uniqueCount="593">
  <si>
    <t>Bob</t>
  </si>
  <si>
    <t>Last Name</t>
  </si>
  <si>
    <t>First Name</t>
  </si>
  <si>
    <t>ID</t>
  </si>
  <si>
    <t>Department</t>
  </si>
  <si>
    <t>Region</t>
  </si>
  <si>
    <t>Title</t>
  </si>
  <si>
    <t>Salary</t>
  </si>
  <si>
    <t>Hire Date</t>
  </si>
  <si>
    <t>Birth Date</t>
  </si>
  <si>
    <t>Gender</t>
  </si>
  <si>
    <t>Paterno</t>
  </si>
  <si>
    <t>Marketing</t>
  </si>
  <si>
    <t>South</t>
  </si>
  <si>
    <t>Supervisor</t>
  </si>
  <si>
    <t>Pohlmann</t>
  </si>
  <si>
    <t>North</t>
  </si>
  <si>
    <t>Bednarczyk</t>
  </si>
  <si>
    <t>Engineering</t>
  </si>
  <si>
    <t>Midwest</t>
  </si>
  <si>
    <t>Technician</t>
  </si>
  <si>
    <t>Bader</t>
  </si>
  <si>
    <t>Appelt</t>
  </si>
  <si>
    <t>Finance</t>
  </si>
  <si>
    <t>Ortega-Molina</t>
  </si>
  <si>
    <t>West</t>
  </si>
  <si>
    <t>Coffman</t>
  </si>
  <si>
    <t>Accountant</t>
  </si>
  <si>
    <t>Kartashev</t>
  </si>
  <si>
    <t>Manager</t>
  </si>
  <si>
    <t>Hubbuch</t>
  </si>
  <si>
    <t>Johnston</t>
  </si>
  <si>
    <t>Goodwin</t>
  </si>
  <si>
    <t>Doninger</t>
  </si>
  <si>
    <t>Anderson</t>
  </si>
  <si>
    <t>Saylor</t>
  </si>
  <si>
    <t>Lawrence</t>
  </si>
  <si>
    <t>Rovik</t>
  </si>
  <si>
    <t>Gerstle</t>
  </si>
  <si>
    <t>Martin</t>
  </si>
  <si>
    <t>Hendershot</t>
  </si>
  <si>
    <t>Callaway</t>
  </si>
  <si>
    <t>Carpenter</t>
  </si>
  <si>
    <t>House</t>
  </si>
  <si>
    <t>Bird</t>
  </si>
  <si>
    <t>Hennig</t>
  </si>
  <si>
    <t>Conner</t>
  </si>
  <si>
    <t>Huber</t>
  </si>
  <si>
    <t>Canada</t>
  </si>
  <si>
    <t>Wooden</t>
  </si>
  <si>
    <t>Williams</t>
  </si>
  <si>
    <t>Madison</t>
  </si>
  <si>
    <t>Smith</t>
  </si>
  <si>
    <t>Donthi</t>
  </si>
  <si>
    <t>Stubblefield</t>
  </si>
  <si>
    <t>Browning</t>
  </si>
  <si>
    <t>Beckman</t>
  </si>
  <si>
    <t>Moock</t>
  </si>
  <si>
    <t>Cancelado</t>
  </si>
  <si>
    <t>Shepherd</t>
  </si>
  <si>
    <t>Klinglesmith</t>
  </si>
  <si>
    <t>Gregg</t>
  </si>
  <si>
    <t>Keane</t>
  </si>
  <si>
    <t>Ottembrajt</t>
  </si>
  <si>
    <t>Probus</t>
  </si>
  <si>
    <t>Kidwell</t>
  </si>
  <si>
    <t>Lurie</t>
  </si>
  <si>
    <t>Alterman</t>
  </si>
  <si>
    <t>Lee</t>
  </si>
  <si>
    <t>Bolin</t>
  </si>
  <si>
    <t>Higgins</t>
  </si>
  <si>
    <t>Kalmukhanuly</t>
  </si>
  <si>
    <t>Dunn</t>
  </si>
  <si>
    <t>Zilich</t>
  </si>
  <si>
    <t>Binkley</t>
  </si>
  <si>
    <t>Myers</t>
  </si>
  <si>
    <t>Wawrysh</t>
  </si>
  <si>
    <t>Bell</t>
  </si>
  <si>
    <t>Bray</t>
  </si>
  <si>
    <t>Collins</t>
  </si>
  <si>
    <t>Recktenwald</t>
  </si>
  <si>
    <t>Welander</t>
  </si>
  <si>
    <t>Mouser</t>
  </si>
  <si>
    <t>Ashby</t>
  </si>
  <si>
    <t>Cissell</t>
  </si>
  <si>
    <t>Cunningham</t>
  </si>
  <si>
    <t>Tran</t>
  </si>
  <si>
    <t>Schaber</t>
  </si>
  <si>
    <t>Talarovich</t>
  </si>
  <si>
    <t>Rakes</t>
  </si>
  <si>
    <t>Keesee</t>
  </si>
  <si>
    <t>Handel</t>
  </si>
  <si>
    <t>Mullins</t>
  </si>
  <si>
    <t>Grogan Baer</t>
  </si>
  <si>
    <t>Matthews</t>
  </si>
  <si>
    <t>Aicken</t>
  </si>
  <si>
    <t>Lopp</t>
  </si>
  <si>
    <t>Stevens</t>
  </si>
  <si>
    <t>Carter</t>
  </si>
  <si>
    <t>Boylan</t>
  </si>
  <si>
    <t>Tichenor</t>
  </si>
  <si>
    <t>Alexander</t>
  </si>
  <si>
    <t>Sageser</t>
  </si>
  <si>
    <t>Johnson</t>
  </si>
  <si>
    <t>Lively</t>
  </si>
  <si>
    <t>Carney</t>
  </si>
  <si>
    <t>Forcht</t>
  </si>
  <si>
    <t>Fishback</t>
  </si>
  <si>
    <t>McDermott</t>
  </si>
  <si>
    <t>Leslie</t>
  </si>
  <si>
    <t>Corder</t>
  </si>
  <si>
    <t>Pereiro</t>
  </si>
  <si>
    <t>Cantrell</t>
  </si>
  <si>
    <t>Pham</t>
  </si>
  <si>
    <t>Holihan</t>
  </si>
  <si>
    <t>Kalajdzic</t>
  </si>
  <si>
    <t>Duncan</t>
  </si>
  <si>
    <t>Britt</t>
  </si>
  <si>
    <t>Brown</t>
  </si>
  <si>
    <t>Wood</t>
  </si>
  <si>
    <t>Harvey</t>
  </si>
  <si>
    <t>Lofgren</t>
  </si>
  <si>
    <t>Mckinney</t>
  </si>
  <si>
    <t>Schuler</t>
  </si>
  <si>
    <t>Bottorff</t>
  </si>
  <si>
    <t>Sergent</t>
  </si>
  <si>
    <t>Gholston</t>
  </si>
  <si>
    <t>Zumkowski</t>
  </si>
  <si>
    <t>Mattingly</t>
  </si>
  <si>
    <t>Maynard</t>
  </si>
  <si>
    <t>Mclennan</t>
  </si>
  <si>
    <t>Newkirk</t>
  </si>
  <si>
    <t>Reilly</t>
  </si>
  <si>
    <t>Staab</t>
  </si>
  <si>
    <t>Stark</t>
  </si>
  <si>
    <t>Thomas</t>
  </si>
  <si>
    <t>Tronzo</t>
  </si>
  <si>
    <t>Turner</t>
  </si>
  <si>
    <t>Watkins</t>
  </si>
  <si>
    <t>Zimmerman</t>
  </si>
  <si>
    <t>Abell</t>
  </si>
  <si>
    <t>Ament</t>
  </si>
  <si>
    <t>Bedford</t>
  </si>
  <si>
    <t>Bibb</t>
  </si>
  <si>
    <t>Buckler</t>
  </si>
  <si>
    <t>Burgin</t>
  </si>
  <si>
    <t>Clinkenbeard</t>
  </si>
  <si>
    <t>Eldridge</t>
  </si>
  <si>
    <t>Fickler</t>
  </si>
  <si>
    <t>Gerrits</t>
  </si>
  <si>
    <t>Granger</t>
  </si>
  <si>
    <t>Grisham</t>
  </si>
  <si>
    <t>Hendrix</t>
  </si>
  <si>
    <t>Hudson</t>
  </si>
  <si>
    <t>Isaac</t>
  </si>
  <si>
    <t>Jeanes</t>
  </si>
  <si>
    <t>Justice</t>
  </si>
  <si>
    <t>Knight</t>
  </si>
  <si>
    <t>Lulla</t>
  </si>
  <si>
    <t>Luxemburger</t>
  </si>
  <si>
    <t>Marks</t>
  </si>
  <si>
    <t>McDowell</t>
  </si>
  <si>
    <t>Mimms</t>
  </si>
  <si>
    <t>Parm</t>
  </si>
  <si>
    <t>Potts</t>
  </si>
  <si>
    <t>Holly</t>
  </si>
  <si>
    <t>Qasem</t>
  </si>
  <si>
    <t>Ray</t>
  </si>
  <si>
    <t>Singer</t>
  </si>
  <si>
    <t>Stahl</t>
  </si>
  <si>
    <t>Ward</t>
  </si>
  <si>
    <t>Whitfield</t>
  </si>
  <si>
    <t>Basham</t>
  </si>
  <si>
    <t>Berg</t>
  </si>
  <si>
    <t>Breitzman</t>
  </si>
  <si>
    <t>Burke</t>
  </si>
  <si>
    <t>Dietz</t>
  </si>
  <si>
    <t>Erickson</t>
  </si>
  <si>
    <t>Harder</t>
  </si>
  <si>
    <t>Hummel</t>
  </si>
  <si>
    <t>Jackson</t>
  </si>
  <si>
    <t>King</t>
  </si>
  <si>
    <t>Kirtley</t>
  </si>
  <si>
    <t>Larsen</t>
  </si>
  <si>
    <t>Nantin</t>
  </si>
  <si>
    <t>Niechter</t>
  </si>
  <si>
    <t>Nguyen</t>
  </si>
  <si>
    <t>Northcutt</t>
  </si>
  <si>
    <t>Norton</t>
  </si>
  <si>
    <t>Parrish</t>
  </si>
  <si>
    <t>Pollock</t>
  </si>
  <si>
    <t>Samnick</t>
  </si>
  <si>
    <t>Sandifer</t>
  </si>
  <si>
    <t>Schroeder</t>
  </si>
  <si>
    <t>Seaman</t>
  </si>
  <si>
    <t>Shively</t>
  </si>
  <si>
    <t>Tyler</t>
  </si>
  <si>
    <t>Vaught</t>
  </si>
  <si>
    <t>Wiedemer</t>
  </si>
  <si>
    <t>Yater</t>
  </si>
  <si>
    <t>Albritton</t>
  </si>
  <si>
    <t>Allen</t>
  </si>
  <si>
    <t>Alsup</t>
  </si>
  <si>
    <t>Beach</t>
  </si>
  <si>
    <t>Bradley</t>
  </si>
  <si>
    <t>Brinksneader</t>
  </si>
  <si>
    <t>Bullard</t>
  </si>
  <si>
    <t>Casper</t>
  </si>
  <si>
    <t>Childress</t>
  </si>
  <si>
    <t>Grundies</t>
  </si>
  <si>
    <t>Gomez</t>
  </si>
  <si>
    <t>Flintsteel</t>
  </si>
  <si>
    <t>Nelson</t>
  </si>
  <si>
    <t>Andretti</t>
  </si>
  <si>
    <t>Schmelz</t>
  </si>
  <si>
    <t>Manispour</t>
  </si>
  <si>
    <t>Kurzweil</t>
  </si>
  <si>
    <t>Phelps</t>
  </si>
  <si>
    <t>Hammond</t>
  </si>
  <si>
    <t>Duran</t>
  </si>
  <si>
    <t>Grabowski</t>
  </si>
  <si>
    <t>Van Horn</t>
  </si>
  <si>
    <t>Warren</t>
  </si>
  <si>
    <t>Lambros</t>
  </si>
  <si>
    <t>Scanlon</t>
  </si>
  <si>
    <t>Foley</t>
  </si>
  <si>
    <t>Harkness</t>
  </si>
  <si>
    <t>English</t>
  </si>
  <si>
    <t>Beagle</t>
  </si>
  <si>
    <t>Moore</t>
  </si>
  <si>
    <t>Rothrock</t>
  </si>
  <si>
    <t>Cushner</t>
  </si>
  <si>
    <t>Pacioli</t>
  </si>
  <si>
    <t>Hennessey</t>
  </si>
  <si>
    <t>Chang</t>
  </si>
  <si>
    <t>Yuen</t>
  </si>
  <si>
    <t>Bowling</t>
  </si>
  <si>
    <t>Ozaki</t>
  </si>
  <si>
    <t>Mossholder</t>
  </si>
  <si>
    <t>Mehta</t>
  </si>
  <si>
    <t>Stevenson</t>
  </si>
  <si>
    <t>Ethington</t>
  </si>
  <si>
    <t>Auer</t>
  </si>
  <si>
    <t>Ellis</t>
  </si>
  <si>
    <t>Detweiler</t>
  </si>
  <si>
    <t>O'Neil</t>
  </si>
  <si>
    <t>Yamamoto</t>
  </si>
  <si>
    <t>Leonard</t>
  </si>
  <si>
    <t>Gates</t>
  </si>
  <si>
    <t>Byers</t>
  </si>
  <si>
    <t>Goldstein</t>
  </si>
  <si>
    <t>Stirrat</t>
  </si>
  <si>
    <t>Rivers</t>
  </si>
  <si>
    <t>Stonesifer</t>
  </si>
  <si>
    <t>Real Estate Table</t>
  </si>
  <si>
    <t>List Price</t>
  </si>
  <si>
    <t>Date Listed</t>
  </si>
  <si>
    <t>Bedrooms</t>
  </si>
  <si>
    <t>Baths</t>
  </si>
  <si>
    <t>Square Feet</t>
  </si>
  <si>
    <t>Type</t>
  </si>
  <si>
    <t>Pool</t>
  </si>
  <si>
    <t>Condo</t>
  </si>
  <si>
    <t>Average Salary by Department</t>
  </si>
  <si>
    <t>Average Salary by Region</t>
  </si>
  <si>
    <t>Total Salary Expense by Region</t>
  </si>
  <si>
    <t>Number of Employees by Title</t>
  </si>
  <si>
    <t>What is the lowest salary earned by an employee?</t>
  </si>
  <si>
    <t>What is the highest salary earned by an employee?</t>
  </si>
  <si>
    <t>How many employees are male?</t>
  </si>
  <si>
    <t>How many pieces of real estate (or homes) are listed in the Real Estate Table?</t>
  </si>
  <si>
    <t>What is the average square footage of all homes in the table?</t>
  </si>
  <si>
    <t>What is the average list price of all homes in the table?</t>
  </si>
  <si>
    <t>How many homes have a pool?</t>
  </si>
  <si>
    <t>How many homes are Condos?</t>
  </si>
  <si>
    <t>How many homes are Single Family homes?</t>
  </si>
  <si>
    <t>What is the average list price of Single Family homes?</t>
  </si>
  <si>
    <t>Single Family</t>
  </si>
  <si>
    <t>What is the average list price of homes with a pool?</t>
  </si>
  <si>
    <t>Aikman</t>
  </si>
  <si>
    <t>Account Rep</t>
  </si>
  <si>
    <t>Fisher</t>
  </si>
  <si>
    <t>Senior Account Rep</t>
  </si>
  <si>
    <t>Felser</t>
  </si>
  <si>
    <t>Parsley</t>
  </si>
  <si>
    <t>Imber</t>
  </si>
  <si>
    <t>Trainee</t>
  </si>
  <si>
    <t>Dunes</t>
  </si>
  <si>
    <t>Cusak</t>
  </si>
  <si>
    <t>Noble</t>
  </si>
  <si>
    <t>Linda</t>
  </si>
  <si>
    <t>Heatley</t>
  </si>
  <si>
    <t>Bobbitt</t>
  </si>
  <si>
    <t>Lobree</t>
  </si>
  <si>
    <t>Sampieri</t>
  </si>
  <si>
    <t>Crowder</t>
  </si>
  <si>
    <t>Beamer</t>
  </si>
  <si>
    <t>Powell</t>
  </si>
  <si>
    <t>Mills</t>
  </si>
  <si>
    <t>Cole</t>
  </si>
  <si>
    <t>Foerster</t>
  </si>
  <si>
    <t>Guilford</t>
  </si>
  <si>
    <t>Drubin</t>
  </si>
  <si>
    <t>Spinale</t>
  </si>
  <si>
    <t>Bryan</t>
  </si>
  <si>
    <t>Posten</t>
  </si>
  <si>
    <t>Watson</t>
  </si>
  <si>
    <t>Pennekamp</t>
  </si>
  <si>
    <t>Fegin</t>
  </si>
  <si>
    <t>Everett</t>
  </si>
  <si>
    <t>Erpf</t>
  </si>
  <si>
    <t>White</t>
  </si>
  <si>
    <t>Jones</t>
  </si>
  <si>
    <t>Magenheimer</t>
  </si>
  <si>
    <t>Hood</t>
  </si>
  <si>
    <t>Moss</t>
  </si>
  <si>
    <t>Walker</t>
  </si>
  <si>
    <t>Bichette</t>
  </si>
  <si>
    <t>Eastcott</t>
  </si>
  <si>
    <t>Bocholis</t>
  </si>
  <si>
    <t>Vergaldi</t>
  </si>
  <si>
    <t>Stack</t>
  </si>
  <si>
    <t>Wilson</t>
  </si>
  <si>
    <t>Kirsman</t>
  </si>
  <si>
    <t>Ross</t>
  </si>
  <si>
    <t>Scott</t>
  </si>
  <si>
    <t>Park</t>
  </si>
  <si>
    <t>Payne</t>
  </si>
  <si>
    <t>Sue</t>
  </si>
  <si>
    <t>Gonzalez</t>
  </si>
  <si>
    <t>Wynperle</t>
  </si>
  <si>
    <t>O'Keefe</t>
  </si>
  <si>
    <t>Bland</t>
  </si>
  <si>
    <t>Jimmy</t>
  </si>
  <si>
    <t>Fantis</t>
  </si>
  <si>
    <t>Cooper</t>
  </si>
  <si>
    <t>Hasty</t>
  </si>
  <si>
    <t>Parker</t>
  </si>
  <si>
    <t>Brawner</t>
  </si>
  <si>
    <t>Fleming</t>
  </si>
  <si>
    <t>Sade</t>
  </si>
  <si>
    <t>Stieglitz</t>
  </si>
  <si>
    <t>Munroe</t>
  </si>
  <si>
    <t>Moll</t>
  </si>
  <si>
    <t>Voell</t>
  </si>
  <si>
    <t>Titley</t>
  </si>
  <si>
    <t>Novicheck</t>
  </si>
  <si>
    <t>Rodriguez</t>
  </si>
  <si>
    <t>Sussman</t>
  </si>
  <si>
    <t>Strump</t>
  </si>
  <si>
    <t>Pfleger</t>
  </si>
  <si>
    <t>Brett</t>
  </si>
  <si>
    <t>Shuffield</t>
  </si>
  <si>
    <t>Brickey</t>
  </si>
  <si>
    <t>Eckblom</t>
  </si>
  <si>
    <t>Mosely</t>
  </si>
  <si>
    <t>Dill</t>
  </si>
  <si>
    <t>Murphy</t>
  </si>
  <si>
    <t>Reed</t>
  </si>
  <si>
    <t>Evans</t>
  </si>
  <si>
    <t>Brooks</t>
  </si>
  <si>
    <t>Daniels</t>
  </si>
  <si>
    <t>Lazarus</t>
  </si>
  <si>
    <t>Jenks</t>
  </si>
  <si>
    <t>Rapee</t>
  </si>
  <si>
    <t>Gander</t>
  </si>
  <si>
    <t>Freyre</t>
  </si>
  <si>
    <t>Felsher</t>
  </si>
  <si>
    <t>Harrison</t>
  </si>
  <si>
    <t>Restery</t>
  </si>
  <si>
    <t>Woods</t>
  </si>
  <si>
    <t>Halloway</t>
  </si>
  <si>
    <t>Moran</t>
  </si>
  <si>
    <t>Shindell</t>
  </si>
  <si>
    <t>Sapp</t>
  </si>
  <si>
    <t>Trice</t>
  </si>
  <si>
    <t>Watt</t>
  </si>
  <si>
    <t>Rudy</t>
  </si>
  <si>
    <t>Afflord</t>
  </si>
  <si>
    <t>Quinton</t>
  </si>
  <si>
    <t>Nichols</t>
  </si>
  <si>
    <t>Jamison</t>
  </si>
  <si>
    <t>Simon</t>
  </si>
  <si>
    <t>Munter</t>
  </si>
  <si>
    <t>Trane</t>
  </si>
  <si>
    <t>Williamson</t>
  </si>
  <si>
    <t>Moynahan</t>
  </si>
  <si>
    <t>Bogani</t>
  </si>
  <si>
    <t>Edelstein</t>
  </si>
  <si>
    <t>Figure</t>
  </si>
  <si>
    <t>Cambell</t>
  </si>
  <si>
    <t>Adams</t>
  </si>
  <si>
    <t>Carlo</t>
  </si>
  <si>
    <t>Hoffman</t>
  </si>
  <si>
    <t>Scola</t>
  </si>
  <si>
    <t>Mason</t>
  </si>
  <si>
    <t>Weber</t>
  </si>
  <si>
    <t>Fischler</t>
  </si>
  <si>
    <t>Houston</t>
  </si>
  <si>
    <t>Pawley</t>
  </si>
  <si>
    <t>Whiting</t>
  </si>
  <si>
    <t>Denver</t>
  </si>
  <si>
    <t>Bermont</t>
  </si>
  <si>
    <t>Krissel</t>
  </si>
  <si>
    <t>De Maria</t>
  </si>
  <si>
    <t>Elway</t>
  </si>
  <si>
    <t>Strafaci</t>
  </si>
  <si>
    <t>Winnick</t>
  </si>
  <si>
    <t>Glassman</t>
  </si>
  <si>
    <t>Wilkinson</t>
  </si>
  <si>
    <t>Ogilby</t>
  </si>
  <si>
    <t>Vieth</t>
  </si>
  <si>
    <t>Armstrong</t>
  </si>
  <si>
    <t>Thompson</t>
  </si>
  <si>
    <t>Ship</t>
  </si>
  <si>
    <t>Cleos</t>
  </si>
  <si>
    <t>Option 1</t>
  </si>
  <si>
    <t>Option 2</t>
  </si>
  <si>
    <t>Option 3</t>
  </si>
  <si>
    <t>Option 4</t>
  </si>
  <si>
    <t>Bonus Option 1</t>
  </si>
  <si>
    <t>Bonus Option 3</t>
  </si>
  <si>
    <t>Bonus Option 2</t>
  </si>
  <si>
    <t>Bonus Option 4</t>
  </si>
  <si>
    <t>Bonus Option 5</t>
  </si>
  <si>
    <t>Option 5</t>
  </si>
  <si>
    <t>Option 6</t>
  </si>
  <si>
    <t>Otherwise, the employee does not receive any bonus (zero dollars).</t>
  </si>
  <si>
    <t>Bonus Option 6</t>
  </si>
  <si>
    <t>Total Bonus Amount (in dollars) the Corporation Will Pay Out Under Each Option</t>
  </si>
  <si>
    <t>Girard</t>
  </si>
  <si>
    <t>What is the median salary?</t>
  </si>
  <si>
    <t>Current XYZ Corporation Employee Table</t>
  </si>
  <si>
    <t>Employee Table</t>
  </si>
  <si>
    <t>How many employees are listed in the Employee Table?</t>
  </si>
  <si>
    <t>N</t>
  </si>
  <si>
    <t>Y</t>
  </si>
  <si>
    <t>Operations</t>
  </si>
  <si>
    <t>What is the lowest list price in the table?</t>
  </si>
  <si>
    <t>What is the highest list price in the table?</t>
  </si>
  <si>
    <t>xxx</t>
  </si>
  <si>
    <t>Fall 2012</t>
  </si>
  <si>
    <t>Sue, Jimmy, and Linda are all different ages.</t>
  </si>
  <si>
    <t>What is the total payroll for all employees listed?</t>
  </si>
  <si>
    <t>Answers</t>
  </si>
  <si>
    <t>ANSWERS</t>
  </si>
  <si>
    <t>(to the nearest dime)</t>
  </si>
  <si>
    <t>(to the nearest whole dollar)</t>
  </si>
  <si>
    <t>What is the average salary of all employees (rounded to the nearest dollar)?</t>
  </si>
  <si>
    <t>How many employees are not male?</t>
  </si>
  <si>
    <t>What is the 3rd lowest list price in the table?</t>
  </si>
  <si>
    <t>What is the 2nd highest list price in the table?</t>
  </si>
  <si>
    <t>CIS-300-</t>
  </si>
  <si>
    <t>(McIntosh)</t>
  </si>
  <si>
    <t>xx</t>
  </si>
  <si>
    <t>G.</t>
  </si>
  <si>
    <t>S.</t>
  </si>
  <si>
    <t>C.</t>
  </si>
  <si>
    <t>J.</t>
  </si>
  <si>
    <t>K.</t>
  </si>
  <si>
    <t>A.</t>
  </si>
  <si>
    <t>B.</t>
  </si>
  <si>
    <t>L.</t>
  </si>
  <si>
    <t>M.</t>
  </si>
  <si>
    <t>O.</t>
  </si>
  <si>
    <t>H.</t>
  </si>
  <si>
    <t>W.</t>
  </si>
  <si>
    <t>E.</t>
  </si>
  <si>
    <t>F.</t>
  </si>
  <si>
    <t>N.</t>
  </si>
  <si>
    <t>D.</t>
  </si>
  <si>
    <t>P.</t>
  </si>
  <si>
    <t>R.</t>
  </si>
  <si>
    <t>Y.</t>
  </si>
  <si>
    <t>T.</t>
  </si>
  <si>
    <t>V.</t>
  </si>
  <si>
    <t>65-90</t>
  </si>
  <si>
    <t>20-30</t>
  </si>
  <si>
    <t>30-50</t>
  </si>
  <si>
    <t>50-65</t>
  </si>
  <si>
    <t>years old</t>
  </si>
  <si>
    <t>Sue is</t>
  </si>
  <si>
    <t>Jimmy is</t>
  </si>
  <si>
    <t>Linda is</t>
  </si>
  <si>
    <t>between</t>
  </si>
  <si>
    <t>and</t>
  </si>
  <si>
    <t>under</t>
  </si>
  <si>
    <t>At least one person (of the three) is</t>
  </si>
  <si>
    <t>Both Sue and Jimmy are</t>
  </si>
  <si>
    <t>(inclusive)</t>
  </si>
  <si>
    <t xml:space="preserve">then the employee receives a bonus of </t>
  </si>
  <si>
    <t xml:space="preserve">If the rating on </t>
  </si>
  <si>
    <t>Quality</t>
  </si>
  <si>
    <t>Effectiveness</t>
  </si>
  <si>
    <t>Efficiency</t>
  </si>
  <si>
    <t xml:space="preserve">, then the employee receives a bonus of </t>
  </si>
  <si>
    <t xml:space="preserve">at least one of the three ratings </t>
  </si>
  <si>
    <t xml:space="preserve">are </t>
  </si>
  <si>
    <t xml:space="preserve">above </t>
  </si>
  <si>
    <t xml:space="preserve">is </t>
  </si>
  <si>
    <t xml:space="preserve">all three ratings </t>
  </si>
  <si>
    <t xml:space="preserve">, then the employee receives a bonus equal to </t>
  </si>
  <si>
    <t xml:space="preserve">If </t>
  </si>
  <si>
    <t xml:space="preserve">Otherwise, if </t>
  </si>
  <si>
    <t xml:space="preserve">Otherwise, If </t>
  </si>
  <si>
    <t xml:space="preserve"> and the rating on </t>
  </si>
  <si>
    <t xml:space="preserve">are both </t>
  </si>
  <si>
    <t xml:space="preserve"> or above, then the employee receives a bonus of </t>
  </si>
  <si>
    <t xml:space="preserve"> of their salary.</t>
  </si>
  <si>
    <t xml:space="preserve">at least one of the ratings </t>
  </si>
  <si>
    <t xml:space="preserve"> and none of the other ratings are below </t>
  </si>
  <si>
    <t>Performance Dimension</t>
  </si>
  <si>
    <t>County</t>
  </si>
  <si>
    <t>Number of Homes Listed by County</t>
  </si>
  <si>
    <t>Average List Price by County</t>
  </si>
  <si>
    <t>Jefferson</t>
  </si>
  <si>
    <t>Oldham</t>
  </si>
  <si>
    <t>Bullitt</t>
  </si>
  <si>
    <t>How many homes are listed in Jefferson County?</t>
  </si>
  <si>
    <t>over</t>
  </si>
  <si>
    <t>Formula correct</t>
  </si>
  <si>
    <t>First Initial</t>
  </si>
  <si>
    <t>Employee ID</t>
  </si>
  <si>
    <t>Formula incorrect</t>
  </si>
  <si>
    <t>Grading Symbols</t>
  </si>
  <si>
    <t>Lab Activity #2</t>
  </si>
  <si>
    <t>Lab Activity Participants</t>
  </si>
  <si>
    <t>no less than</t>
  </si>
  <si>
    <t>younger than</t>
  </si>
  <si>
    <t>at least</t>
  </si>
  <si>
    <t>more than</t>
  </si>
  <si>
    <t>Neither Sue, Jimmy, or Linda is</t>
  </si>
  <si>
    <t>Jimmy and Linda are</t>
  </si>
  <si>
    <t>but Sue is not</t>
  </si>
  <si>
    <t>Linda is the youngest.</t>
  </si>
  <si>
    <t>Jimmy is not the oldest.</t>
  </si>
  <si>
    <t>Jimmy is the oldest and Sue is the youngest.</t>
  </si>
  <si>
    <r>
      <t xml:space="preserve">&lt;----Be sure to press </t>
    </r>
    <r>
      <rPr>
        <b/>
        <i/>
        <sz val="12"/>
        <rFont val="Segoe UI"/>
        <family val="2"/>
      </rPr>
      <t>F9</t>
    </r>
    <r>
      <rPr>
        <i/>
        <sz val="12"/>
        <rFont val="Segoe UI"/>
        <family val="2"/>
      </rPr>
      <t xml:space="preserve"> to check your formulas against changing values!</t>
    </r>
  </si>
  <si>
    <t xml:space="preserve">no less than </t>
  </si>
  <si>
    <t xml:space="preserve">at least </t>
  </si>
  <si>
    <t xml:space="preserve"> is at least </t>
  </si>
  <si>
    <t xml:space="preserve"> no less than </t>
  </si>
  <si>
    <t>are</t>
  </si>
  <si>
    <t xml:space="preserve">If the ratings on Effectiveness and Efficiency </t>
  </si>
  <si>
    <t xml:space="preserve">Otherwise, if the rating on Effectiveness </t>
  </si>
  <si>
    <t xml:space="preserve"> of their salary, and nothing more.</t>
  </si>
  <si>
    <t>Complete the following table by entering the appropriate equation in cells T41:T46.</t>
  </si>
  <si>
    <t>Question</t>
  </si>
  <si>
    <t>What is the 6th highest salary earned by an employee?</t>
  </si>
  <si>
    <t>What is the second lowest salary earned by an employee?</t>
  </si>
  <si>
    <t>What is the third highest salary earned by an employee?</t>
  </si>
  <si>
    <t>What is the fifth highest salary earned by an employee?</t>
  </si>
  <si>
    <t>How many employees have a salary no less than $82,525?</t>
  </si>
  <si>
    <t>How many employees earn no more than $52,891?</t>
  </si>
  <si>
    <t>What is the average salary of employees that earn at least $46,158?</t>
  </si>
  <si>
    <t>What is the average salary of employees that earn, at the most, $29,462?</t>
  </si>
  <si>
    <t>How many employees earn a salary that is no less than the average salary of all employees?</t>
  </si>
  <si>
    <t>What is the sum of the salaries of the twelve highest paid employees?</t>
  </si>
  <si>
    <t>What is the sum of salaries for employees earning more than the average of the six lowest paid employees?</t>
  </si>
  <si>
    <t>What is the difference between the average salary of males and females (expressed as a positive value)?</t>
  </si>
  <si>
    <t>How many employees work in the Midwest Region?</t>
  </si>
  <si>
    <t>How many Managers are in the list?</t>
  </si>
  <si>
    <t>How many employees have a last name with the letter "c" in the second character position?</t>
  </si>
  <si>
    <r>
      <rPr>
        <b/>
        <u/>
        <sz val="12"/>
        <rFont val="Segoe UI"/>
        <family val="2"/>
      </rPr>
      <t>Instructions</t>
    </r>
    <r>
      <rPr>
        <sz val="12"/>
        <rFont val="Segoe UI"/>
        <family val="2"/>
      </rPr>
      <t>:  
Review the Employee Table below. 
(1) Write formulas (in cells M6:M30) that will answer the questions listed in cells N6:N30.
(2) Write formulas (in cells N36:N39, N45:N48, N53:N56, and N61:N64) to answer the questions listed in cells M32, M41, M50, and M58.</t>
    </r>
  </si>
  <si>
    <t>What percentage (to the nearest whole number) of the homes listed in the Real Estate table has a pool?</t>
  </si>
  <si>
    <t>How many homes have no more than 3,185 square feet of space?</t>
  </si>
  <si>
    <t>How many homes have a list price of, at the most, $575,000?</t>
  </si>
  <si>
    <t>How many homes have a list price of no less than $425,000?</t>
  </si>
  <si>
    <r>
      <t xml:space="preserve">What is the difference, </t>
    </r>
    <r>
      <rPr>
        <i/>
        <u/>
        <sz val="11"/>
        <rFont val="Segoe UI"/>
        <family val="2"/>
      </rPr>
      <t>expressed as a positive value</t>
    </r>
    <r>
      <rPr>
        <sz val="11"/>
        <rFont val="Segoe UI"/>
        <family val="2"/>
      </rPr>
      <t>, between the average list price of Single Family homes and Condos?</t>
    </r>
  </si>
  <si>
    <t>What is the average list price of homes with at most 2,750 square feet of space?</t>
  </si>
  <si>
    <t>How many homes have between 3,500 and 4,725 square feet of space (inclusive)?</t>
  </si>
  <si>
    <t>How many homes have a list price lower than the average list price of all homes?</t>
  </si>
  <si>
    <t>What is the average list price of the 8 most expensive homes?</t>
  </si>
  <si>
    <t>What is the average list price of the 3 least expensive homes?</t>
  </si>
  <si>
    <t>How many homes have a list price between $500,750 and $600,250 (inclusive)?</t>
  </si>
  <si>
    <t>What percent of homes listed in the Real Estate table have a list price of no more than $215,825?</t>
  </si>
  <si>
    <t>Complete the following table by entering the appropriate formula in Cell M36 and using the AutoFill feature to complete cells M37:M38.</t>
  </si>
  <si>
    <t>Complete the following table by entering the appropriate formula in Cell M44 and using the AutoFill feature to complete cells M44:M46.</t>
  </si>
  <si>
    <t>Complete the following table by entering the appropriate formula in Cell N36 and using the AutoFill feature to complete cells N37:N39.</t>
  </si>
  <si>
    <t>Complete the following table by entering the appropriate formula in Cell N45 and using the AutoFill feature to complete cells N46:N48.</t>
  </si>
  <si>
    <t>Complete the following table by entering the appropriate formula in Cell N53 and using the AutoFill feature to complete cells N54:N56.</t>
  </si>
  <si>
    <t>Complete the following table by entering the appropriate formula in Cell N61 and using the AutoFill feature to complete cells N62:N64.</t>
  </si>
  <si>
    <r>
      <rPr>
        <b/>
        <u/>
        <sz val="11"/>
        <rFont val="Segoe UI"/>
        <family val="2"/>
      </rPr>
      <t>Instructions</t>
    </r>
    <r>
      <rPr>
        <sz val="11"/>
        <rFont val="Segoe UI"/>
        <family val="2"/>
      </rPr>
      <t xml:space="preserve">:  
Review the Real Estate Table below which contains data from a Multiple Listing Serivce (MLS). 
(1) Write formulas (in cells L6:L30) that will answer the questions listed in cells M6:M30.
(2) Write formulas (in cells M36:M38 and M44:M46) to answer the questions listed in cells L33 and L40. </t>
    </r>
  </si>
  <si>
    <t>What is the total number of employees with a last name beginning with the letters L-N?</t>
  </si>
  <si>
    <t>What is the average salary for employees who have the letters "er" (adjacent) anywhere in their last name?</t>
  </si>
  <si>
    <r>
      <rPr>
        <b/>
        <u/>
        <sz val="12"/>
        <rFont val="Segoe UI"/>
        <family val="2"/>
      </rPr>
      <t>Instructions</t>
    </r>
    <r>
      <rPr>
        <sz val="12"/>
        <rFont val="Segoe UI"/>
        <family val="2"/>
      </rPr>
      <t xml:space="preserve">:  
Review the Employee Table below. Each employee at XYZ Corporation has been rated between 1 and 100 on each of three performance dimensions: Effectiveness, Efficiency, and Quality.  The executives at the company plan to use these performance ratings to calculate annual bonuses for each employee.  Specifically, the executives are considering six (6) different options for calculating employee bonuses.    
(1) Details of each of the six (6) bonus options are presented in Column R (to the right of the Employee Table).  Based on this information, enter the appropriate formulas in cells K8:P8 (to display G. Aikman's bonus under each option).  </t>
    </r>
    <r>
      <rPr>
        <b/>
        <sz val="12"/>
        <rFont val="Segoe UI"/>
        <family val="2"/>
      </rPr>
      <t>NOTE:</t>
    </r>
    <r>
      <rPr>
        <sz val="12"/>
        <rFont val="Segoe UI"/>
        <family val="2"/>
      </rPr>
      <t xml:space="preserve"> each Bonus Option is independent of the other options.  Therefore, bonus amounts are </t>
    </r>
    <r>
      <rPr>
        <b/>
        <u/>
        <sz val="12"/>
        <rFont val="Segoe UI"/>
        <family val="2"/>
      </rPr>
      <t>NOT</t>
    </r>
    <r>
      <rPr>
        <sz val="12"/>
        <rFont val="Segoe UI"/>
        <family val="2"/>
      </rPr>
      <t xml:space="preserve"> cumulative.  Use the AutoFill feature to complete cells K8:P163.
(2) After completing cells K8:P163 in the Employee Table write formulas in cells T41:T46 to answer the question listed in cell S40.</t>
    </r>
  </si>
  <si>
    <r>
      <t>Instructions:  
The ages of Sue, Jimmy, and Linda are listed in cells B5, C5, and D5, respectively (</t>
    </r>
    <r>
      <rPr>
        <b/>
        <i/>
        <sz val="12"/>
        <rFont val="Segoe UI"/>
        <family val="2"/>
      </rPr>
      <t>and will change</t>
    </r>
    <r>
      <rPr>
        <sz val="12"/>
        <rFont val="Segoe UI"/>
        <family val="2"/>
      </rPr>
      <t xml:space="preserve">).  Write formulas (in cells D8:D19) that will evaluate each condition stated below to a boolean value (i.e., TRUE or FALSE).  As an example, the solution to the first condition has been completed for you.  Note that each conditon is independent of any of the others.  Also note that, for some of the statements below, there may be various formulas that can be used to solve the condition; however, you need only to provide one of them. </t>
    </r>
  </si>
  <si>
    <t xml:space="preserve">, or the rating on </t>
  </si>
  <si>
    <t>Bonus Option 5 (rounded to the nearest whole dollar)</t>
  </si>
  <si>
    <t>Bonus Option 6 (rounded to the nearest whole dollar)</t>
  </si>
  <si>
    <t>Quire</t>
  </si>
  <si>
    <t>Damon</t>
  </si>
  <si>
    <t>Tana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</si>
</sst>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yy"/>
    <numFmt numFmtId="165" formatCode="&quot;$&quot;#,##0"/>
    <numFmt numFmtId="166" formatCode="[$-409]mmmm\ d\,\ yyyy;@"/>
    <numFmt numFmtId="167" formatCode="_(* #,##0_);_(* \(#,##0\);_(* &quot;-&quot;??_);_(@_)"/>
    <numFmt numFmtId="168" formatCode="0.0"/>
    <numFmt numFmtId="169" formatCode="00"/>
  </numFmts>
  <fonts count="36" x14ac:knownFonts="1">
    <font>
      <sz val="10"/>
      <name val="Arial"/>
    </font>
    <font>
      <sz val="11"/>
      <color theme="1"/>
      <name val="Segoe UI"/>
      <family val="2"/>
    </font>
    <font>
      <sz val="11"/>
      <color theme="1"/>
      <name val="Calibri"/>
      <family val="2"/>
      <scheme val="minor"/>
    </font>
    <font>
      <sz val="10"/>
      <name val="Arial"/>
      <family val="2"/>
    </font>
    <font>
      <sz val="10"/>
      <name val="MS Sans Serif"/>
      <family val="2"/>
    </font>
    <font>
      <sz val="11"/>
      <color indexed="8"/>
      <name val="Calibri"/>
      <family val="2"/>
    </font>
    <font>
      <sz val="11"/>
      <color theme="1"/>
      <name val="Calibri"/>
      <family val="2"/>
      <scheme val="minor"/>
    </font>
    <font>
      <sz val="10"/>
      <name val="Arial"/>
      <family val="2"/>
    </font>
    <font>
      <b/>
      <sz val="11"/>
      <color theme="0"/>
      <name val="Segoe UI"/>
      <family val="2"/>
    </font>
    <font>
      <sz val="11"/>
      <color rgb="FFFF0000"/>
      <name val="Segoe UI"/>
      <family val="2"/>
    </font>
    <font>
      <sz val="11"/>
      <color theme="0"/>
      <name val="Segoe UI"/>
      <family val="2"/>
    </font>
    <font>
      <b/>
      <sz val="10"/>
      <name val="Segoe UI"/>
      <family val="2"/>
    </font>
    <font>
      <sz val="10"/>
      <name val="Segoe UI"/>
      <family val="2"/>
    </font>
    <font>
      <i/>
      <sz val="10"/>
      <name val="Segoe UI"/>
      <family val="2"/>
    </font>
    <font>
      <sz val="12"/>
      <name val="Segoe UI"/>
      <family val="2"/>
    </font>
    <font>
      <b/>
      <sz val="11"/>
      <name val="Segoe UI"/>
      <family val="2"/>
    </font>
    <font>
      <sz val="11"/>
      <name val="Segoe UI"/>
      <family val="2"/>
    </font>
    <font>
      <b/>
      <u/>
      <sz val="12"/>
      <color theme="0"/>
      <name val="Segoe UI"/>
      <family val="2"/>
    </font>
    <font>
      <sz val="12"/>
      <color theme="0"/>
      <name val="Segoe UI"/>
      <family val="2"/>
    </font>
    <font>
      <i/>
      <sz val="12"/>
      <name val="Segoe UI"/>
      <family val="2"/>
    </font>
    <font>
      <b/>
      <u/>
      <sz val="12"/>
      <name val="Segoe UI"/>
      <family val="2"/>
    </font>
    <font>
      <b/>
      <sz val="12"/>
      <name val="Segoe UI"/>
      <family val="2"/>
    </font>
    <font>
      <b/>
      <sz val="12"/>
      <color theme="0"/>
      <name val="Segoe UI"/>
      <family val="2"/>
    </font>
    <font>
      <b/>
      <sz val="11"/>
      <color rgb="FFFF0000"/>
      <name val="Segoe UI"/>
      <family val="2"/>
    </font>
    <font>
      <sz val="11"/>
      <color indexed="8"/>
      <name val="Segoe UI"/>
      <family val="2"/>
    </font>
    <font>
      <b/>
      <u/>
      <sz val="11"/>
      <name val="Segoe UI"/>
      <family val="2"/>
    </font>
    <font>
      <b/>
      <u/>
      <sz val="11"/>
      <color theme="0"/>
      <name val="Segoe UI"/>
      <family val="2"/>
    </font>
    <font>
      <sz val="10"/>
      <color theme="0"/>
      <name val="Segoe UI"/>
      <family val="2"/>
    </font>
    <font>
      <sz val="10"/>
      <color rgb="FFFF0000"/>
      <name val="Segoe UI"/>
      <family val="2"/>
    </font>
    <font>
      <b/>
      <sz val="10"/>
      <color rgb="FFFF0000"/>
      <name val="Segoe UI"/>
      <family val="2"/>
    </font>
    <font>
      <b/>
      <sz val="11"/>
      <color rgb="FF00B050"/>
      <name val="Segoe UI"/>
      <family val="2"/>
    </font>
    <font>
      <sz val="14"/>
      <name val="Segoe UI"/>
      <family val="2"/>
    </font>
    <font>
      <b/>
      <sz val="16"/>
      <name val="Segoe UI"/>
      <family val="2"/>
    </font>
    <font>
      <b/>
      <i/>
      <sz val="12"/>
      <name val="Segoe UI"/>
      <family val="2"/>
    </font>
    <font>
      <b/>
      <sz val="11"/>
      <color rgb="FF0070C0"/>
      <name val="Segoe UI"/>
      <family val="2"/>
    </font>
    <font>
      <i/>
      <u/>
      <sz val="11"/>
      <name val="Segoe UI"/>
      <family val="2"/>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0"/>
        <bgColor indexed="64"/>
      </patternFill>
    </fill>
    <fill>
      <patternFill patternType="solid">
        <fgColor theme="5" tint="0.59999389629810485"/>
        <bgColor indexed="65"/>
      </patternFill>
    </fill>
    <fill>
      <patternFill patternType="solid">
        <fgColor theme="0"/>
      </patternFill>
    </fill>
    <fill>
      <patternFill patternType="solid">
        <fgColor theme="5" tint="0.79998168889431442"/>
        <bgColor indexed="36"/>
      </patternFill>
    </fill>
    <fill>
      <patternFill patternType="solid">
        <fgColor rgb="FFFF0000"/>
        <bgColor indexed="36"/>
      </patternFill>
    </fill>
    <fill>
      <patternFill patternType="solid">
        <fgColor theme="0"/>
        <bgColor indexed="46"/>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00B050"/>
        <bgColor indexed="64"/>
      </patternFill>
    </fill>
    <fill>
      <patternFill patternType="solid">
        <fgColor rgb="FF00B050"/>
        <bgColor indexed="36"/>
      </patternFill>
    </fill>
    <fill>
      <patternFill patternType="solid">
        <fgColor rgb="FFAFFFD3"/>
        <bgColor indexed="64"/>
      </patternFill>
    </fill>
    <fill>
      <patternFill patternType="solid">
        <fgColor theme="4" tint="0.79998168889431442"/>
        <bgColor indexed="64"/>
      </patternFill>
    </fill>
    <fill>
      <patternFill patternType="solid">
        <fgColor rgb="FFFFFFCC"/>
        <bgColor indexed="64"/>
      </patternFill>
    </fill>
    <fill>
      <patternFill patternType="solid">
        <fgColor rgb="FFCCECFF"/>
        <bgColor indexed="64"/>
      </patternFill>
    </fill>
  </fills>
  <borders count="53">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rgb="FF00B050"/>
      </left>
      <right style="medium">
        <color rgb="FF00B050"/>
      </right>
      <top style="medium">
        <color rgb="FF00B050"/>
      </top>
      <bottom style="medium">
        <color rgb="FF00B05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2">
    <xf numFmtId="0" fontId="0" fillId="0" borderId="0"/>
    <xf numFmtId="0" fontId="6" fillId="5" borderId="0" applyNumberFormat="0" applyBorder="0" applyAlignment="0" applyProtection="0"/>
    <xf numFmtId="43" fontId="3" fillId="0" borderId="0" applyFont="0" applyFill="0" applyBorder="0" applyAlignment="0" applyProtection="0"/>
    <xf numFmtId="44" fontId="5" fillId="0" borderId="0" applyFont="0" applyFill="0" applyBorder="0" applyAlignment="0" applyProtection="0"/>
    <xf numFmtId="0" fontId="6" fillId="0" borderId="0"/>
    <xf numFmtId="9" fontId="3" fillId="0" borderId="0" applyFont="0" applyFill="0" applyBorder="0" applyAlignment="0" applyProtection="0"/>
    <xf numFmtId="9" fontId="5" fillId="0" borderId="0" applyFont="0" applyFill="0" applyBorder="0" applyAlignment="0" applyProtection="0"/>
    <xf numFmtId="0" fontId="4" fillId="0" borderId="0" applyNumberFormat="0" applyFont="0" applyFill="0" applyBorder="0" applyAlignment="0" applyProtection="0">
      <alignment horizontal="left"/>
    </xf>
    <xf numFmtId="0" fontId="3" fillId="0" borderId="0"/>
    <xf numFmtId="0" fontId="2" fillId="0" borderId="0"/>
    <xf numFmtId="0" fontId="2" fillId="5" borderId="0" applyNumberFormat="0" applyBorder="0" applyAlignment="0" applyProtection="0"/>
    <xf numFmtId="44" fontId="7" fillId="0" borderId="0" applyFont="0" applyFill="0" applyBorder="0" applyAlignment="0" applyProtection="0"/>
  </cellStyleXfs>
  <cellXfs count="323">
    <xf numFmtId="0" fontId="0" fillId="0" borderId="0" xfId="0"/>
    <xf numFmtId="49" fontId="11" fillId="13" borderId="38" xfId="8" applyNumberFormat="1" applyFont="1" applyFill="1" applyBorder="1" applyAlignment="1" applyProtection="1">
      <alignment horizontal="right"/>
      <protection hidden="1"/>
    </xf>
    <xf numFmtId="0" fontId="11" fillId="13" borderId="39" xfId="8" quotePrefix="1" applyNumberFormat="1" applyFont="1" applyFill="1" applyBorder="1" applyAlignment="1" applyProtection="1">
      <alignment horizontal="left"/>
      <protection hidden="1"/>
    </xf>
    <xf numFmtId="0" fontId="12" fillId="0" borderId="0" xfId="8" applyFont="1" applyProtection="1"/>
    <xf numFmtId="49" fontId="11" fillId="18" borderId="6" xfId="8" applyNumberFormat="1" applyFont="1" applyFill="1" applyBorder="1" applyAlignment="1" applyProtection="1">
      <alignment horizontal="left"/>
      <protection locked="0"/>
    </xf>
    <xf numFmtId="49" fontId="11" fillId="0" borderId="6" xfId="8" applyNumberFormat="1" applyFont="1" applyBorder="1" applyAlignment="1" applyProtection="1">
      <alignment horizontal="left"/>
      <protection locked="0"/>
    </xf>
    <xf numFmtId="49" fontId="13" fillId="0" borderId="6" xfId="8" applyNumberFormat="1" applyFont="1" applyBorder="1" applyAlignment="1" applyProtection="1">
      <alignment horizontal="left"/>
      <protection locked="0"/>
    </xf>
    <xf numFmtId="49" fontId="13" fillId="0" borderId="8" xfId="8" applyNumberFormat="1" applyFont="1" applyBorder="1" applyAlignment="1" applyProtection="1">
      <alignment horizontal="left"/>
      <protection locked="0"/>
    </xf>
    <xf numFmtId="0" fontId="14" fillId="0" borderId="0" xfId="8" applyFont="1" applyAlignment="1" applyProtection="1">
      <alignment horizontal="left"/>
    </xf>
    <xf numFmtId="0" fontId="12" fillId="0" borderId="0" xfId="0" applyFont="1"/>
    <xf numFmtId="0" fontId="15" fillId="0" borderId="0" xfId="8" applyFont="1" applyProtection="1"/>
    <xf numFmtId="0" fontId="16" fillId="0" borderId="0" xfId="8" applyFont="1" applyProtection="1"/>
    <xf numFmtId="0" fontId="16" fillId="0" borderId="0" xfId="8" applyFont="1" applyAlignment="1" applyProtection="1">
      <alignment horizontal="left"/>
    </xf>
    <xf numFmtId="0" fontId="16" fillId="0" borderId="0" xfId="8" applyFont="1" applyAlignment="1" applyProtection="1">
      <alignment horizontal="center"/>
      <protection hidden="1"/>
    </xf>
    <xf numFmtId="0" fontId="16" fillId="0" borderId="14" xfId="8" applyFont="1" applyBorder="1" applyAlignment="1" applyProtection="1">
      <alignment horizontal="center"/>
    </xf>
    <xf numFmtId="0" fontId="16" fillId="0" borderId="0" xfId="8" applyFont="1" applyAlignment="1" applyProtection="1">
      <alignment horizontal="left" indent="1"/>
      <protection hidden="1"/>
    </xf>
    <xf numFmtId="0" fontId="10" fillId="0" borderId="0" xfId="8" applyFont="1" applyAlignment="1" applyProtection="1">
      <alignment horizontal="right"/>
      <protection hidden="1"/>
    </xf>
    <xf numFmtId="0" fontId="10" fillId="0" borderId="0" xfId="8" applyFont="1" applyAlignment="1" applyProtection="1">
      <alignment horizontal="left"/>
      <protection hidden="1"/>
    </xf>
    <xf numFmtId="0" fontId="10" fillId="0" borderId="0" xfId="8" applyFont="1" applyProtection="1">
      <protection hidden="1"/>
    </xf>
    <xf numFmtId="0" fontId="16" fillId="0" borderId="14" xfId="8" applyFont="1" applyBorder="1" applyAlignment="1" applyProtection="1">
      <alignment horizontal="center"/>
      <protection locked="0"/>
    </xf>
    <xf numFmtId="0" fontId="17" fillId="0" borderId="0" xfId="8" applyFont="1" applyProtection="1">
      <protection hidden="1"/>
    </xf>
    <xf numFmtId="0" fontId="18" fillId="0" borderId="0" xfId="8" applyFont="1" applyProtection="1">
      <protection hidden="1"/>
    </xf>
    <xf numFmtId="0" fontId="10" fillId="0" borderId="0" xfId="8" applyFont="1" applyAlignment="1" applyProtection="1">
      <alignment horizontal="center"/>
      <protection hidden="1"/>
    </xf>
    <xf numFmtId="0" fontId="10" fillId="0" borderId="0" xfId="8" applyFont="1" applyAlignment="1" applyProtection="1">
      <alignment horizontal="left" indent="8"/>
      <protection hidden="1"/>
    </xf>
    <xf numFmtId="0" fontId="16" fillId="0" borderId="30" xfId="8" applyFont="1" applyBorder="1" applyAlignment="1" applyProtection="1">
      <alignment horizontal="center"/>
      <protection locked="0"/>
    </xf>
    <xf numFmtId="0" fontId="19" fillId="0" borderId="0" xfId="8" applyFont="1" applyProtection="1">
      <protection hidden="1"/>
    </xf>
    <xf numFmtId="0" fontId="14" fillId="0" borderId="0" xfId="8" applyFont="1" applyAlignment="1" applyProtection="1"/>
    <xf numFmtId="0" fontId="16" fillId="0" borderId="0" xfId="8" applyFont="1" applyFill="1" applyProtection="1"/>
    <xf numFmtId="0" fontId="12" fillId="0" borderId="0" xfId="8" applyFont="1" applyFill="1" applyProtection="1"/>
    <xf numFmtId="0" fontId="8" fillId="8" borderId="19" xfId="9" applyFont="1" applyFill="1" applyBorder="1" applyAlignment="1" applyProtection="1">
      <alignment horizontal="center" vertical="center" wrapText="1"/>
      <protection hidden="1"/>
    </xf>
    <xf numFmtId="0" fontId="8" fillId="8" borderId="33" xfId="9" applyFont="1" applyFill="1" applyBorder="1" applyAlignment="1" applyProtection="1">
      <alignment horizontal="center" vertical="center" wrapText="1"/>
      <protection hidden="1"/>
    </xf>
    <xf numFmtId="0" fontId="8" fillId="8" borderId="33" xfId="9" applyFont="1" applyFill="1" applyBorder="1" applyAlignment="1" applyProtection="1">
      <alignment horizontal="center" vertical="center"/>
      <protection hidden="1"/>
    </xf>
    <xf numFmtId="0" fontId="8" fillId="8" borderId="20" xfId="9" applyFont="1" applyFill="1" applyBorder="1" applyAlignment="1" applyProtection="1">
      <alignment horizontal="center" vertical="center"/>
      <protection hidden="1"/>
    </xf>
    <xf numFmtId="0" fontId="15" fillId="0" borderId="49" xfId="9" applyFont="1" applyFill="1" applyBorder="1" applyAlignment="1" applyProtection="1">
      <alignment horizontal="center" vertical="center" wrapText="1"/>
      <protection hidden="1"/>
    </xf>
    <xf numFmtId="0" fontId="15" fillId="0" borderId="7" xfId="9" applyFont="1" applyFill="1" applyBorder="1" applyAlignment="1" applyProtection="1">
      <alignment horizontal="center" vertical="center" wrapText="1"/>
      <protection hidden="1"/>
    </xf>
    <xf numFmtId="49" fontId="23" fillId="0" borderId="0" xfId="8" applyNumberFormat="1" applyFont="1" applyFill="1" applyProtection="1"/>
    <xf numFmtId="0" fontId="8" fillId="15" borderId="12" xfId="9" applyFont="1" applyFill="1" applyBorder="1" applyAlignment="1" applyProtection="1">
      <alignment horizontal="center" vertical="center" wrapText="1"/>
      <protection hidden="1"/>
    </xf>
    <xf numFmtId="0" fontId="8" fillId="15" borderId="12" xfId="9" applyFont="1" applyFill="1" applyBorder="1" applyAlignment="1" applyProtection="1">
      <alignment horizontal="center" vertical="center"/>
      <protection hidden="1"/>
    </xf>
    <xf numFmtId="0" fontId="8" fillId="15" borderId="2" xfId="9" applyFont="1" applyFill="1" applyBorder="1" applyAlignment="1" applyProtection="1">
      <alignment horizontal="center" vertical="center"/>
      <protection hidden="1"/>
    </xf>
    <xf numFmtId="1" fontId="24" fillId="9" borderId="3" xfId="9" applyNumberFormat="1" applyFont="1" applyFill="1" applyBorder="1" applyAlignment="1" applyProtection="1">
      <alignment horizontal="center"/>
    </xf>
    <xf numFmtId="0" fontId="24" fillId="9" borderId="9" xfId="9" applyFont="1" applyFill="1" applyBorder="1" applyProtection="1"/>
    <xf numFmtId="0" fontId="24" fillId="9" borderId="9" xfId="9" applyFont="1" applyFill="1" applyBorder="1" applyAlignment="1" applyProtection="1">
      <alignment horizontal="center"/>
      <protection hidden="1"/>
    </xf>
    <xf numFmtId="0" fontId="24" fillId="9" borderId="44" xfId="9" applyFont="1" applyFill="1" applyBorder="1" applyProtection="1">
      <protection hidden="1"/>
    </xf>
    <xf numFmtId="42" fontId="24" fillId="9" borderId="35" xfId="9" applyNumberFormat="1" applyFont="1" applyFill="1" applyBorder="1" applyProtection="1">
      <protection hidden="1"/>
    </xf>
    <xf numFmtId="0" fontId="24" fillId="9" borderId="34" xfId="9" applyFont="1" applyFill="1" applyBorder="1" applyAlignment="1" applyProtection="1">
      <alignment horizontal="center"/>
      <protection hidden="1"/>
    </xf>
    <xf numFmtId="0" fontId="24" fillId="9" borderId="35" xfId="9" applyFont="1" applyFill="1" applyBorder="1" applyAlignment="1" applyProtection="1">
      <alignment horizontal="center"/>
      <protection hidden="1"/>
    </xf>
    <xf numFmtId="0" fontId="24" fillId="9" borderId="15" xfId="9" applyFont="1" applyFill="1" applyBorder="1" applyAlignment="1" applyProtection="1">
      <alignment horizontal="center"/>
      <protection hidden="1"/>
    </xf>
    <xf numFmtId="165" fontId="24" fillId="6" borderId="9" xfId="10" applyNumberFormat="1" applyFont="1" applyFill="1" applyBorder="1" applyAlignment="1" applyProtection="1">
      <alignment horizontal="center"/>
      <protection locked="0"/>
    </xf>
    <xf numFmtId="165" fontId="24" fillId="6" borderId="4" xfId="10" applyNumberFormat="1" applyFont="1" applyFill="1" applyBorder="1" applyAlignment="1" applyProtection="1">
      <alignment horizontal="center"/>
      <protection locked="0"/>
    </xf>
    <xf numFmtId="0" fontId="25" fillId="0" borderId="0" xfId="8" applyFont="1" applyFill="1" applyProtection="1"/>
    <xf numFmtId="165" fontId="24" fillId="16" borderId="9" xfId="10" applyNumberFormat="1" applyFont="1" applyFill="1" applyBorder="1" applyAlignment="1" applyProtection="1">
      <alignment horizontal="center"/>
      <protection hidden="1"/>
    </xf>
    <xf numFmtId="165" fontId="24" fillId="16" borderId="4" xfId="10" applyNumberFormat="1" applyFont="1" applyFill="1" applyBorder="1" applyAlignment="1" applyProtection="1">
      <alignment horizontal="center"/>
      <protection hidden="1"/>
    </xf>
    <xf numFmtId="0" fontId="26" fillId="0" borderId="0" xfId="8" applyFont="1" applyFill="1" applyProtection="1">
      <protection hidden="1"/>
    </xf>
    <xf numFmtId="0" fontId="27" fillId="0" borderId="0" xfId="8" applyFont="1" applyProtection="1">
      <protection hidden="1"/>
    </xf>
    <xf numFmtId="1" fontId="24" fillId="9" borderId="5" xfId="9" applyNumberFormat="1" applyFont="1" applyFill="1" applyBorder="1" applyAlignment="1" applyProtection="1">
      <alignment horizontal="center"/>
    </xf>
    <xf numFmtId="0" fontId="24" fillId="9" borderId="10" xfId="9" applyFont="1" applyFill="1" applyBorder="1" applyProtection="1"/>
    <xf numFmtId="0" fontId="24" fillId="9" borderId="10" xfId="9" applyFont="1" applyFill="1" applyBorder="1" applyAlignment="1" applyProtection="1">
      <alignment horizontal="center"/>
      <protection hidden="1"/>
    </xf>
    <xf numFmtId="0" fontId="24" fillId="9" borderId="45" xfId="9" applyFont="1" applyFill="1" applyBorder="1" applyProtection="1">
      <protection hidden="1"/>
    </xf>
    <xf numFmtId="41" fontId="24" fillId="9" borderId="10" xfId="9" applyNumberFormat="1" applyFont="1" applyFill="1" applyBorder="1" applyProtection="1">
      <protection hidden="1"/>
    </xf>
    <xf numFmtId="0" fontId="24" fillId="9" borderId="36" xfId="9" applyFont="1" applyFill="1" applyBorder="1" applyAlignment="1" applyProtection="1">
      <alignment horizontal="center"/>
      <protection hidden="1"/>
    </xf>
    <xf numFmtId="0" fontId="24" fillId="9" borderId="6" xfId="9" applyFont="1" applyFill="1" applyBorder="1" applyAlignment="1" applyProtection="1">
      <alignment horizontal="center"/>
      <protection hidden="1"/>
    </xf>
    <xf numFmtId="0" fontId="16" fillId="0" borderId="0" xfId="8" applyFont="1" applyAlignment="1" applyProtection="1">
      <protection hidden="1"/>
    </xf>
    <xf numFmtId="0" fontId="9" fillId="0" borderId="0" xfId="8" applyFont="1" applyFill="1" applyProtection="1"/>
    <xf numFmtId="0" fontId="10" fillId="0" borderId="0" xfId="8" applyFont="1" applyAlignment="1" applyProtection="1">
      <protection hidden="1"/>
    </xf>
    <xf numFmtId="5" fontId="10" fillId="0" borderId="0" xfId="8" applyNumberFormat="1" applyFont="1" applyProtection="1">
      <protection hidden="1"/>
    </xf>
    <xf numFmtId="0" fontId="16" fillId="0" borderId="0" xfId="8" applyFont="1" applyFill="1" applyProtection="1">
      <protection hidden="1"/>
    </xf>
    <xf numFmtId="0" fontId="10" fillId="0" borderId="0" xfId="8" applyFont="1" applyFill="1" applyProtection="1">
      <protection hidden="1"/>
    </xf>
    <xf numFmtId="0" fontId="25" fillId="0" borderId="0" xfId="8" applyFont="1" applyFill="1" applyProtection="1">
      <protection hidden="1"/>
    </xf>
    <xf numFmtId="165" fontId="10" fillId="0" borderId="0" xfId="8" applyNumberFormat="1" applyFont="1" applyProtection="1">
      <protection hidden="1"/>
    </xf>
    <xf numFmtId="0" fontId="16" fillId="0" borderId="0" xfId="8" applyFont="1" applyProtection="1">
      <protection hidden="1"/>
    </xf>
    <xf numFmtId="49" fontId="28" fillId="0" borderId="0" xfId="8" applyNumberFormat="1" applyFont="1" applyProtection="1"/>
    <xf numFmtId="49" fontId="29" fillId="0" borderId="0" xfId="8" applyNumberFormat="1" applyFont="1" applyAlignment="1" applyProtection="1">
      <alignment horizontal="right"/>
    </xf>
    <xf numFmtId="9" fontId="10" fillId="0" borderId="0" xfId="8" applyNumberFormat="1" applyFont="1" applyProtection="1">
      <protection hidden="1"/>
    </xf>
    <xf numFmtId="10" fontId="10" fillId="0" borderId="0" xfId="8" applyNumberFormat="1" applyFont="1" applyProtection="1">
      <protection hidden="1"/>
    </xf>
    <xf numFmtId="0" fontId="15" fillId="0" borderId="0" xfId="8" applyFont="1" applyAlignment="1" applyProtection="1">
      <alignment horizontal="left"/>
    </xf>
    <xf numFmtId="10" fontId="10" fillId="0" borderId="0" xfId="5" applyNumberFormat="1" applyFont="1" applyFill="1" applyProtection="1">
      <protection hidden="1"/>
    </xf>
    <xf numFmtId="0" fontId="15" fillId="10" borderId="5" xfId="8" applyFont="1" applyFill="1" applyBorder="1" applyAlignment="1" applyProtection="1">
      <alignment horizontal="center"/>
    </xf>
    <xf numFmtId="0" fontId="15" fillId="10" borderId="7" xfId="8" applyFont="1" applyFill="1" applyBorder="1" applyAlignment="1" applyProtection="1">
      <alignment horizontal="center"/>
    </xf>
    <xf numFmtId="0" fontId="8" fillId="14" borderId="14" xfId="8" applyFont="1" applyFill="1" applyBorder="1" applyAlignment="1" applyProtection="1">
      <alignment horizontal="center"/>
      <protection hidden="1"/>
    </xf>
    <xf numFmtId="0" fontId="15" fillId="10" borderId="13" xfId="8" applyFont="1" applyFill="1" applyBorder="1" applyAlignment="1" applyProtection="1">
      <alignment horizontal="center"/>
    </xf>
    <xf numFmtId="165" fontId="16" fillId="0" borderId="15" xfId="8" applyNumberFormat="1" applyFont="1" applyBorder="1" applyAlignment="1" applyProtection="1">
      <alignment horizontal="center"/>
      <protection locked="0"/>
    </xf>
    <xf numFmtId="165" fontId="8" fillId="14" borderId="47" xfId="8" applyNumberFormat="1" applyFont="1" applyFill="1" applyBorder="1" applyProtection="1">
      <protection hidden="1"/>
    </xf>
    <xf numFmtId="0" fontId="16" fillId="0" borderId="0" xfId="8" applyFont="1" applyFill="1" applyAlignment="1" applyProtection="1">
      <alignment horizontal="center"/>
    </xf>
    <xf numFmtId="165" fontId="16" fillId="0" borderId="6" xfId="8" applyNumberFormat="1" applyFont="1" applyBorder="1" applyAlignment="1" applyProtection="1">
      <alignment horizontal="center"/>
      <protection locked="0"/>
    </xf>
    <xf numFmtId="165" fontId="8" fillId="14" borderId="48" xfId="8" applyNumberFormat="1" applyFont="1" applyFill="1" applyBorder="1" applyProtection="1">
      <protection hidden="1"/>
    </xf>
    <xf numFmtId="165" fontId="16" fillId="0" borderId="8" xfId="8" applyNumberFormat="1" applyFont="1" applyBorder="1" applyAlignment="1" applyProtection="1">
      <alignment horizontal="center"/>
      <protection locked="0"/>
    </xf>
    <xf numFmtId="165" fontId="8" fillId="14" borderId="49" xfId="8" applyNumberFormat="1" applyFont="1" applyFill="1" applyBorder="1" applyProtection="1">
      <protection hidden="1"/>
    </xf>
    <xf numFmtId="165" fontId="24" fillId="0" borderId="0" xfId="10" applyNumberFormat="1" applyFont="1" applyFill="1" applyBorder="1" applyAlignment="1" applyProtection="1">
      <alignment horizontal="center"/>
    </xf>
    <xf numFmtId="165" fontId="24" fillId="0" borderId="0" xfId="10" applyNumberFormat="1" applyFont="1" applyFill="1" applyBorder="1" applyAlignment="1" applyProtection="1">
      <alignment horizontal="left"/>
    </xf>
    <xf numFmtId="1" fontId="24" fillId="9" borderId="7" xfId="9" applyNumberFormat="1" applyFont="1" applyFill="1" applyBorder="1" applyAlignment="1" applyProtection="1">
      <alignment horizontal="center"/>
    </xf>
    <xf numFmtId="0" fontId="24" fillId="9" borderId="11" xfId="9" applyFont="1" applyFill="1" applyBorder="1" applyProtection="1"/>
    <xf numFmtId="0" fontId="24" fillId="9" borderId="11" xfId="9" applyFont="1" applyFill="1" applyBorder="1" applyAlignment="1" applyProtection="1">
      <alignment horizontal="center"/>
      <protection hidden="1"/>
    </xf>
    <xf numFmtId="0" fontId="24" fillId="9" borderId="46" xfId="9" applyFont="1" applyFill="1" applyBorder="1" applyProtection="1">
      <protection hidden="1"/>
    </xf>
    <xf numFmtId="41" fontId="24" fillId="9" borderId="11" xfId="9" applyNumberFormat="1" applyFont="1" applyFill="1" applyBorder="1" applyProtection="1">
      <protection hidden="1"/>
    </xf>
    <xf numFmtId="0" fontId="24" fillId="9" borderId="37" xfId="9" applyFont="1" applyFill="1" applyBorder="1" applyAlignment="1" applyProtection="1">
      <alignment horizontal="center"/>
      <protection hidden="1"/>
    </xf>
    <xf numFmtId="0" fontId="24" fillId="9" borderId="8" xfId="9" applyFont="1" applyFill="1" applyBorder="1" applyAlignment="1" applyProtection="1">
      <alignment horizontal="center"/>
      <protection hidden="1"/>
    </xf>
    <xf numFmtId="0" fontId="1" fillId="0" borderId="0" xfId="9" applyFont="1" applyProtection="1"/>
    <xf numFmtId="165" fontId="27" fillId="0" borderId="0" xfId="8" applyNumberFormat="1" applyFont="1" applyProtection="1">
      <protection hidden="1"/>
    </xf>
    <xf numFmtId="0" fontId="27" fillId="0" borderId="0" xfId="8" applyFont="1" applyProtection="1"/>
    <xf numFmtId="0" fontId="15" fillId="7" borderId="19" xfId="9" applyFont="1" applyFill="1" applyBorder="1" applyAlignment="1" applyProtection="1">
      <alignment horizontal="center" wrapText="1"/>
      <protection hidden="1"/>
    </xf>
    <xf numFmtId="0" fontId="15" fillId="7" borderId="33" xfId="9" applyFont="1" applyFill="1" applyBorder="1" applyAlignment="1" applyProtection="1">
      <alignment horizontal="center"/>
      <protection hidden="1"/>
    </xf>
    <xf numFmtId="0" fontId="15" fillId="7" borderId="33" xfId="9" applyFont="1" applyFill="1" applyBorder="1" applyAlignment="1" applyProtection="1">
      <alignment horizontal="center" wrapText="1"/>
      <protection hidden="1"/>
    </xf>
    <xf numFmtId="0" fontId="15" fillId="7" borderId="16" xfId="9" applyFont="1" applyFill="1" applyBorder="1" applyAlignment="1" applyProtection="1">
      <alignment horizontal="center" wrapText="1"/>
      <protection hidden="1"/>
    </xf>
    <xf numFmtId="0" fontId="15" fillId="7" borderId="17" xfId="9" applyFont="1" applyFill="1" applyBorder="1" applyAlignment="1" applyProtection="1">
      <alignment horizontal="center"/>
      <protection hidden="1"/>
    </xf>
    <xf numFmtId="0" fontId="15" fillId="7" borderId="17" xfId="9" applyFont="1" applyFill="1" applyBorder="1" applyAlignment="1" applyProtection="1">
      <alignment horizontal="center" wrapText="1"/>
      <protection hidden="1"/>
    </xf>
    <xf numFmtId="0" fontId="15" fillId="7" borderId="11" xfId="9" applyFont="1" applyFill="1" applyBorder="1" applyAlignment="1" applyProtection="1">
      <alignment horizontal="center" wrapText="1"/>
      <protection hidden="1"/>
    </xf>
    <xf numFmtId="0" fontId="15" fillId="7" borderId="46" xfId="9" applyFont="1" applyFill="1" applyBorder="1" applyAlignment="1" applyProtection="1">
      <alignment horizontal="center" wrapText="1"/>
      <protection hidden="1"/>
    </xf>
    <xf numFmtId="0" fontId="16" fillId="0" borderId="0" xfId="8" applyFont="1" applyAlignment="1" applyProtection="1"/>
    <xf numFmtId="0" fontId="16" fillId="0" borderId="0" xfId="8" applyFont="1" applyBorder="1" applyAlignment="1" applyProtection="1"/>
    <xf numFmtId="0" fontId="16" fillId="0" borderId="0" xfId="8" applyFont="1" applyAlignment="1" applyProtection="1">
      <alignment horizontal="center"/>
    </xf>
    <xf numFmtId="14" fontId="16" fillId="0" borderId="0" xfId="8" applyNumberFormat="1" applyFont="1" applyProtection="1"/>
    <xf numFmtId="0" fontId="30" fillId="0" borderId="0" xfId="8" applyFont="1" applyAlignment="1" applyProtection="1">
      <alignment horizontal="center"/>
      <protection hidden="1"/>
    </xf>
    <xf numFmtId="0" fontId="15" fillId="2" borderId="1" xfId="8" applyFont="1" applyFill="1" applyBorder="1" applyAlignment="1" applyProtection="1">
      <alignment horizontal="center"/>
    </xf>
    <xf numFmtId="0" fontId="15" fillId="2" borderId="12" xfId="8" applyFont="1" applyFill="1" applyBorder="1" applyAlignment="1" applyProtection="1">
      <alignment horizontal="center"/>
    </xf>
    <xf numFmtId="0" fontId="15" fillId="2" borderId="2" xfId="8" applyFont="1" applyFill="1" applyBorder="1" applyAlignment="1" applyProtection="1">
      <alignment horizontal="center"/>
    </xf>
    <xf numFmtId="0" fontId="16" fillId="17" borderId="0" xfId="8" applyFont="1" applyFill="1" applyAlignment="1" applyProtection="1">
      <alignment horizontal="left"/>
    </xf>
    <xf numFmtId="41" fontId="16" fillId="17" borderId="0" xfId="8" applyNumberFormat="1" applyFont="1" applyFill="1" applyProtection="1"/>
    <xf numFmtId="0" fontId="30" fillId="0" borderId="14" xfId="8" applyFont="1" applyBorder="1" applyAlignment="1" applyProtection="1">
      <alignment horizontal="center"/>
      <protection hidden="1"/>
    </xf>
    <xf numFmtId="0" fontId="16" fillId="0" borderId="3" xfId="8" applyFont="1" applyBorder="1" applyAlignment="1" applyProtection="1">
      <alignment horizontal="center"/>
    </xf>
    <xf numFmtId="0" fontId="16" fillId="0" borderId="10" xfId="8" applyFont="1" applyBorder="1" applyProtection="1"/>
    <xf numFmtId="0" fontId="16" fillId="0" borderId="10" xfId="8" applyFont="1" applyBorder="1" applyProtection="1">
      <protection hidden="1"/>
    </xf>
    <xf numFmtId="0" fontId="16" fillId="0" borderId="10" xfId="8" applyFont="1" applyBorder="1" applyAlignment="1" applyProtection="1">
      <alignment horizontal="center"/>
      <protection hidden="1"/>
    </xf>
    <xf numFmtId="0" fontId="16" fillId="0" borderId="45" xfId="8" applyFont="1" applyBorder="1" applyProtection="1">
      <protection hidden="1"/>
    </xf>
    <xf numFmtId="164" fontId="16" fillId="0" borderId="36" xfId="8" applyNumberFormat="1" applyFont="1" applyBorder="1" applyProtection="1">
      <protection hidden="1"/>
    </xf>
    <xf numFmtId="164" fontId="16" fillId="0" borderId="10" xfId="8" applyNumberFormat="1" applyFont="1" applyBorder="1" applyProtection="1">
      <protection hidden="1"/>
    </xf>
    <xf numFmtId="0" fontId="16" fillId="0" borderId="6" xfId="8" applyFont="1" applyBorder="1" applyAlignment="1" applyProtection="1">
      <alignment horizontal="center"/>
      <protection hidden="1"/>
    </xf>
    <xf numFmtId="165" fontId="16" fillId="0" borderId="14" xfId="8" applyNumberFormat="1" applyFont="1" applyBorder="1" applyAlignment="1" applyProtection="1">
      <alignment horizontal="center"/>
      <protection locked="0"/>
    </xf>
    <xf numFmtId="165" fontId="30" fillId="0" borderId="14" xfId="8" applyNumberFormat="1" applyFont="1" applyBorder="1" applyAlignment="1" applyProtection="1">
      <alignment horizontal="center"/>
      <protection hidden="1"/>
    </xf>
    <xf numFmtId="0" fontId="16" fillId="0" borderId="5" xfId="8" applyFont="1" applyBorder="1" applyAlignment="1" applyProtection="1">
      <alignment horizontal="center"/>
    </xf>
    <xf numFmtId="0" fontId="16" fillId="0" borderId="10" xfId="7" applyFont="1" applyBorder="1" applyAlignment="1" applyProtection="1"/>
    <xf numFmtId="0" fontId="16" fillId="17" borderId="0" xfId="8" applyFont="1" applyFill="1" applyProtection="1"/>
    <xf numFmtId="0" fontId="16" fillId="0" borderId="45" xfId="8" applyFont="1" applyFill="1" applyBorder="1" applyProtection="1">
      <protection hidden="1"/>
    </xf>
    <xf numFmtId="0" fontId="16" fillId="0" borderId="6" xfId="8" applyFont="1" applyFill="1" applyBorder="1" applyAlignment="1" applyProtection="1">
      <alignment horizontal="center"/>
      <protection hidden="1"/>
    </xf>
    <xf numFmtId="0" fontId="30" fillId="0" borderId="30" xfId="8" applyFont="1" applyBorder="1" applyAlignment="1" applyProtection="1">
      <alignment horizontal="center"/>
      <protection hidden="1"/>
    </xf>
    <xf numFmtId="0" fontId="10" fillId="0" borderId="0" xfId="8" applyNumberFormat="1" applyFont="1" applyProtection="1">
      <protection hidden="1"/>
    </xf>
    <xf numFmtId="165" fontId="16" fillId="0" borderId="32" xfId="8" applyNumberFormat="1" applyFont="1" applyBorder="1" applyAlignment="1" applyProtection="1">
      <alignment horizontal="center"/>
      <protection locked="0"/>
    </xf>
    <xf numFmtId="165" fontId="30" fillId="0" borderId="32" xfId="8" applyNumberFormat="1" applyFont="1" applyBorder="1" applyAlignment="1" applyProtection="1">
      <alignment horizontal="center"/>
      <protection hidden="1"/>
    </xf>
    <xf numFmtId="0" fontId="16" fillId="0" borderId="45" xfId="8" applyFont="1" applyBorder="1" applyAlignment="1" applyProtection="1">
      <alignment horizontal="left"/>
      <protection hidden="1"/>
    </xf>
    <xf numFmtId="5" fontId="16" fillId="0" borderId="14" xfId="8" applyNumberFormat="1" applyFont="1" applyBorder="1" applyAlignment="1" applyProtection="1">
      <alignment horizontal="center"/>
      <protection locked="0"/>
    </xf>
    <xf numFmtId="5" fontId="30" fillId="0" borderId="14" xfId="8" applyNumberFormat="1" applyFont="1" applyBorder="1" applyAlignment="1" applyProtection="1">
      <alignment horizontal="center"/>
      <protection hidden="1"/>
    </xf>
    <xf numFmtId="0" fontId="15" fillId="10" borderId="13" xfId="8" applyFont="1" applyFill="1" applyBorder="1" applyProtection="1"/>
    <xf numFmtId="42" fontId="8" fillId="14" borderId="47" xfId="11" applyNumberFormat="1" applyFont="1" applyFill="1" applyBorder="1" applyProtection="1">
      <protection hidden="1"/>
    </xf>
    <xf numFmtId="0" fontId="16" fillId="0" borderId="10" xfId="8" applyFont="1" applyBorder="1" applyAlignment="1" applyProtection="1">
      <alignment horizontal="left"/>
      <protection hidden="1"/>
    </xf>
    <xf numFmtId="0" fontId="15" fillId="10" borderId="5" xfId="8" applyFont="1" applyFill="1" applyBorder="1" applyProtection="1"/>
    <xf numFmtId="42" fontId="8" fillId="14" borderId="48" xfId="11" applyNumberFormat="1" applyFont="1" applyFill="1" applyBorder="1" applyProtection="1">
      <protection hidden="1"/>
    </xf>
    <xf numFmtId="0" fontId="15" fillId="10" borderId="7" xfId="8" applyFont="1" applyFill="1" applyBorder="1" applyProtection="1"/>
    <xf numFmtId="42" fontId="8" fillId="14" borderId="49" xfId="11" applyNumberFormat="1" applyFont="1" applyFill="1" applyBorder="1" applyProtection="1">
      <protection hidden="1"/>
    </xf>
    <xf numFmtId="44" fontId="8" fillId="14" borderId="47" xfId="11" applyFont="1" applyFill="1" applyBorder="1" applyProtection="1">
      <protection hidden="1"/>
    </xf>
    <xf numFmtId="44" fontId="8" fillId="14" borderId="48" xfId="11" applyFont="1" applyFill="1" applyBorder="1" applyProtection="1">
      <protection hidden="1"/>
    </xf>
    <xf numFmtId="44" fontId="8" fillId="14" borderId="49" xfId="11" applyFont="1" applyFill="1" applyBorder="1" applyProtection="1">
      <protection hidden="1"/>
    </xf>
    <xf numFmtId="0" fontId="16" fillId="0" borderId="15" xfId="8" applyFont="1" applyBorder="1" applyAlignment="1" applyProtection="1">
      <alignment horizontal="center"/>
      <protection locked="0"/>
    </xf>
    <xf numFmtId="0" fontId="8" fillId="14" borderId="47" xfId="11" applyNumberFormat="1" applyFont="1" applyFill="1" applyBorder="1" applyAlignment="1" applyProtection="1">
      <alignment horizontal="center"/>
      <protection hidden="1"/>
    </xf>
    <xf numFmtId="0" fontId="16" fillId="0" borderId="6" xfId="8" applyFont="1" applyBorder="1" applyAlignment="1" applyProtection="1">
      <alignment horizontal="center"/>
      <protection locked="0"/>
    </xf>
    <xf numFmtId="0" fontId="8" fillId="14" borderId="48" xfId="11" applyNumberFormat="1" applyFont="1" applyFill="1" applyBorder="1" applyAlignment="1" applyProtection="1">
      <alignment horizontal="center"/>
      <protection hidden="1"/>
    </xf>
    <xf numFmtId="0" fontId="16" fillId="0" borderId="8" xfId="8" applyFont="1" applyBorder="1" applyAlignment="1" applyProtection="1">
      <alignment horizontal="center"/>
      <protection locked="0"/>
    </xf>
    <xf numFmtId="0" fontId="8" fillId="14" borderId="49" xfId="11" applyNumberFormat="1" applyFont="1" applyFill="1" applyBorder="1" applyAlignment="1" applyProtection="1">
      <alignment horizontal="center"/>
      <protection hidden="1"/>
    </xf>
    <xf numFmtId="0" fontId="15" fillId="0" borderId="0" xfId="8" applyFont="1" applyAlignment="1" applyProtection="1">
      <alignment horizontal="center"/>
    </xf>
    <xf numFmtId="0" fontId="16" fillId="0" borderId="10" xfId="8" applyFont="1" applyFill="1" applyBorder="1" applyAlignment="1" applyProtection="1">
      <alignment horizontal="left"/>
      <protection hidden="1"/>
    </xf>
    <xf numFmtId="0" fontId="16" fillId="0" borderId="10" xfId="8" applyFont="1" applyFill="1" applyBorder="1" applyProtection="1"/>
    <xf numFmtId="0" fontId="16" fillId="0" borderId="7" xfId="8" applyFont="1" applyBorder="1" applyAlignment="1" applyProtection="1">
      <alignment horizontal="center"/>
    </xf>
    <xf numFmtId="0" fontId="16" fillId="0" borderId="11" xfId="7" applyFont="1" applyBorder="1" applyAlignment="1" applyProtection="1"/>
    <xf numFmtId="0" fontId="16" fillId="0" borderId="11" xfId="8" applyFont="1" applyBorder="1" applyProtection="1">
      <protection hidden="1"/>
    </xf>
    <xf numFmtId="0" fontId="16" fillId="0" borderId="11" xfId="8" applyFont="1" applyBorder="1" applyAlignment="1" applyProtection="1">
      <alignment horizontal="center"/>
      <protection hidden="1"/>
    </xf>
    <xf numFmtId="0" fontId="16" fillId="0" borderId="46" xfId="8" applyFont="1" applyBorder="1" applyProtection="1">
      <protection hidden="1"/>
    </xf>
    <xf numFmtId="164" fontId="16" fillId="0" borderId="37" xfId="8" applyNumberFormat="1" applyFont="1" applyBorder="1" applyProtection="1">
      <protection hidden="1"/>
    </xf>
    <xf numFmtId="164" fontId="16" fillId="0" borderId="11" xfId="8" applyNumberFormat="1" applyFont="1" applyBorder="1" applyProtection="1">
      <protection hidden="1"/>
    </xf>
    <xf numFmtId="0" fontId="16" fillId="0" borderId="8" xfId="8" applyFont="1" applyFill="1" applyBorder="1" applyAlignment="1" applyProtection="1">
      <alignment horizontal="center"/>
      <protection hidden="1"/>
    </xf>
    <xf numFmtId="0" fontId="16" fillId="0" borderId="0" xfId="8" applyFont="1" applyFill="1" applyBorder="1" applyAlignment="1" applyProtection="1">
      <alignment horizontal="center"/>
    </xf>
    <xf numFmtId="3" fontId="16" fillId="0" borderId="0" xfId="8" applyNumberFormat="1" applyFont="1" applyProtection="1"/>
    <xf numFmtId="0" fontId="15" fillId="11" borderId="19" xfId="8" applyFont="1" applyFill="1" applyBorder="1" applyAlignment="1" applyProtection="1">
      <alignment horizontal="center"/>
    </xf>
    <xf numFmtId="0" fontId="15" fillId="11" borderId="33" xfId="8" applyFont="1" applyFill="1" applyBorder="1" applyAlignment="1" applyProtection="1">
      <alignment horizontal="center"/>
    </xf>
    <xf numFmtId="0" fontId="15" fillId="11" borderId="20" xfId="8" applyFont="1" applyFill="1" applyBorder="1" applyAlignment="1" applyProtection="1">
      <alignment horizontal="center"/>
    </xf>
    <xf numFmtId="166" fontId="16" fillId="0" borderId="35" xfId="8" applyNumberFormat="1" applyFont="1" applyBorder="1" applyProtection="1"/>
    <xf numFmtId="0" fontId="16" fillId="0" borderId="35" xfId="8" applyFont="1" applyBorder="1" applyAlignment="1" applyProtection="1">
      <alignment horizontal="left" indent="1"/>
    </xf>
    <xf numFmtId="0" fontId="16" fillId="0" borderId="35" xfId="8" applyFont="1" applyBorder="1" applyProtection="1"/>
    <xf numFmtId="3" fontId="16" fillId="0" borderId="35" xfId="8" applyNumberFormat="1" applyFont="1" applyBorder="1" applyAlignment="1" applyProtection="1">
      <alignment horizontal="center"/>
    </xf>
    <xf numFmtId="0" fontId="16" fillId="0" borderId="15" xfId="8" applyFont="1" applyBorder="1" applyAlignment="1" applyProtection="1">
      <alignment horizontal="center"/>
    </xf>
    <xf numFmtId="166" fontId="16" fillId="0" borderId="10" xfId="8" applyNumberFormat="1" applyFont="1" applyBorder="1" applyProtection="1"/>
    <xf numFmtId="6" fontId="16" fillId="0" borderId="10" xfId="8" applyNumberFormat="1" applyFont="1" applyBorder="1" applyAlignment="1" applyProtection="1">
      <alignment horizontal="left" indent="1"/>
    </xf>
    <xf numFmtId="3" fontId="16" fillId="0" borderId="10" xfId="8" applyNumberFormat="1" applyFont="1" applyBorder="1" applyAlignment="1" applyProtection="1">
      <alignment horizontal="center"/>
    </xf>
    <xf numFmtId="0" fontId="16" fillId="0" borderId="6" xfId="8" applyFont="1" applyBorder="1" applyAlignment="1" applyProtection="1">
      <alignment horizontal="center"/>
    </xf>
    <xf numFmtId="0" fontId="16" fillId="0" borderId="10" xfId="8" applyFont="1" applyBorder="1" applyAlignment="1" applyProtection="1">
      <alignment horizontal="left" indent="1"/>
    </xf>
    <xf numFmtId="3" fontId="16" fillId="0" borderId="14" xfId="8" applyNumberFormat="1" applyFont="1" applyBorder="1" applyAlignment="1" applyProtection="1">
      <alignment horizontal="center"/>
      <protection locked="0"/>
    </xf>
    <xf numFmtId="3" fontId="30" fillId="0" borderId="14" xfId="8" applyNumberFormat="1" applyFont="1" applyBorder="1" applyAlignment="1" applyProtection="1">
      <alignment horizontal="center"/>
      <protection hidden="1"/>
    </xf>
    <xf numFmtId="0" fontId="15" fillId="12" borderId="0" xfId="8" applyFont="1" applyFill="1" applyBorder="1" applyAlignment="1" applyProtection="1">
      <alignment horizontal="center"/>
    </xf>
    <xf numFmtId="9" fontId="16" fillId="0" borderId="14" xfId="5" applyNumberFormat="1" applyFont="1" applyBorder="1" applyAlignment="1" applyProtection="1">
      <alignment horizontal="center"/>
      <protection locked="0"/>
    </xf>
    <xf numFmtId="9" fontId="30" fillId="0" borderId="14" xfId="5" applyNumberFormat="1" applyFont="1" applyBorder="1" applyAlignment="1" applyProtection="1">
      <alignment horizontal="center"/>
      <protection hidden="1"/>
    </xf>
    <xf numFmtId="41" fontId="16" fillId="0" borderId="0" xfId="8" applyNumberFormat="1" applyFont="1" applyProtection="1"/>
    <xf numFmtId="0" fontId="16" fillId="0" borderId="32" xfId="8" applyNumberFormat="1" applyFont="1" applyBorder="1" applyAlignment="1" applyProtection="1">
      <alignment horizontal="center"/>
      <protection locked="0"/>
    </xf>
    <xf numFmtId="0" fontId="16" fillId="0" borderId="0" xfId="8" applyFont="1" applyFill="1" applyBorder="1" applyProtection="1"/>
    <xf numFmtId="0" fontId="30" fillId="0" borderId="32" xfId="8" applyNumberFormat="1" applyFont="1" applyBorder="1" applyAlignment="1" applyProtection="1">
      <alignment horizontal="center"/>
      <protection hidden="1"/>
    </xf>
    <xf numFmtId="9" fontId="16" fillId="0" borderId="0" xfId="5" applyFont="1" applyProtection="1"/>
    <xf numFmtId="9" fontId="16" fillId="0" borderId="14" xfId="5" applyFont="1" applyBorder="1" applyAlignment="1" applyProtection="1">
      <alignment horizontal="center"/>
      <protection locked="0"/>
    </xf>
    <xf numFmtId="9" fontId="30" fillId="0" borderId="14" xfId="5" applyFont="1" applyBorder="1" applyAlignment="1" applyProtection="1">
      <alignment horizontal="center"/>
      <protection hidden="1"/>
    </xf>
    <xf numFmtId="0" fontId="16" fillId="0" borderId="0" xfId="8" applyFont="1" applyBorder="1" applyAlignment="1" applyProtection="1">
      <alignment horizontal="center"/>
    </xf>
    <xf numFmtId="0" fontId="8" fillId="14" borderId="47" xfId="8" applyFont="1" applyFill="1" applyBorder="1" applyAlignment="1" applyProtection="1">
      <alignment horizontal="center"/>
      <protection hidden="1"/>
    </xf>
    <xf numFmtId="6" fontId="15" fillId="10" borderId="5" xfId="8" applyNumberFormat="1" applyFont="1" applyFill="1" applyBorder="1" applyAlignment="1" applyProtection="1">
      <alignment horizontal="center"/>
    </xf>
    <xf numFmtId="0" fontId="8" fillId="14" borderId="48" xfId="8" applyFont="1" applyFill="1" applyBorder="1" applyAlignment="1" applyProtection="1">
      <alignment horizontal="center"/>
      <protection hidden="1"/>
    </xf>
    <xf numFmtId="0" fontId="8" fillId="14" borderId="49" xfId="8" applyFont="1" applyFill="1" applyBorder="1" applyAlignment="1" applyProtection="1">
      <alignment horizontal="center"/>
      <protection hidden="1"/>
    </xf>
    <xf numFmtId="167" fontId="16" fillId="0" borderId="0" xfId="2" applyNumberFormat="1" applyFont="1" applyProtection="1"/>
    <xf numFmtId="42" fontId="8" fillId="14" borderId="47" xfId="8" applyNumberFormat="1" applyFont="1" applyFill="1" applyBorder="1" applyAlignment="1" applyProtection="1">
      <alignment horizontal="center"/>
      <protection hidden="1"/>
    </xf>
    <xf numFmtId="42" fontId="8" fillId="14" borderId="48" xfId="8" applyNumberFormat="1" applyFont="1" applyFill="1" applyBorder="1" applyAlignment="1" applyProtection="1">
      <alignment horizontal="center"/>
      <protection hidden="1"/>
    </xf>
    <xf numFmtId="42" fontId="8" fillId="14" borderId="49" xfId="8" applyNumberFormat="1" applyFont="1" applyFill="1" applyBorder="1" applyAlignment="1" applyProtection="1">
      <alignment horizontal="center"/>
      <protection hidden="1"/>
    </xf>
    <xf numFmtId="166" fontId="16" fillId="0" borderId="11" xfId="8" applyNumberFormat="1" applyFont="1" applyBorder="1" applyProtection="1"/>
    <xf numFmtId="0" fontId="16" fillId="0" borderId="11" xfId="8" applyFont="1" applyBorder="1" applyAlignment="1" applyProtection="1">
      <alignment horizontal="left" indent="1"/>
    </xf>
    <xf numFmtId="0" fontId="16" fillId="0" borderId="11" xfId="8" applyFont="1" applyBorder="1" applyProtection="1"/>
    <xf numFmtId="3" fontId="16" fillId="0" borderId="11" xfId="8" applyNumberFormat="1" applyFont="1" applyBorder="1" applyAlignment="1" applyProtection="1">
      <alignment horizontal="center"/>
    </xf>
    <xf numFmtId="0" fontId="16" fillId="0" borderId="8" xfId="8" applyFont="1" applyBorder="1" applyAlignment="1" applyProtection="1">
      <alignment horizontal="center"/>
    </xf>
    <xf numFmtId="165" fontId="16" fillId="0" borderId="0" xfId="8" applyNumberFormat="1" applyFont="1" applyProtection="1"/>
    <xf numFmtId="0" fontId="16" fillId="0" borderId="35" xfId="8" applyFont="1" applyBorder="1" applyAlignment="1" applyProtection="1">
      <alignment horizontal="center"/>
    </xf>
    <xf numFmtId="0" fontId="16" fillId="0" borderId="10" xfId="8" applyFont="1" applyBorder="1" applyAlignment="1" applyProtection="1">
      <alignment horizontal="center"/>
    </xf>
    <xf numFmtId="0" fontId="16" fillId="0" borderId="11" xfId="8" applyFont="1" applyBorder="1" applyAlignment="1" applyProtection="1">
      <alignment horizontal="center"/>
    </xf>
    <xf numFmtId="168" fontId="16" fillId="0" borderId="35" xfId="8" applyNumberFormat="1" applyFont="1" applyBorder="1" applyAlignment="1" applyProtection="1">
      <alignment horizontal="center"/>
    </xf>
    <xf numFmtId="168" fontId="16" fillId="0" borderId="10" xfId="8" applyNumberFormat="1" applyFont="1" applyBorder="1" applyAlignment="1" applyProtection="1">
      <alignment horizontal="center"/>
    </xf>
    <xf numFmtId="168" fontId="16" fillId="0" borderId="11" xfId="8" applyNumberFormat="1" applyFont="1" applyBorder="1" applyAlignment="1" applyProtection="1">
      <alignment horizontal="center"/>
    </xf>
    <xf numFmtId="0" fontId="12" fillId="0" borderId="0" xfId="8" applyFont="1" applyProtection="1">
      <protection hidden="1"/>
    </xf>
    <xf numFmtId="49" fontId="11" fillId="0" borderId="0" xfId="8" applyNumberFormat="1" applyFont="1" applyAlignment="1" applyProtection="1">
      <alignment horizontal="left"/>
      <protection hidden="1"/>
    </xf>
    <xf numFmtId="0" fontId="11" fillId="0" borderId="0" xfId="8" applyFont="1" applyProtection="1">
      <protection hidden="1"/>
    </xf>
    <xf numFmtId="49" fontId="11" fillId="0" borderId="2" xfId="8" applyNumberFormat="1" applyFont="1" applyBorder="1" applyAlignment="1" applyProtection="1">
      <alignment horizontal="center"/>
      <protection hidden="1"/>
    </xf>
    <xf numFmtId="0" fontId="11" fillId="0" borderId="0" xfId="8" applyFont="1" applyAlignment="1" applyProtection="1">
      <alignment horizontal="center"/>
      <protection hidden="1"/>
    </xf>
    <xf numFmtId="0" fontId="32" fillId="0" borderId="0" xfId="8" applyFont="1" applyAlignment="1" applyProtection="1">
      <alignment vertical="center"/>
      <protection hidden="1"/>
    </xf>
    <xf numFmtId="49" fontId="12" fillId="0" borderId="0" xfId="8" applyNumberFormat="1" applyFont="1" applyProtection="1">
      <protection hidden="1"/>
    </xf>
    <xf numFmtId="169" fontId="11" fillId="10" borderId="0" xfId="8" applyNumberFormat="1" applyFont="1" applyFill="1" applyBorder="1" applyAlignment="1" applyProtection="1">
      <alignment horizontal="center"/>
      <protection locked="0"/>
    </xf>
    <xf numFmtId="0" fontId="30" fillId="0" borderId="43" xfId="0" applyFont="1" applyBorder="1" applyProtection="1">
      <protection hidden="1"/>
    </xf>
    <xf numFmtId="0" fontId="14" fillId="0" borderId="0" xfId="8" applyFont="1" applyProtection="1">
      <protection hidden="1"/>
    </xf>
    <xf numFmtId="0" fontId="14" fillId="0" borderId="0" xfId="8" applyFont="1" applyAlignment="1" applyProtection="1">
      <alignment horizontal="left"/>
      <protection hidden="1"/>
    </xf>
    <xf numFmtId="0" fontId="15" fillId="10" borderId="1" xfId="8" applyFont="1" applyFill="1" applyBorder="1" applyAlignment="1" applyProtection="1">
      <alignment horizontal="center"/>
      <protection hidden="1"/>
    </xf>
    <xf numFmtId="0" fontId="15" fillId="10" borderId="12" xfId="8" applyFont="1" applyFill="1" applyBorder="1" applyAlignment="1" applyProtection="1">
      <alignment horizontal="center"/>
      <protection hidden="1"/>
    </xf>
    <xf numFmtId="0" fontId="15" fillId="10" borderId="2" xfId="8" applyFont="1" applyFill="1" applyBorder="1" applyAlignment="1" applyProtection="1">
      <alignment horizontal="center"/>
      <protection hidden="1"/>
    </xf>
    <xf numFmtId="0" fontId="12" fillId="0" borderId="0" xfId="0" applyFont="1" applyAlignment="1" applyProtection="1">
      <alignment horizontal="left"/>
      <protection hidden="1"/>
    </xf>
    <xf numFmtId="0" fontId="12" fillId="0" borderId="0" xfId="0" applyFont="1" applyProtection="1">
      <protection hidden="1"/>
    </xf>
    <xf numFmtId="0" fontId="15" fillId="0" borderId="0" xfId="8" applyFont="1" applyProtection="1">
      <protection hidden="1"/>
    </xf>
    <xf numFmtId="0" fontId="16" fillId="0" borderId="0" xfId="8" applyFont="1" applyAlignment="1" applyProtection="1">
      <alignment horizontal="left"/>
      <protection hidden="1"/>
    </xf>
    <xf numFmtId="0" fontId="11" fillId="0" borderId="0" xfId="0" applyFont="1" applyAlignment="1" applyProtection="1">
      <alignment horizontal="center"/>
      <protection hidden="1"/>
    </xf>
    <xf numFmtId="0" fontId="16" fillId="0" borderId="0" xfId="8" applyFont="1" applyAlignment="1" applyProtection="1">
      <alignment horizontal="left" indent="8"/>
      <protection hidden="1"/>
    </xf>
    <xf numFmtId="0" fontId="16" fillId="0" borderId="0" xfId="8" applyFont="1" applyBorder="1" applyProtection="1">
      <protection hidden="1"/>
    </xf>
    <xf numFmtId="0" fontId="16" fillId="0" borderId="16" xfId="8" applyFont="1" applyBorder="1" applyAlignment="1" applyProtection="1">
      <alignment horizontal="center"/>
      <protection locked="0" hidden="1"/>
    </xf>
    <xf numFmtId="0" fontId="16" fillId="0" borderId="17" xfId="8" applyFont="1" applyBorder="1" applyAlignment="1" applyProtection="1">
      <alignment horizontal="center"/>
      <protection locked="0" hidden="1"/>
    </xf>
    <xf numFmtId="0" fontId="16" fillId="0" borderId="18" xfId="8" applyFont="1" applyBorder="1" applyAlignment="1" applyProtection="1">
      <alignment horizontal="center"/>
      <protection locked="0" hidden="1"/>
    </xf>
    <xf numFmtId="0" fontId="16" fillId="0" borderId="0" xfId="8" applyFont="1" applyFill="1" applyAlignment="1" applyProtection="1">
      <alignment horizontal="left"/>
    </xf>
    <xf numFmtId="0" fontId="34" fillId="0" borderId="0" xfId="8" applyFont="1" applyAlignment="1" applyProtection="1">
      <alignment horizontal="center"/>
      <protection hidden="1"/>
    </xf>
    <xf numFmtId="0" fontId="34" fillId="0" borderId="0" xfId="8" applyFont="1" applyAlignment="1" applyProtection="1">
      <alignment horizontal="center"/>
    </xf>
    <xf numFmtId="0" fontId="34" fillId="0" borderId="0" xfId="8" applyFont="1" applyProtection="1"/>
    <xf numFmtId="0" fontId="8" fillId="15" borderId="1" xfId="9" applyFont="1" applyFill="1" applyBorder="1" applyAlignment="1" applyProtection="1">
      <alignment horizontal="center" vertical="center" wrapText="1"/>
      <protection hidden="1"/>
    </xf>
    <xf numFmtId="165" fontId="24" fillId="16" borderId="3" xfId="10" applyNumberFormat="1" applyFont="1" applyFill="1" applyBorder="1" applyAlignment="1" applyProtection="1">
      <alignment horizontal="center"/>
      <protection hidden="1"/>
    </xf>
    <xf numFmtId="165" fontId="24" fillId="16" borderId="7" xfId="10" applyNumberFormat="1" applyFont="1" applyFill="1" applyBorder="1" applyAlignment="1" applyProtection="1">
      <alignment horizontal="center"/>
      <protection hidden="1"/>
    </xf>
    <xf numFmtId="165" fontId="24" fillId="16" borderId="11" xfId="10" applyNumberFormat="1" applyFont="1" applyFill="1" applyBorder="1" applyAlignment="1" applyProtection="1">
      <alignment horizontal="center"/>
      <protection hidden="1"/>
    </xf>
    <xf numFmtId="41" fontId="16" fillId="0" borderId="5" xfId="8" applyNumberFormat="1" applyFont="1" applyBorder="1" applyProtection="1"/>
    <xf numFmtId="41" fontId="16" fillId="0" borderId="7" xfId="8" applyNumberFormat="1" applyFont="1" applyBorder="1" applyProtection="1"/>
    <xf numFmtId="42" fontId="16" fillId="0" borderId="13" xfId="8" applyNumberFormat="1" applyFont="1" applyBorder="1" applyProtection="1"/>
    <xf numFmtId="49" fontId="11" fillId="0" borderId="41" xfId="8" applyNumberFormat="1" applyFont="1" applyBorder="1" applyAlignment="1" applyProtection="1">
      <alignment horizontal="left"/>
      <protection locked="0"/>
    </xf>
    <xf numFmtId="49" fontId="11" fillId="0" borderId="36" xfId="8" applyNumberFormat="1" applyFont="1" applyBorder="1" applyAlignment="1" applyProtection="1">
      <alignment horizontal="left"/>
      <protection locked="0"/>
    </xf>
    <xf numFmtId="49" fontId="13" fillId="0" borderId="41" xfId="8" applyNumberFormat="1" applyFont="1" applyBorder="1" applyAlignment="1" applyProtection="1">
      <alignment horizontal="left"/>
      <protection locked="0"/>
    </xf>
    <xf numFmtId="49" fontId="13" fillId="0" borderId="36" xfId="8" applyNumberFormat="1" applyFont="1" applyBorder="1" applyAlignment="1" applyProtection="1">
      <alignment horizontal="left"/>
      <protection locked="0"/>
    </xf>
    <xf numFmtId="49" fontId="13" fillId="0" borderId="42" xfId="8" applyNumberFormat="1" applyFont="1" applyBorder="1" applyAlignment="1" applyProtection="1">
      <alignment horizontal="left"/>
      <protection locked="0"/>
    </xf>
    <xf numFmtId="49" fontId="13" fillId="0" borderId="37" xfId="8" applyNumberFormat="1" applyFont="1" applyBorder="1" applyAlignment="1" applyProtection="1">
      <alignment horizontal="left"/>
      <protection locked="0"/>
    </xf>
    <xf numFmtId="49" fontId="11" fillId="13" borderId="21" xfId="8" applyNumberFormat="1" applyFont="1" applyFill="1" applyBorder="1" applyAlignment="1" applyProtection="1">
      <alignment horizontal="center"/>
      <protection hidden="1"/>
    </xf>
    <xf numFmtId="49" fontId="11" fillId="13" borderId="28" xfId="8" applyNumberFormat="1" applyFont="1" applyFill="1" applyBorder="1" applyAlignment="1" applyProtection="1">
      <alignment horizontal="center"/>
      <protection hidden="1"/>
    </xf>
    <xf numFmtId="49" fontId="11" fillId="13" borderId="22" xfId="8" applyNumberFormat="1" applyFont="1" applyFill="1" applyBorder="1" applyAlignment="1" applyProtection="1">
      <alignment horizontal="center"/>
      <protection hidden="1"/>
    </xf>
    <xf numFmtId="49" fontId="11" fillId="13" borderId="23" xfId="8" applyNumberFormat="1" applyFont="1" applyFill="1" applyBorder="1" applyAlignment="1" applyProtection="1">
      <alignment horizontal="center"/>
      <protection hidden="1"/>
    </xf>
    <xf numFmtId="49" fontId="11" fillId="13" borderId="29" xfId="8" applyNumberFormat="1" applyFont="1" applyFill="1" applyBorder="1" applyAlignment="1" applyProtection="1">
      <alignment horizontal="center"/>
      <protection hidden="1"/>
    </xf>
    <xf numFmtId="49" fontId="11" fillId="13" borderId="24" xfId="8" applyNumberFormat="1" applyFont="1" applyFill="1" applyBorder="1" applyAlignment="1" applyProtection="1">
      <alignment horizontal="center"/>
      <protection hidden="1"/>
    </xf>
    <xf numFmtId="49" fontId="11" fillId="3" borderId="19" xfId="8" applyNumberFormat="1" applyFont="1" applyFill="1" applyBorder="1" applyAlignment="1" applyProtection="1">
      <alignment horizontal="center"/>
      <protection hidden="1"/>
    </xf>
    <xf numFmtId="49" fontId="11" fillId="3" borderId="28" xfId="8" applyNumberFormat="1" applyFont="1" applyFill="1" applyBorder="1" applyAlignment="1" applyProtection="1">
      <alignment horizontal="center"/>
      <protection hidden="1"/>
    </xf>
    <xf numFmtId="49" fontId="11" fillId="3" borderId="20" xfId="8" applyNumberFormat="1" applyFont="1" applyFill="1" applyBorder="1" applyAlignment="1" applyProtection="1">
      <alignment horizontal="center"/>
      <protection hidden="1"/>
    </xf>
    <xf numFmtId="49" fontId="11" fillId="0" borderId="25" xfId="8" applyNumberFormat="1" applyFont="1" applyBorder="1" applyAlignment="1" applyProtection="1">
      <alignment horizontal="center"/>
      <protection hidden="1"/>
    </xf>
    <xf numFmtId="49" fontId="11" fillId="0" borderId="40" xfId="8" applyNumberFormat="1" applyFont="1" applyBorder="1" applyAlignment="1" applyProtection="1">
      <alignment horizontal="center"/>
      <protection hidden="1"/>
    </xf>
    <xf numFmtId="49" fontId="11" fillId="18" borderId="31" xfId="8" applyNumberFormat="1" applyFont="1" applyFill="1" applyBorder="1" applyAlignment="1" applyProtection="1">
      <alignment horizontal="left"/>
      <protection locked="0"/>
    </xf>
    <xf numFmtId="49" fontId="11" fillId="18" borderId="34" xfId="8" applyNumberFormat="1" applyFont="1" applyFill="1" applyBorder="1" applyAlignment="1" applyProtection="1">
      <alignment horizontal="left"/>
      <protection locked="0"/>
    </xf>
    <xf numFmtId="0" fontId="32" fillId="19" borderId="21" xfId="8" applyFont="1" applyFill="1" applyBorder="1" applyAlignment="1" applyProtection="1">
      <alignment horizontal="center"/>
      <protection hidden="1"/>
    </xf>
    <xf numFmtId="0" fontId="32" fillId="19" borderId="22" xfId="8" applyFont="1" applyFill="1" applyBorder="1" applyAlignment="1" applyProtection="1">
      <alignment horizontal="center"/>
      <protection hidden="1"/>
    </xf>
    <xf numFmtId="0" fontId="21" fillId="19" borderId="39" xfId="8" applyFont="1" applyFill="1" applyBorder="1" applyAlignment="1" applyProtection="1">
      <alignment horizontal="left" vertical="center"/>
      <protection hidden="1"/>
    </xf>
    <xf numFmtId="0" fontId="21" fillId="19" borderId="24" xfId="8" applyFont="1" applyFill="1" applyBorder="1" applyAlignment="1" applyProtection="1">
      <alignment horizontal="left" vertical="center"/>
      <protection hidden="1"/>
    </xf>
    <xf numFmtId="0" fontId="31" fillId="19" borderId="38" xfId="8" applyFont="1" applyFill="1" applyBorder="1" applyAlignment="1" applyProtection="1">
      <alignment horizontal="right" vertical="center"/>
      <protection hidden="1"/>
    </xf>
    <xf numFmtId="0" fontId="31" fillId="19" borderId="23" xfId="8" applyFont="1" applyFill="1" applyBorder="1" applyAlignment="1" applyProtection="1">
      <alignment horizontal="right" vertical="center"/>
      <protection hidden="1"/>
    </xf>
    <xf numFmtId="0" fontId="14" fillId="13" borderId="25" xfId="8" applyFont="1" applyFill="1" applyBorder="1" applyAlignment="1" applyProtection="1">
      <alignment horizontal="left" vertical="center" wrapText="1"/>
      <protection hidden="1"/>
    </xf>
    <xf numFmtId="0" fontId="14" fillId="13" borderId="27" xfId="8" applyFont="1" applyFill="1" applyBorder="1" applyAlignment="1" applyProtection="1">
      <alignment horizontal="left" vertical="center" wrapText="1"/>
      <protection hidden="1"/>
    </xf>
    <xf numFmtId="0" fontId="14" fillId="13" borderId="26" xfId="8" applyFont="1" applyFill="1" applyBorder="1" applyAlignment="1" applyProtection="1">
      <alignment horizontal="left" vertical="center" wrapText="1"/>
      <protection hidden="1"/>
    </xf>
    <xf numFmtId="0" fontId="15" fillId="0" borderId="25" xfId="8" applyFont="1" applyBorder="1" applyAlignment="1" applyProtection="1">
      <alignment horizontal="center"/>
    </xf>
    <xf numFmtId="0" fontId="15" fillId="0" borderId="26" xfId="8" applyFont="1" applyBorder="1" applyAlignment="1" applyProtection="1">
      <alignment horizontal="center"/>
    </xf>
    <xf numFmtId="0" fontId="22" fillId="14" borderId="21" xfId="9" applyFont="1" applyFill="1" applyBorder="1" applyAlignment="1" applyProtection="1">
      <alignment horizontal="center" vertical="center"/>
      <protection hidden="1"/>
    </xf>
    <xf numFmtId="0" fontId="22" fillId="14" borderId="28" xfId="9" applyFont="1" applyFill="1" applyBorder="1" applyAlignment="1" applyProtection="1">
      <alignment horizontal="center" vertical="center"/>
      <protection hidden="1"/>
    </xf>
    <xf numFmtId="0" fontId="22" fillId="14" borderId="22" xfId="9" applyFont="1" applyFill="1" applyBorder="1" applyAlignment="1" applyProtection="1">
      <alignment horizontal="center" vertical="center"/>
      <protection hidden="1"/>
    </xf>
    <xf numFmtId="0" fontId="22" fillId="14" borderId="23" xfId="9" applyFont="1" applyFill="1" applyBorder="1" applyAlignment="1" applyProtection="1">
      <alignment horizontal="center" vertical="center"/>
      <protection hidden="1"/>
    </xf>
    <xf numFmtId="0" fontId="22" fillId="14" borderId="29" xfId="9" applyFont="1" applyFill="1" applyBorder="1" applyAlignment="1" applyProtection="1">
      <alignment horizontal="center" vertical="center"/>
      <protection hidden="1"/>
    </xf>
    <xf numFmtId="0" fontId="22" fillId="14" borderId="24" xfId="9" applyFont="1" applyFill="1" applyBorder="1" applyAlignment="1" applyProtection="1">
      <alignment horizontal="center" vertical="center"/>
      <protection hidden="1"/>
    </xf>
    <xf numFmtId="0" fontId="15" fillId="7" borderId="50" xfId="9" applyFont="1" applyFill="1" applyBorder="1" applyAlignment="1" applyProtection="1">
      <alignment horizontal="center" wrapText="1"/>
      <protection hidden="1"/>
    </xf>
    <xf numFmtId="0" fontId="15" fillId="7" borderId="51" xfId="9" applyFont="1" applyFill="1" applyBorder="1" applyAlignment="1" applyProtection="1">
      <alignment horizontal="center" wrapText="1"/>
      <protection hidden="1"/>
    </xf>
    <xf numFmtId="0" fontId="15" fillId="7" borderId="52" xfId="9" applyFont="1" applyFill="1" applyBorder="1" applyAlignment="1" applyProtection="1">
      <alignment horizontal="center" wrapText="1"/>
      <protection hidden="1"/>
    </xf>
    <xf numFmtId="0" fontId="14" fillId="13" borderId="25" xfId="8" applyFont="1" applyFill="1" applyBorder="1" applyAlignment="1" applyProtection="1">
      <alignment horizontal="left" vertical="center" wrapText="1"/>
    </xf>
    <xf numFmtId="0" fontId="14" fillId="13" borderId="27" xfId="8" applyFont="1" applyFill="1" applyBorder="1" applyAlignment="1" applyProtection="1">
      <alignment horizontal="left" vertical="center" wrapText="1"/>
    </xf>
    <xf numFmtId="0" fontId="14" fillId="13" borderId="26" xfId="8" applyFont="1" applyFill="1" applyBorder="1" applyAlignment="1" applyProtection="1">
      <alignment horizontal="left" vertical="center" wrapText="1"/>
    </xf>
    <xf numFmtId="0" fontId="21" fillId="10" borderId="21" xfId="9" applyFont="1" applyFill="1" applyBorder="1" applyAlignment="1" applyProtection="1">
      <alignment horizontal="center" vertical="center"/>
      <protection hidden="1"/>
    </xf>
    <xf numFmtId="0" fontId="21" fillId="10" borderId="28" xfId="9" applyFont="1" applyFill="1" applyBorder="1" applyAlignment="1" applyProtection="1">
      <alignment horizontal="center" vertical="center"/>
      <protection hidden="1"/>
    </xf>
    <xf numFmtId="0" fontId="21" fillId="10" borderId="22" xfId="9" applyFont="1" applyFill="1" applyBorder="1" applyAlignment="1" applyProtection="1">
      <alignment horizontal="center" vertical="center"/>
      <protection hidden="1"/>
    </xf>
    <xf numFmtId="0" fontId="21" fillId="10" borderId="23" xfId="9" applyFont="1" applyFill="1" applyBorder="1" applyAlignment="1" applyProtection="1">
      <alignment horizontal="center" vertical="center"/>
      <protection hidden="1"/>
    </xf>
    <xf numFmtId="0" fontId="21" fillId="10" borderId="29" xfId="9" applyFont="1" applyFill="1" applyBorder="1" applyAlignment="1" applyProtection="1">
      <alignment horizontal="center" vertical="center"/>
      <protection hidden="1"/>
    </xf>
    <xf numFmtId="0" fontId="21" fillId="10" borderId="24" xfId="9" applyFont="1" applyFill="1" applyBorder="1" applyAlignment="1" applyProtection="1">
      <alignment horizontal="center" vertical="center"/>
      <protection hidden="1"/>
    </xf>
    <xf numFmtId="0" fontId="22" fillId="4" borderId="21" xfId="9" applyFont="1" applyFill="1" applyBorder="1" applyAlignment="1" applyProtection="1">
      <alignment horizontal="center" vertical="center"/>
      <protection hidden="1"/>
    </xf>
    <xf numFmtId="0" fontId="22" fillId="4" borderId="28" xfId="9" applyFont="1" applyFill="1" applyBorder="1" applyAlignment="1" applyProtection="1">
      <alignment horizontal="center" vertical="center"/>
      <protection hidden="1"/>
    </xf>
    <xf numFmtId="0" fontId="22" fillId="4" borderId="22" xfId="9" applyFont="1" applyFill="1" applyBorder="1" applyAlignment="1" applyProtection="1">
      <alignment horizontal="center" vertical="center"/>
      <protection hidden="1"/>
    </xf>
    <xf numFmtId="0" fontId="22" fillId="4" borderId="23" xfId="9" applyFont="1" applyFill="1" applyBorder="1" applyAlignment="1" applyProtection="1">
      <alignment horizontal="center" vertical="center"/>
      <protection hidden="1"/>
    </xf>
    <xf numFmtId="0" fontId="22" fillId="4" borderId="29" xfId="9" applyFont="1" applyFill="1" applyBorder="1" applyAlignment="1" applyProtection="1">
      <alignment horizontal="center" vertical="center"/>
      <protection hidden="1"/>
    </xf>
    <xf numFmtId="0" fontId="22" fillId="4" borderId="24" xfId="9" applyFont="1" applyFill="1" applyBorder="1" applyAlignment="1" applyProtection="1">
      <alignment horizontal="center" vertical="center"/>
      <protection hidden="1"/>
    </xf>
    <xf numFmtId="0" fontId="8" fillId="14" borderId="30" xfId="8" applyFont="1" applyFill="1" applyBorder="1" applyAlignment="1" applyProtection="1">
      <alignment horizontal="center" vertical="center"/>
      <protection hidden="1"/>
    </xf>
    <xf numFmtId="0" fontId="8" fillId="14" borderId="32" xfId="8" applyFont="1" applyFill="1" applyBorder="1" applyAlignment="1" applyProtection="1">
      <alignment horizontal="center" vertical="center"/>
      <protection hidden="1"/>
    </xf>
    <xf numFmtId="0" fontId="21" fillId="10" borderId="21" xfId="8" applyFont="1" applyFill="1" applyBorder="1" applyAlignment="1" applyProtection="1">
      <alignment horizontal="center" vertical="center"/>
    </xf>
    <xf numFmtId="0" fontId="21" fillId="10" borderId="28" xfId="8" applyFont="1" applyFill="1" applyBorder="1" applyAlignment="1" applyProtection="1">
      <alignment horizontal="center" vertical="center"/>
    </xf>
    <xf numFmtId="0" fontId="21" fillId="10" borderId="22" xfId="8" applyFont="1" applyFill="1" applyBorder="1" applyAlignment="1" applyProtection="1">
      <alignment horizontal="center" vertical="center"/>
    </xf>
    <xf numFmtId="0" fontId="21" fillId="10" borderId="23" xfId="8" applyFont="1" applyFill="1" applyBorder="1" applyAlignment="1" applyProtection="1">
      <alignment horizontal="center" vertical="center"/>
    </xf>
    <xf numFmtId="0" fontId="21" fillId="10" borderId="29" xfId="8" applyFont="1" applyFill="1" applyBorder="1" applyAlignment="1" applyProtection="1">
      <alignment horizontal="center" vertical="center"/>
    </xf>
    <xf numFmtId="0" fontId="21" fillId="10" borderId="24" xfId="8" applyFont="1" applyFill="1" applyBorder="1" applyAlignment="1" applyProtection="1">
      <alignment horizontal="center" vertical="center"/>
    </xf>
    <xf numFmtId="0" fontId="15" fillId="0" borderId="21" xfId="8" applyFont="1" applyBorder="1" applyAlignment="1" applyProtection="1">
      <alignment horizontal="center"/>
    </xf>
    <xf numFmtId="0" fontId="15" fillId="0" borderId="22" xfId="8" applyFont="1" applyBorder="1" applyAlignment="1" applyProtection="1">
      <alignment horizontal="center"/>
    </xf>
    <xf numFmtId="0" fontId="15" fillId="0" borderId="23" xfId="8" applyFont="1" applyBorder="1" applyAlignment="1" applyProtection="1">
      <alignment horizontal="center"/>
    </xf>
    <xf numFmtId="0" fontId="15" fillId="0" borderId="24" xfId="8" applyFont="1" applyBorder="1" applyAlignment="1" applyProtection="1">
      <alignment horizontal="center"/>
    </xf>
    <xf numFmtId="0" fontId="15" fillId="0" borderId="38" xfId="8" applyFont="1" applyBorder="1" applyAlignment="1" applyProtection="1">
      <alignment horizontal="center"/>
    </xf>
    <xf numFmtId="0" fontId="15" fillId="0" borderId="0" xfId="8" applyFont="1" applyAlignment="1" applyProtection="1">
      <alignment horizontal="center"/>
    </xf>
    <xf numFmtId="0" fontId="21" fillId="0" borderId="0" xfId="8" applyFont="1" applyAlignment="1" applyProtection="1">
      <alignment horizontal="center" vertical="center"/>
    </xf>
    <xf numFmtId="0" fontId="31" fillId="0" borderId="0" xfId="8" applyFont="1" applyAlignment="1" applyProtection="1">
      <alignment horizontal="center" vertical="center"/>
    </xf>
    <xf numFmtId="0" fontId="16" fillId="13" borderId="25" xfId="8" applyFont="1" applyFill="1" applyBorder="1" applyAlignment="1" applyProtection="1">
      <alignment horizontal="left" vertical="center" wrapText="1"/>
    </xf>
    <xf numFmtId="0" fontId="16" fillId="13" borderId="27" xfId="8" applyFont="1" applyFill="1" applyBorder="1" applyAlignment="1" applyProtection="1">
      <alignment horizontal="left" vertical="center" wrapText="1"/>
    </xf>
    <xf numFmtId="0" fontId="16" fillId="13" borderId="26" xfId="8" applyFont="1" applyFill="1" applyBorder="1" applyAlignment="1" applyProtection="1">
      <alignment horizontal="left" vertical="center" wrapText="1"/>
    </xf>
  </cellXfs>
  <cellStyles count="12">
    <cellStyle name="40% - Accent2 2" xfId="1"/>
    <cellStyle name="40% - Accent2 2 2" xfId="10"/>
    <cellStyle name="Comma" xfId="2" builtinId="3"/>
    <cellStyle name="Currency" xfId="11" builtinId="4"/>
    <cellStyle name="Currency 3" xfId="3"/>
    <cellStyle name="Normal" xfId="0" builtinId="0"/>
    <cellStyle name="Normal 2" xfId="8"/>
    <cellStyle name="Normal 3" xfId="4"/>
    <cellStyle name="Normal 3 2" xfId="9"/>
    <cellStyle name="Percent" xfId="5" builtinId="5"/>
    <cellStyle name="Percent 3" xfId="6"/>
    <cellStyle name="PSChar" xfId="7"/>
  </cellStyles>
  <dxfs count="0"/>
  <tableStyles count="0" defaultTableStyle="TableStyleMedium9" defaultPivotStyle="PivotStyleLight16"/>
  <colors>
    <mruColors>
      <color rgb="FFCCECFF"/>
      <color rgb="FFFF9999"/>
      <color rgb="FFFFFFCC"/>
      <color rgb="FFFFFF99"/>
      <color rgb="FFAFFF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I4:CJA296"/>
  <sheetViews>
    <sheetView showGridLines="0" workbookViewId="0">
      <selection activeCell="J13" sqref="J13:K13"/>
    </sheetView>
  </sheetViews>
  <sheetFormatPr defaultColWidth="9.1328125" defaultRowHeight="15.4" x14ac:dyDescent="0.55000000000000004"/>
  <cols>
    <col min="1" max="6" width="9.1328125" style="215"/>
    <col min="7" max="7" width="9.1328125" style="215" customWidth="1"/>
    <col min="8" max="8" width="5" style="215" customWidth="1"/>
    <col min="9" max="9" width="6" style="215" customWidth="1"/>
    <col min="10" max="10" width="16.46484375" style="216" customWidth="1"/>
    <col min="11" max="11" width="4.53125" style="216" customWidth="1"/>
    <col min="12" max="12" width="22.33203125" style="216" customWidth="1"/>
    <col min="13" max="17" width="9.1328125" style="215"/>
    <col min="18" max="18" width="4.6640625" style="215" customWidth="1"/>
    <col min="19" max="16384" width="9.1328125" style="215"/>
  </cols>
  <sheetData>
    <row r="4" spans="9:13" ht="15.75" thickBot="1" x14ac:dyDescent="0.6"/>
    <row r="5" spans="9:13" s="217" customFormat="1" ht="15" customHeight="1" x14ac:dyDescent="0.55000000000000004">
      <c r="J5" s="256" t="s">
        <v>525</v>
      </c>
      <c r="K5" s="257"/>
      <c r="L5" s="258"/>
    </row>
    <row r="6" spans="9:13" s="217" customFormat="1" ht="15" customHeight="1" x14ac:dyDescent="0.55000000000000004">
      <c r="J6" s="1" t="s">
        <v>452</v>
      </c>
      <c r="K6" s="222" t="s">
        <v>454</v>
      </c>
      <c r="L6" s="2" t="str">
        <f ca="1">-4&amp;RIGHT(YEAR(TODAY()),2)&amp;IF(MONTH(TODAY())&lt;=4,2,IF(AND(MONTH(TODAY())&gt;=8,DAY(TODAY()&gt;=20)),8,5))</f>
        <v>-4168</v>
      </c>
    </row>
    <row r="7" spans="9:13" s="217" customFormat="1" ht="15" customHeight="1" thickBot="1" x14ac:dyDescent="0.6">
      <c r="J7" s="259" t="s">
        <v>453</v>
      </c>
      <c r="K7" s="260"/>
      <c r="L7" s="261"/>
    </row>
    <row r="8" spans="9:13" ht="15" customHeight="1" thickBot="1" x14ac:dyDescent="0.6"/>
    <row r="9" spans="9:13" ht="15" customHeight="1" thickBot="1" x14ac:dyDescent="0.6">
      <c r="J9" s="262" t="s">
        <v>526</v>
      </c>
      <c r="K9" s="263"/>
      <c r="L9" s="264"/>
    </row>
    <row r="10" spans="9:13" ht="15" customHeight="1" thickBot="1" x14ac:dyDescent="0.6">
      <c r="J10" s="265" t="s">
        <v>1</v>
      </c>
      <c r="K10" s="266"/>
      <c r="L10" s="218" t="s">
        <v>2</v>
      </c>
    </row>
    <row r="11" spans="9:13" ht="18" customHeight="1" x14ac:dyDescent="0.55000000000000004">
      <c r="I11" s="219">
        <v>1</v>
      </c>
      <c r="J11" s="267" t="s">
        <v>590</v>
      </c>
      <c r="K11" s="268"/>
      <c r="L11" s="4" t="s">
        <v>591</v>
      </c>
    </row>
    <row r="12" spans="9:13" ht="18" customHeight="1" x14ac:dyDescent="0.55000000000000004">
      <c r="I12" s="219">
        <v>2</v>
      </c>
      <c r="J12" s="250" t="s">
        <v>385</v>
      </c>
      <c r="K12" s="251"/>
      <c r="L12" s="5" t="s">
        <v>592</v>
      </c>
      <c r="M12" s="220"/>
    </row>
    <row r="13" spans="9:13" ht="18" customHeight="1" x14ac:dyDescent="0.55000000000000004">
      <c r="I13" s="219">
        <v>3</v>
      </c>
      <c r="J13" s="252"/>
      <c r="K13" s="253"/>
      <c r="L13" s="6"/>
      <c r="M13" s="221"/>
    </row>
    <row r="14" spans="9:13" ht="18" customHeight="1" thickBot="1" x14ac:dyDescent="0.6">
      <c r="I14" s="219">
        <v>4</v>
      </c>
      <c r="J14" s="254"/>
      <c r="K14" s="255"/>
      <c r="L14" s="7"/>
      <c r="M14" s="221"/>
    </row>
    <row r="15" spans="9:13" ht="15.75" thickBot="1" x14ac:dyDescent="0.6"/>
    <row r="16" spans="9:13" ht="24" x14ac:dyDescent="0.85">
      <c r="K16" s="269" t="s">
        <v>524</v>
      </c>
      <c r="L16" s="270"/>
    </row>
    <row r="17" spans="10:13" ht="14.25" customHeight="1" x14ac:dyDescent="0.55000000000000004">
      <c r="K17" s="273">
        <v>1</v>
      </c>
      <c r="L17" s="271" t="s">
        <v>520</v>
      </c>
    </row>
    <row r="18" spans="10:13" ht="14.25" customHeight="1" x14ac:dyDescent="0.55000000000000004">
      <c r="K18" s="273"/>
      <c r="L18" s="271"/>
    </row>
    <row r="19" spans="10:13" ht="15" customHeight="1" x14ac:dyDescent="0.55000000000000004">
      <c r="J19" s="215"/>
      <c r="K19" s="273">
        <v>0</v>
      </c>
      <c r="L19" s="271" t="s">
        <v>523</v>
      </c>
    </row>
    <row r="20" spans="10:13" ht="15" customHeight="1" thickBot="1" x14ac:dyDescent="0.6">
      <c r="J20" s="215"/>
      <c r="K20" s="274"/>
      <c r="L20" s="272"/>
    </row>
    <row r="21" spans="10:13" ht="15" customHeight="1" x14ac:dyDescent="0.55000000000000004">
      <c r="J21" s="215"/>
      <c r="K21" s="215"/>
      <c r="L21"/>
      <c r="M21"/>
    </row>
    <row r="296" spans="2289:2289" x14ac:dyDescent="0.55000000000000004">
      <c r="CJA296" s="215" t="s">
        <v>441</v>
      </c>
    </row>
  </sheetData>
  <sheetProtection algorithmName="SHA-512" hashValue="YBLcHUuc0025Y0nZmDyMIbR2da91WVyQjt3ejJkCEFeLqEDDkNegwM0rc2tz/H2S5wyI8bD0g8EtPVxqLnpMQQ==" saltValue="fuJasWOlAut1OBWAQCBk0Q==" spinCount="100000" sheet="1" objects="1" scenarios="1"/>
  <customSheetViews>
    <customSheetView guid="{84AEF62F-8005-4283-8213-185907D41E8E}" showGridLines="0">
      <selection activeCell="B7" sqref="B7:C7"/>
      <pageMargins left="0.7" right="0.7" top="0.75" bottom="0.75" header="0.3" footer="0.3"/>
    </customSheetView>
  </customSheetViews>
  <mergeCells count="13">
    <mergeCell ref="K16:L16"/>
    <mergeCell ref="L17:L18"/>
    <mergeCell ref="L19:L20"/>
    <mergeCell ref="K17:K18"/>
    <mergeCell ref="K19:K20"/>
    <mergeCell ref="J12:K12"/>
    <mergeCell ref="J13:K13"/>
    <mergeCell ref="J14:K14"/>
    <mergeCell ref="J5:L5"/>
    <mergeCell ref="J7:L7"/>
    <mergeCell ref="J9:L9"/>
    <mergeCell ref="J10:K10"/>
    <mergeCell ref="J11:K11"/>
  </mergeCells>
  <dataValidations count="9">
    <dataValidation type="whole" showInputMessage="1" showErrorMessage="1" promptTitle="Course Section Number" prompt="Please enter the CIS300 section for which you are enrolled." sqref="K6">
      <formula1>1</formula1>
      <formula2>80</formula2>
    </dataValidation>
    <dataValidation allowBlank="1" showInputMessage="1" showErrorMessage="1" promptTitle="Student #1 Last Name" prompt="Please enter your LAST name here." sqref="J11:K11"/>
    <dataValidation allowBlank="1" showInputMessage="1" showErrorMessage="1" promptTitle="Student #1 First Name" prompt="Please enter your FIRST name here." sqref="L11"/>
    <dataValidation allowBlank="1" showInputMessage="1" showErrorMessage="1" promptTitle="Student #2 Last Name" prompt="Please enter the LAST name of another student whom you collaboarated with on this assignment.  Remember, you can only work with your peers from this section only." sqref="J12:K12"/>
    <dataValidation allowBlank="1" showInputMessage="1" showErrorMessage="1" promptTitle="Student #2 First Name" prompt="Please enter the FIRST name of another student whom you collaboarated with on this assignment.  Remember, you can only work with your peers from this section only." sqref="L12"/>
    <dataValidation allowBlank="1" showInputMessage="1" showErrorMessage="1" promptTitle="Student #3 Last Name" prompt="Please enter the LAST name of another student whom you collaboarated with on this assignment.  Remember, you can only work with your peers from this section only." sqref="J13:K13"/>
    <dataValidation allowBlank="1" showInputMessage="1" showErrorMessage="1" promptTitle="Student #3 First Name" prompt="Please enter the FIRST name of another student whom you collaboarated with on this assignment.  Remember, you can only work with your peers from this section only." sqref="L13"/>
    <dataValidation allowBlank="1" showInputMessage="1" showErrorMessage="1" promptTitle="Student #4 Last Name" prompt="Please enter the LAST name of another student whom you collaboarated with on this assignment.  Remember, you can only work with your peers from this section only." sqref="J14:K14"/>
    <dataValidation allowBlank="1" showInputMessage="1" showErrorMessage="1" promptTitle="Student #4 First Name" prompt="Please enter the FIRST name of another student whom you collaboarated with on this assignment.  Remember, you can only work with your peers from this section only." sqref="L1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3" id="{8F9C6494-B8A9-45B7-B450-F78F47CB0BD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K17</xm:sqref>
        </x14:conditionalFormatting>
        <x14:conditionalFormatting xmlns:xm="http://schemas.microsoft.com/office/excel/2006/main">
          <x14:cfRule type="iconSet" priority="2" id="{F13B1FF8-C944-4376-BD4D-474F903D5C6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4"/>
  <sheetViews>
    <sheetView showGridLines="0" zoomScale="99" zoomScaleNormal="70" workbookViewId="0">
      <selection activeCell="E11" sqref="E11"/>
    </sheetView>
  </sheetViews>
  <sheetFormatPr defaultColWidth="9.1328125" defaultRowHeight="16.5" x14ac:dyDescent="0.6"/>
  <cols>
    <col min="1" max="1" width="4.33203125" style="69" customWidth="1"/>
    <col min="2" max="4" width="9.33203125" style="69" bestFit="1" customWidth="1"/>
    <col min="5" max="5" width="76.33203125" style="69" bestFit="1" customWidth="1"/>
    <col min="6" max="6" width="42.33203125" style="69" customWidth="1"/>
    <col min="7" max="7" width="13.33203125" style="69" customWidth="1"/>
    <col min="8" max="8" width="3.33203125" style="232" bestFit="1" customWidth="1"/>
    <col min="9" max="9" width="13.6640625" style="69" bestFit="1" customWidth="1"/>
    <col min="10" max="10" width="3.33203125" style="232" bestFit="1" customWidth="1"/>
    <col min="11" max="11" width="19" style="69" customWidth="1"/>
    <col min="12" max="16384" width="9.1328125" style="69"/>
  </cols>
  <sheetData>
    <row r="1" spans="2:12" s="224" customFormat="1" ht="73.5" customHeight="1" thickBot="1" x14ac:dyDescent="0.75">
      <c r="B1" s="275" t="s">
        <v>586</v>
      </c>
      <c r="C1" s="276"/>
      <c r="D1" s="276"/>
      <c r="E1" s="276"/>
      <c r="F1" s="276"/>
      <c r="G1" s="276"/>
      <c r="H1" s="276"/>
      <c r="I1" s="276"/>
      <c r="J1" s="276"/>
      <c r="K1" s="276"/>
      <c r="L1" s="277"/>
    </row>
    <row r="2" spans="2:12" s="224" customFormat="1" ht="18.75" x14ac:dyDescent="0.7">
      <c r="H2" s="225"/>
      <c r="J2" s="225"/>
    </row>
    <row r="3" spans="2:12" s="224" customFormat="1" ht="19.149999999999999" thickBot="1" x14ac:dyDescent="0.75">
      <c r="H3" s="225"/>
      <c r="J3" s="225"/>
    </row>
    <row r="4" spans="2:12" s="224" customFormat="1" ht="19.149999999999999" thickBot="1" x14ac:dyDescent="0.75">
      <c r="B4" s="226" t="s">
        <v>328</v>
      </c>
      <c r="C4" s="227" t="s">
        <v>333</v>
      </c>
      <c r="D4" s="228" t="s">
        <v>290</v>
      </c>
      <c r="H4" s="225"/>
      <c r="J4" s="225"/>
    </row>
    <row r="5" spans="2:12" s="224" customFormat="1" ht="19.149999999999999" thickBot="1" x14ac:dyDescent="0.75">
      <c r="B5" s="236">
        <f ca="1">RANDBETWEEN(18,60)</f>
        <v>43</v>
      </c>
      <c r="C5" s="237">
        <f t="shared" ref="C5:D5" ca="1" si="0">RANDBETWEEN(18,60)</f>
        <v>37</v>
      </c>
      <c r="D5" s="238">
        <f t="shared" ca="1" si="0"/>
        <v>32</v>
      </c>
      <c r="E5" s="25" t="s">
        <v>537</v>
      </c>
      <c r="H5" s="229"/>
      <c r="I5" s="230"/>
      <c r="J5" s="229"/>
    </row>
    <row r="6" spans="2:12" x14ac:dyDescent="0.6">
      <c r="B6" s="231"/>
    </row>
    <row r="7" spans="2:12" ht="16.899999999999999" thickBot="1" x14ac:dyDescent="0.65">
      <c r="B7" s="233" t="s">
        <v>444</v>
      </c>
    </row>
    <row r="8" spans="2:12" ht="16.899999999999999" thickBot="1" x14ac:dyDescent="0.65">
      <c r="B8" s="223" t="b">
        <f ca="1">B5&gt;=H8</f>
        <v>1</v>
      </c>
      <c r="C8" s="13">
        <f t="shared" ref="C8:C19" ca="1" si="1">(B8=D8)*1</f>
        <v>1</v>
      </c>
      <c r="D8" s="14" t="b">
        <f ca="1">B5&gt;=25</f>
        <v>1</v>
      </c>
      <c r="E8" s="15" t="str">
        <f>F8&amp;" "&amp;G8&amp;" "&amp;H8&amp;" "&amp;I8&amp;"."</f>
        <v>Sue is no less than 25 years old.</v>
      </c>
      <c r="F8" s="16" t="s">
        <v>481</v>
      </c>
      <c r="G8" s="16" t="s">
        <v>527</v>
      </c>
      <c r="H8" s="17">
        <v>25</v>
      </c>
      <c r="I8" s="18" t="s">
        <v>480</v>
      </c>
      <c r="J8" s="17"/>
      <c r="K8" s="18"/>
    </row>
    <row r="9" spans="2:12" ht="19.149999999999999" thickBot="1" x14ac:dyDescent="0.75">
      <c r="B9" s="223" t="b">
        <f ca="1">C5&lt;H9</f>
        <v>0</v>
      </c>
      <c r="C9" s="13">
        <f t="shared" ca="1" si="1"/>
        <v>1</v>
      </c>
      <c r="D9" s="19" t="b">
        <f ca="1">C5&lt;31</f>
        <v>0</v>
      </c>
      <c r="E9" s="15" t="str">
        <f t="shared" ref="E9:E15" si="2">F9&amp;" "&amp;G9&amp;" "&amp;H9&amp;" "&amp;I9&amp;"."</f>
        <v>Jimmy is younger than 31 years old.</v>
      </c>
      <c r="F9" s="16" t="s">
        <v>482</v>
      </c>
      <c r="G9" s="16" t="s">
        <v>528</v>
      </c>
      <c r="H9" s="17">
        <v>31</v>
      </c>
      <c r="I9" s="18" t="s">
        <v>480</v>
      </c>
      <c r="J9" s="17"/>
      <c r="K9" s="20"/>
    </row>
    <row r="10" spans="2:12" ht="19.149999999999999" thickBot="1" x14ac:dyDescent="0.75">
      <c r="B10" s="223" t="b">
        <f ca="1">D5&gt;=H10</f>
        <v>0</v>
      </c>
      <c r="C10" s="13">
        <f t="shared" ca="1" si="1"/>
        <v>1</v>
      </c>
      <c r="D10" s="19" t="b">
        <f ca="1">D5&gt;=40</f>
        <v>0</v>
      </c>
      <c r="E10" s="15" t="str">
        <f t="shared" si="2"/>
        <v>Linda is at least 40 years old.</v>
      </c>
      <c r="F10" s="16" t="s">
        <v>483</v>
      </c>
      <c r="G10" s="16" t="s">
        <v>529</v>
      </c>
      <c r="H10" s="17">
        <v>40</v>
      </c>
      <c r="I10" s="18" t="s">
        <v>480</v>
      </c>
      <c r="J10" s="17"/>
      <c r="K10" s="21"/>
    </row>
    <row r="11" spans="2:12" ht="19.149999999999999" thickBot="1" x14ac:dyDescent="0.75">
      <c r="B11" s="223" t="b">
        <f ca="1">AND(B5&gt;=H11,C5&gt;=H11)</f>
        <v>1</v>
      </c>
      <c r="C11" s="13">
        <f t="shared" ca="1" si="1"/>
        <v>1</v>
      </c>
      <c r="D11" s="19" t="b">
        <f ca="1">AND(B5&gt;=34,C5&gt;=34)</f>
        <v>1</v>
      </c>
      <c r="E11" s="15" t="str">
        <f t="shared" si="2"/>
        <v>Both Sue and Jimmy are no less than 34 years old.</v>
      </c>
      <c r="F11" s="16" t="s">
        <v>488</v>
      </c>
      <c r="G11" s="16" t="s">
        <v>527</v>
      </c>
      <c r="H11" s="17">
        <v>34</v>
      </c>
      <c r="I11" s="18" t="s">
        <v>480</v>
      </c>
      <c r="J11" s="17"/>
      <c r="K11" s="21"/>
    </row>
    <row r="12" spans="2:12" ht="19.149999999999999" thickBot="1" x14ac:dyDescent="0.75">
      <c r="B12" s="223" t="b">
        <f ca="1">AND(D5&gt;=H12,D5&lt;=J12)</f>
        <v>1</v>
      </c>
      <c r="C12" s="13">
        <f t="shared" ca="1" si="1"/>
        <v>1</v>
      </c>
      <c r="D12" s="19" t="b">
        <f ca="1">AND(D5&gt;=28,D5&lt;=35)</f>
        <v>1</v>
      </c>
      <c r="E12" s="15" t="str">
        <f>F12&amp;" "&amp;G12&amp;" "&amp;H12&amp;" "&amp;I12&amp;" "&amp;J12&amp;" "&amp;K12&amp;"."</f>
        <v>Linda is between 28 and 35 (inclusive).</v>
      </c>
      <c r="F12" s="16" t="s">
        <v>483</v>
      </c>
      <c r="G12" s="16" t="s">
        <v>484</v>
      </c>
      <c r="H12" s="17">
        <v>28</v>
      </c>
      <c r="I12" s="22" t="s">
        <v>485</v>
      </c>
      <c r="J12" s="17">
        <v>35</v>
      </c>
      <c r="K12" s="21" t="s">
        <v>489</v>
      </c>
    </row>
    <row r="13" spans="2:12" ht="19.149999999999999" thickBot="1" x14ac:dyDescent="0.75">
      <c r="B13" s="223" t="b">
        <f ca="1">OR(B5&lt;H13,C5&lt;H13,D5&lt;H13)</f>
        <v>0</v>
      </c>
      <c r="C13" s="13">
        <f t="shared" ca="1" si="1"/>
        <v>1</v>
      </c>
      <c r="D13" s="19" t="b">
        <f ca="1">OR(B5&lt;20,C5&lt;20,D5&lt;20)</f>
        <v>0</v>
      </c>
      <c r="E13" s="15" t="str">
        <f t="shared" si="2"/>
        <v>At least one person (of the three) is under 20 .</v>
      </c>
      <c r="F13" s="16" t="s">
        <v>487</v>
      </c>
      <c r="G13" s="16" t="s">
        <v>486</v>
      </c>
      <c r="H13" s="17">
        <v>20</v>
      </c>
      <c r="I13" s="18"/>
      <c r="J13" s="17"/>
      <c r="K13" s="21"/>
    </row>
    <row r="14" spans="2:12" ht="16.899999999999999" thickBot="1" x14ac:dyDescent="0.65">
      <c r="B14" s="223" t="b">
        <f ca="1">AND(B5&lt;=H14,C5&lt;=H14,D5&lt;=H14)</f>
        <v>0</v>
      </c>
      <c r="C14" s="13">
        <f t="shared" ca="1" si="1"/>
        <v>1</v>
      </c>
      <c r="D14" s="19" t="b">
        <f ca="1">NOT(AND(B5&gt;24,C5&gt;24,D5&gt;24))</f>
        <v>0</v>
      </c>
      <c r="E14" s="15" t="str">
        <f t="shared" si="2"/>
        <v>Neither Sue, Jimmy, or Linda is more than 24 years old.</v>
      </c>
      <c r="F14" s="16" t="s">
        <v>531</v>
      </c>
      <c r="G14" s="16" t="s">
        <v>530</v>
      </c>
      <c r="H14" s="17">
        <v>24</v>
      </c>
      <c r="I14" s="18" t="s">
        <v>480</v>
      </c>
      <c r="J14" s="17"/>
      <c r="K14" s="18"/>
      <c r="L14" s="234"/>
    </row>
    <row r="15" spans="2:12" ht="16.899999999999999" thickBot="1" x14ac:dyDescent="0.65">
      <c r="B15" s="223" t="b">
        <f ca="1">AND(C5&gt;H15,D5&gt;H15,B5&lt;=H15)</f>
        <v>0</v>
      </c>
      <c r="C15" s="13">
        <f t="shared" ca="1" si="1"/>
        <v>1</v>
      </c>
      <c r="D15" s="19" t="b">
        <f ca="1">AND(C5&gt;46,D5&gt;46,B5&lt;46)</f>
        <v>0</v>
      </c>
      <c r="E15" s="15" t="str">
        <f t="shared" si="2"/>
        <v>Jimmy and Linda are over 46 but Sue is not.</v>
      </c>
      <c r="F15" s="16" t="s">
        <v>532</v>
      </c>
      <c r="G15" s="16" t="s">
        <v>519</v>
      </c>
      <c r="H15" s="17">
        <v>46</v>
      </c>
      <c r="I15" s="18" t="s">
        <v>533</v>
      </c>
      <c r="J15" s="17"/>
      <c r="K15" s="23"/>
    </row>
    <row r="16" spans="2:12" ht="16.899999999999999" thickBot="1" x14ac:dyDescent="0.65">
      <c r="B16" s="223" t="b">
        <f ca="1">AND(B5&gt;D5,C5&gt;D5)</f>
        <v>1</v>
      </c>
      <c r="C16" s="13">
        <f t="shared" ca="1" si="1"/>
        <v>1</v>
      </c>
      <c r="D16" s="19" t="b">
        <f ca="1">AND(D5&lt;C5,D5&lt;B5)</f>
        <v>1</v>
      </c>
      <c r="E16" s="15" t="str">
        <f>F16</f>
        <v>Linda is the youngest.</v>
      </c>
      <c r="F16" s="16" t="s">
        <v>534</v>
      </c>
      <c r="G16" s="18"/>
      <c r="H16" s="17"/>
      <c r="I16" s="18"/>
      <c r="J16" s="17"/>
      <c r="K16" s="18"/>
    </row>
    <row r="17" spans="1:12" ht="16.899999999999999" thickBot="1" x14ac:dyDescent="0.65">
      <c r="B17" s="223" t="b">
        <f ca="1">OR(B5&gt;=C5,D5&gt;=C5)</f>
        <v>1</v>
      </c>
      <c r="C17" s="13">
        <f t="shared" ca="1" si="1"/>
        <v>1</v>
      </c>
      <c r="D17" s="19" t="b">
        <f ca="1">OR(C5&lt;D5,C5&lt;B5)</f>
        <v>1</v>
      </c>
      <c r="E17" s="15" t="str">
        <f>F17</f>
        <v>Jimmy is not the oldest.</v>
      </c>
      <c r="F17" s="16" t="s">
        <v>535</v>
      </c>
      <c r="G17" s="18"/>
      <c r="H17" s="17"/>
      <c r="I17" s="18"/>
      <c r="J17" s="17"/>
      <c r="K17" s="18"/>
      <c r="L17" s="234"/>
    </row>
    <row r="18" spans="1:12" ht="16.899999999999999" thickBot="1" x14ac:dyDescent="0.65">
      <c r="B18" s="223" t="b">
        <f ca="1">AND(B5&lt;&gt;C5,C5&lt;&gt;D5,B5&lt;&gt;D5)</f>
        <v>1</v>
      </c>
      <c r="C18" s="13">
        <f t="shared" ca="1" si="1"/>
        <v>1</v>
      </c>
      <c r="D18" s="19" t="b">
        <f ca="1">NOT(AND(D5=C5,D5=B5,C5=B5))</f>
        <v>1</v>
      </c>
      <c r="E18" s="15" t="str">
        <f>F18</f>
        <v>Sue, Jimmy, and Linda are all different ages.</v>
      </c>
      <c r="F18" s="16" t="s">
        <v>442</v>
      </c>
      <c r="G18" s="18"/>
      <c r="H18" s="17"/>
      <c r="I18" s="18"/>
      <c r="J18" s="17"/>
      <c r="K18" s="23"/>
    </row>
    <row r="19" spans="1:12" ht="16.899999999999999" thickBot="1" x14ac:dyDescent="0.65">
      <c r="B19" s="223" t="b">
        <f ca="1">AND(C5&gt;B5,C5&gt;D5,B5&lt;D5)</f>
        <v>0</v>
      </c>
      <c r="C19" s="13">
        <f t="shared" ca="1" si="1"/>
        <v>1</v>
      </c>
      <c r="D19" s="19" t="b">
        <f ca="1">AND(C5&gt;D5,B5&lt;D5)</f>
        <v>0</v>
      </c>
      <c r="E19" s="15" t="str">
        <f>F19</f>
        <v>Jimmy is the oldest and Sue is the youngest.</v>
      </c>
      <c r="F19" s="16" t="s">
        <v>536</v>
      </c>
      <c r="G19" s="18"/>
      <c r="H19" s="17"/>
      <c r="I19" s="18"/>
      <c r="J19" s="17"/>
      <c r="K19" s="18"/>
    </row>
    <row r="20" spans="1:12" x14ac:dyDescent="0.6">
      <c r="A20" s="235"/>
      <c r="B20" s="215"/>
      <c r="K20" s="234"/>
    </row>
    <row r="21" spans="1:12" x14ac:dyDescent="0.6">
      <c r="B21" s="215"/>
    </row>
    <row r="22" spans="1:12" x14ac:dyDescent="0.6">
      <c r="B22" s="215"/>
      <c r="K22" s="234"/>
    </row>
    <row r="23" spans="1:12" x14ac:dyDescent="0.6">
      <c r="B23" s="215"/>
      <c r="K23" s="234"/>
    </row>
    <row r="24" spans="1:12" x14ac:dyDescent="0.6">
      <c r="B24" s="215"/>
    </row>
    <row r="25" spans="1:12" x14ac:dyDescent="0.6">
      <c r="B25" s="215"/>
      <c r="K25" s="234"/>
    </row>
    <row r="26" spans="1:12" x14ac:dyDescent="0.6">
      <c r="B26" s="215"/>
      <c r="K26" s="234"/>
    </row>
    <row r="27" spans="1:12" x14ac:dyDescent="0.6">
      <c r="B27" s="215"/>
    </row>
    <row r="28" spans="1:12" x14ac:dyDescent="0.6">
      <c r="B28" s="215"/>
      <c r="K28" s="234"/>
    </row>
    <row r="29" spans="1:12" x14ac:dyDescent="0.6">
      <c r="B29" s="215"/>
      <c r="K29" s="234"/>
    </row>
    <row r="31" spans="1:12" x14ac:dyDescent="0.6">
      <c r="K31" s="234"/>
    </row>
    <row r="32" spans="1:12" x14ac:dyDescent="0.6">
      <c r="K32" s="234"/>
    </row>
    <row r="34" spans="11:11" x14ac:dyDescent="0.6">
      <c r="K34" s="234"/>
    </row>
  </sheetData>
  <sheetProtection algorithmName="SHA-512" hashValue="OuPFaRSohpU9eslhk+Saa9dueGSZ7lYojzVos6OOTL8OcbmCgjZUKO/WvBmTYKcXZeAuQFdSfuNGx9QMxWYlEQ==" saltValue="nr9zg9d5+IaUiZ4vp1aw6Q==" spinCount="100000" sheet="1" objects="1" scenarios="1" formatCells="0"/>
  <customSheetViews>
    <customSheetView guid="{84AEF62F-8005-4283-8213-185907D41E8E}" showGridLines="0">
      <selection activeCell="E10" sqref="E10"/>
      <pageMargins left="0.7" right="0.7" top="0.75" bottom="0.75" header="0.3" footer="0.3"/>
    </customSheetView>
  </customSheetViews>
  <mergeCells count="1">
    <mergeCell ref="B1:L1"/>
  </mergeCells>
  <pageMargins left="0.7" right="0.7" top="0.75" bottom="0.75" header="0.3" footer="0.3"/>
  <pageSetup orientation="portrait" r:id="rId1"/>
  <ignoredErrors>
    <ignoredError sqref="E12" formula="1"/>
  </ignoredErrors>
  <extLst>
    <ext xmlns:x14="http://schemas.microsoft.com/office/spreadsheetml/2009/9/main" uri="{78C0D931-6437-407d-A8EE-F0AAD7539E65}">
      <x14:conditionalFormattings>
        <x14:conditionalFormatting xmlns:xm="http://schemas.microsoft.com/office/excel/2006/main">
          <x14:cfRule type="iconSet" priority="1" id="{B4383161-736A-43BC-A680-72C0FCF901A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C8:C19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X182"/>
  <sheetViews>
    <sheetView showGridLines="0" topLeftCell="I9" zoomScale="73" zoomScaleNormal="73" workbookViewId="0">
      <selection activeCell="T47" sqref="T47"/>
    </sheetView>
  </sheetViews>
  <sheetFormatPr defaultColWidth="9.1328125" defaultRowHeight="16.5" x14ac:dyDescent="0.6"/>
  <cols>
    <col min="1" max="1" width="3.1328125" style="3" customWidth="1"/>
    <col min="2" max="2" width="11" style="3" customWidth="1"/>
    <col min="3" max="3" width="14.33203125" style="3" bestFit="1" customWidth="1"/>
    <col min="4" max="4" width="8.53125" style="3" customWidth="1"/>
    <col min="5" max="5" width="8.53125" style="3" bestFit="1" customWidth="1"/>
    <col min="6" max="6" width="17.53125" style="3" bestFit="1" customWidth="1"/>
    <col min="7" max="7" width="9.6640625" style="3" bestFit="1" customWidth="1"/>
    <col min="8" max="8" width="14.33203125" style="3" customWidth="1"/>
    <col min="9" max="16" width="12.86328125" style="3" customWidth="1"/>
    <col min="17" max="17" width="8.53125" style="3" bestFit="1" customWidth="1"/>
    <col min="18" max="18" width="9.1328125" style="3"/>
    <col min="19" max="19" width="23.86328125" style="11" customWidth="1"/>
    <col min="20" max="20" width="62.53125" style="27" customWidth="1"/>
    <col min="21" max="21" width="11.53125" style="27" customWidth="1"/>
    <col min="22" max="27" width="9.1328125" style="27"/>
    <col min="28" max="28" width="10" style="28" bestFit="1" customWidth="1"/>
    <col min="29" max="33" width="10" style="3" bestFit="1" customWidth="1"/>
    <col min="34" max="34" width="9.1328125" style="3"/>
    <col min="35" max="35" width="8" style="3" customWidth="1"/>
    <col min="36" max="36" width="8.53125" style="3" customWidth="1"/>
    <col min="37" max="39" width="9.1328125" style="3"/>
    <col min="40" max="40" width="9.53125" style="3" customWidth="1"/>
    <col min="41" max="44" width="9.1328125" style="3"/>
    <col min="45" max="45" width="10.86328125" style="3" customWidth="1"/>
    <col min="46" max="16384" width="9.1328125" style="3"/>
  </cols>
  <sheetData>
    <row r="1" spans="2:50" ht="169.5" customHeight="1" thickBot="1" x14ac:dyDescent="0.75">
      <c r="B1" s="289" t="s">
        <v>585</v>
      </c>
      <c r="C1" s="290"/>
      <c r="D1" s="290"/>
      <c r="E1" s="290"/>
      <c r="F1" s="290"/>
      <c r="G1" s="290"/>
      <c r="H1" s="290"/>
      <c r="I1" s="290"/>
      <c r="J1" s="290"/>
      <c r="K1" s="290"/>
      <c r="L1" s="290"/>
      <c r="M1" s="290"/>
      <c r="N1" s="290"/>
      <c r="O1" s="290"/>
      <c r="P1" s="291"/>
      <c r="Q1" s="26"/>
    </row>
    <row r="2" spans="2:50" ht="19.149999999999999" thickBot="1" x14ac:dyDescent="0.75">
      <c r="B2" s="8"/>
    </row>
    <row r="3" spans="2:50" ht="19.149999999999999" thickBot="1" x14ac:dyDescent="0.65">
      <c r="AB3" s="280" t="s">
        <v>445</v>
      </c>
      <c r="AC3" s="281"/>
      <c r="AD3" s="281"/>
      <c r="AE3" s="281"/>
      <c r="AF3" s="281"/>
      <c r="AG3" s="282"/>
    </row>
    <row r="4" spans="2:50" ht="16.5" customHeight="1" x14ac:dyDescent="0.6">
      <c r="B4" s="292" t="s">
        <v>432</v>
      </c>
      <c r="C4" s="293"/>
      <c r="D4" s="293"/>
      <c r="E4" s="293"/>
      <c r="F4" s="293"/>
      <c r="G4" s="293"/>
      <c r="H4" s="293"/>
      <c r="I4" s="293"/>
      <c r="J4" s="294"/>
      <c r="K4" s="298" t="str">
        <f ca="1">YEAR(TODAY())-1&amp;" Bonus Options"</f>
        <v>2015 Bonus Options</v>
      </c>
      <c r="L4" s="299"/>
      <c r="M4" s="299"/>
      <c r="N4" s="299"/>
      <c r="O4" s="299"/>
      <c r="P4" s="300"/>
      <c r="AB4" s="280" t="str">
        <f ca="1">YEAR(TODAY())-1&amp;" Bonus Options"</f>
        <v>2015 Bonus Options</v>
      </c>
      <c r="AC4" s="281"/>
      <c r="AD4" s="281"/>
      <c r="AE4" s="281"/>
      <c r="AF4" s="281"/>
      <c r="AG4" s="282"/>
      <c r="AH4" s="11"/>
      <c r="AI4" s="11"/>
      <c r="AJ4" s="11"/>
      <c r="AK4" s="11"/>
      <c r="AL4" s="11"/>
      <c r="AM4" s="11"/>
      <c r="AN4" s="11"/>
      <c r="AO4" s="11"/>
      <c r="AP4" s="11"/>
      <c r="AQ4" s="11"/>
      <c r="AR4" s="11"/>
      <c r="AS4" s="11"/>
      <c r="AT4" s="11"/>
      <c r="AU4" s="11"/>
      <c r="AV4" s="11"/>
      <c r="AW4" s="11"/>
    </row>
    <row r="5" spans="2:50" ht="16.899999999999999" thickBot="1" x14ac:dyDescent="0.65">
      <c r="B5" s="295"/>
      <c r="C5" s="296"/>
      <c r="D5" s="296"/>
      <c r="E5" s="296"/>
      <c r="F5" s="296"/>
      <c r="G5" s="296"/>
      <c r="H5" s="296"/>
      <c r="I5" s="296"/>
      <c r="J5" s="297"/>
      <c r="K5" s="301"/>
      <c r="L5" s="302"/>
      <c r="M5" s="302"/>
      <c r="N5" s="302"/>
      <c r="O5" s="302"/>
      <c r="P5" s="303"/>
      <c r="AB5" s="283"/>
      <c r="AC5" s="284"/>
      <c r="AD5" s="284"/>
      <c r="AE5" s="284"/>
      <c r="AF5" s="284"/>
      <c r="AG5" s="285"/>
      <c r="AH5" s="11"/>
      <c r="AI5" s="11"/>
      <c r="AJ5" s="11"/>
      <c r="AK5" s="11"/>
      <c r="AL5" s="11"/>
      <c r="AM5" s="11"/>
      <c r="AN5" s="11"/>
      <c r="AO5" s="11"/>
      <c r="AP5" s="11"/>
      <c r="AQ5" s="11"/>
      <c r="AR5" s="11"/>
      <c r="AS5" s="11"/>
      <c r="AT5" s="11"/>
      <c r="AU5" s="11"/>
      <c r="AV5" s="11"/>
      <c r="AW5" s="11"/>
    </row>
    <row r="6" spans="2:50" s="9" customFormat="1" ht="17.25" customHeight="1" thickBot="1" x14ac:dyDescent="0.65">
      <c r="B6" s="99"/>
      <c r="C6" s="100"/>
      <c r="D6" s="101"/>
      <c r="E6" s="100"/>
      <c r="F6" s="100"/>
      <c r="G6" s="100"/>
      <c r="H6" s="286" t="s">
        <v>511</v>
      </c>
      <c r="I6" s="287"/>
      <c r="J6" s="288"/>
      <c r="K6" s="29" t="s">
        <v>416</v>
      </c>
      <c r="L6" s="30" t="s">
        <v>417</v>
      </c>
      <c r="M6" s="31" t="s">
        <v>418</v>
      </c>
      <c r="N6" s="31" t="s">
        <v>419</v>
      </c>
      <c r="O6" s="31" t="s">
        <v>425</v>
      </c>
      <c r="P6" s="32" t="s">
        <v>426</v>
      </c>
    </row>
    <row r="7" spans="2:50" ht="33.4" thickBot="1" x14ac:dyDescent="0.65">
      <c r="B7" s="102" t="s">
        <v>522</v>
      </c>
      <c r="C7" s="103" t="s">
        <v>1</v>
      </c>
      <c r="D7" s="104" t="s">
        <v>521</v>
      </c>
      <c r="E7" s="103" t="s">
        <v>10</v>
      </c>
      <c r="F7" s="103" t="s">
        <v>6</v>
      </c>
      <c r="G7" s="103" t="s">
        <v>7</v>
      </c>
      <c r="H7" s="105" t="s">
        <v>493</v>
      </c>
      <c r="I7" s="105" t="s">
        <v>494</v>
      </c>
      <c r="J7" s="106" t="s">
        <v>492</v>
      </c>
      <c r="K7" s="33">
        <f ca="1">(SUM(K$8:K$163)=SUM(AB$8:AB$163))*1</f>
        <v>1</v>
      </c>
      <c r="L7" s="34">
        <f t="shared" ref="L7:P7" ca="1" si="0">(SUM(L$8:L$163)=SUM(AC$8:AC$163))*1</f>
        <v>1</v>
      </c>
      <c r="M7" s="34">
        <f t="shared" ca="1" si="0"/>
        <v>1</v>
      </c>
      <c r="N7" s="34">
        <f t="shared" ca="1" si="0"/>
        <v>1</v>
      </c>
      <c r="O7" s="34">
        <f t="shared" ca="1" si="0"/>
        <v>1</v>
      </c>
      <c r="P7" s="33">
        <f t="shared" ca="1" si="0"/>
        <v>1</v>
      </c>
      <c r="R7" s="35"/>
      <c r="S7" s="27"/>
      <c r="AA7" s="11"/>
      <c r="AB7" s="243" t="s">
        <v>416</v>
      </c>
      <c r="AC7" s="36" t="s">
        <v>417</v>
      </c>
      <c r="AD7" s="37" t="s">
        <v>418</v>
      </c>
      <c r="AE7" s="37" t="s">
        <v>419</v>
      </c>
      <c r="AF7" s="37" t="s">
        <v>425</v>
      </c>
      <c r="AG7" s="38" t="s">
        <v>426</v>
      </c>
      <c r="AH7" s="11"/>
      <c r="AI7" s="11"/>
      <c r="AJ7" s="11"/>
      <c r="AK7" s="11"/>
      <c r="AL7" s="11"/>
      <c r="AM7" s="11"/>
      <c r="AN7" s="11"/>
      <c r="AO7" s="11"/>
      <c r="AP7" s="11"/>
      <c r="AQ7" s="11"/>
      <c r="AR7" s="11"/>
      <c r="AS7" s="11"/>
      <c r="AT7" s="11"/>
      <c r="AU7" s="11"/>
      <c r="AV7" s="11"/>
    </row>
    <row r="8" spans="2:50" x14ac:dyDescent="0.6">
      <c r="B8" s="39">
        <v>10000</v>
      </c>
      <c r="C8" s="40" t="s">
        <v>279</v>
      </c>
      <c r="D8" s="40" t="s">
        <v>455</v>
      </c>
      <c r="E8" s="41" t="str">
        <f t="shared" ref="E8:E39" ca="1" si="1">IF(RANDBETWEEN(1,3)&lt;2,"F","M")</f>
        <v>M</v>
      </c>
      <c r="F8" s="42" t="str">
        <f ca="1">IF(RANDBETWEEN(1,4)=1,"Trainee",IF(RANDBETWEEN(1,4)=2,"Account Rep",IF(RANDBETWEEN(1,4)=3,"Sr. Account Rep","Manager")))</f>
        <v>Manager</v>
      </c>
      <c r="G8" s="43">
        <f ca="1">IF(F8="Trainee",RANDBETWEEN(20000,29999),IF(F8="Account Rep",RANDBETWEEN(30000,49999),IF(F8="Sr. Account Rep",RANDBETWEEN(50000,64999),RANDBETWEEN(65000,89999))))</f>
        <v>74935</v>
      </c>
      <c r="H8" s="44">
        <f t="shared" ref="H8:J27" ca="1" si="2">RANDBETWEEN(65,99)</f>
        <v>74</v>
      </c>
      <c r="I8" s="45">
        <f t="shared" ca="1" si="2"/>
        <v>82</v>
      </c>
      <c r="J8" s="46">
        <f t="shared" ca="1" si="2"/>
        <v>70</v>
      </c>
      <c r="K8" s="47">
        <f ca="1">IF(H8&gt;=90,5000,0)</f>
        <v>0</v>
      </c>
      <c r="L8" s="47">
        <f ca="1">IF(OR(H8&gt;=95,AND(I8&gt;80,J8&gt;=85)),6500,0)</f>
        <v>0</v>
      </c>
      <c r="M8" s="47">
        <f ca="1">IF(OR(H8&gt;=97,I8&gt;=97,J8&gt;=97),8500,0)</f>
        <v>0</v>
      </c>
      <c r="N8" s="47">
        <f ca="1">IF(AND(H8&gt;=87,I8&gt;=87),5000,IF(AND(H8&gt;=82,J8&gt;90),2500,0))</f>
        <v>0</v>
      </c>
      <c r="O8" s="47">
        <f ca="1">ROUND(IF(AND(H8&gt;=94,I8&gt;=94,J8&gt;=94),0.0775*G8,IF(AND(H8&gt;=85,I8&gt;=85,J8&gt;=85),0.0325*G8,0)),0)</f>
        <v>0</v>
      </c>
      <c r="P8" s="48">
        <f ca="1">ROUND(IF(AND(H8&gt;88,I8&gt;88,J8&gt;88),0.1825*G8,IF(AND(OR(H8&gt;90,I8&gt;90,J8&gt;90),H8&gt;=80,I8&gt;=80,J8&gt;=80),0.0975*G8,IF(AND(H8&gt;=85,I8&gt;=85,J8&gt;=85),0.045*G8,IF(OR(H8&gt;80,I8&gt;80,J8&gt;80),0.0175*G8,0)))),0)</f>
        <v>1311</v>
      </c>
      <c r="R8" s="49" t="s">
        <v>420</v>
      </c>
      <c r="S8" s="27"/>
      <c r="AA8" s="11"/>
      <c r="AB8" s="244">
        <f ca="1">IF(IF($H$7=$AJ$9,$H8,IF($I$7=$AJ$9,$I8,$J8))&gt;=$AM$9,$AO$9,0)</f>
        <v>0</v>
      </c>
      <c r="AC8" s="50">
        <f ca="1">IF(OR(IF($H$7=$AJ$13,$H8,IF($I$7=$AJ$13,$I8,$J8))&gt;=$AM$13,AND(IF($H$7=$AO$13,$H8,IF($I$7=$AO$13,$I8,$J8))&gt;$AR$13,IF($H$7=$AV$13,$H8,IF($I$7=$AV$13,$I8,$J8))&gt;=$AX$13)),$AT$13,0)</f>
        <v>0</v>
      </c>
      <c r="AD8" s="50">
        <f ca="1">IF(OR($H8&gt;=$AM$17,$I8&gt;=$AM$17,$J8&gt;=$AM$17),$AO$17,0)</f>
        <v>0</v>
      </c>
      <c r="AE8" s="50">
        <f ca="1">IF(AND($H8&gt;=$AM$21,$I8&gt;=$AM$21),$AO$21,IF(AND($H8&gt;=$AM$22,$J8&gt;$AR$22),$AT$22,0))</f>
        <v>0</v>
      </c>
      <c r="AF8" s="50">
        <f ca="1">ROUND(IF(AND($H8&gt;=$AM$26,$I8&gt;=$AM$26,$J8&gt;=$AM$26),$G8*$AO$26,IF(AND($H8&gt;=$AM$27,$I8&gt;=$AM$27,$J8&gt;=$AM$27),$G8*$AO$27,0)),0)</f>
        <v>0</v>
      </c>
      <c r="AG8" s="51">
        <f ca="1">ROUND(IF(AND($H8&gt;$AM$31,$I8&gt;$AM$31,$J8&gt;$AM$31),$G8*$AO$31,IF(AND(OR($H8&gt;$AM$32,$I8&gt;$AM$32,$J8&gt;$AM$32),$H8&gt;=$AO$32,$I8&gt;=$AO$32,$J8&gt;=$AO$32),$G8*$AT$32,IF(AND($H8&gt;=$AM$33,$I8&gt;=$AM$33,$J8&gt;=$AM$33),$G8*$AO$33,IF(OR($H8&gt;$AM$34,$I8&gt;$AM$34,$J8&gt;$AM$34),$G8*$AO$34,0)))),0)</f>
        <v>1311</v>
      </c>
      <c r="AH8" s="11"/>
      <c r="AI8" s="52" t="s">
        <v>420</v>
      </c>
      <c r="AJ8" s="52"/>
      <c r="AK8" s="52"/>
      <c r="AL8" s="18"/>
      <c r="AM8" s="18"/>
      <c r="AN8" s="18"/>
      <c r="AO8" s="18"/>
      <c r="AP8" s="18"/>
      <c r="AQ8" s="18"/>
      <c r="AR8" s="18"/>
      <c r="AS8" s="18"/>
      <c r="AT8" s="18"/>
      <c r="AU8" s="18"/>
      <c r="AV8" s="18"/>
      <c r="AW8" s="53"/>
    </row>
    <row r="9" spans="2:50" x14ac:dyDescent="0.6">
      <c r="B9" s="54">
        <v>10166</v>
      </c>
      <c r="C9" s="55" t="s">
        <v>281</v>
      </c>
      <c r="D9" s="55" t="s">
        <v>456</v>
      </c>
      <c r="E9" s="56" t="str">
        <f t="shared" ca="1" si="1"/>
        <v>M</v>
      </c>
      <c r="F9" s="57" t="str">
        <f t="shared" ref="F9:F72" ca="1" si="3">IF(RANDBETWEEN(1,4)=1,"Trainee",IF(RANDBETWEEN(1,4)=2,"Account Rep",IF(RANDBETWEEN(1,4)=3,"Sr. Account Rep","Manager")))</f>
        <v>Account Rep</v>
      </c>
      <c r="G9" s="58">
        <f t="shared" ref="G9:G72" ca="1" si="4">IF(F9="Trainee",RANDBETWEEN(20000,29999),IF(F9="Account Rep",RANDBETWEEN(30000,49999),IF(F9="Sr. Account Rep",RANDBETWEEN(50000,64999),RANDBETWEEN(65000,89999))))</f>
        <v>48175</v>
      </c>
      <c r="H9" s="59">
        <f t="shared" ca="1" si="2"/>
        <v>77</v>
      </c>
      <c r="I9" s="56">
        <f t="shared" ca="1" si="2"/>
        <v>97</v>
      </c>
      <c r="J9" s="60">
        <f t="shared" ca="1" si="2"/>
        <v>65</v>
      </c>
      <c r="K9" s="47">
        <f t="shared" ref="K9:K72" ca="1" si="5">IF(H9&gt;=90,5000,0)</f>
        <v>0</v>
      </c>
      <c r="L9" s="47">
        <f t="shared" ref="L9:L72" ca="1" si="6">IF(OR(H9&gt;=95,AND(I9&gt;80,J9&gt;=85)),6500,0)</f>
        <v>0</v>
      </c>
      <c r="M9" s="47">
        <f t="shared" ref="M9:M72" ca="1" si="7">IF(OR(H9&gt;=97,I9&gt;=97,J9&gt;=97),8500,0)</f>
        <v>8500</v>
      </c>
      <c r="N9" s="47">
        <f t="shared" ref="N9:N72" ca="1" si="8">IF(AND(H9&gt;=87,I9&gt;=87),5000,IF(AND(H9&gt;=82,J9&gt;90),2500,0))</f>
        <v>0</v>
      </c>
      <c r="O9" s="47">
        <f t="shared" ref="O9:O72" ca="1" si="9">ROUND(IF(AND(H9&gt;=94,I9&gt;=94,J9&gt;=94),0.0775*G9,IF(AND(H9&gt;=85,I9&gt;=85,J9&gt;=85),0.0325*G9,0)),0)</f>
        <v>0</v>
      </c>
      <c r="P9" s="48">
        <f t="shared" ref="P9:P72" ca="1" si="10">ROUND(IF(AND(H9&gt;88,I9&gt;88,J9&gt;88),0.1825*G9,IF(AND(OR(H9&gt;90,I9&gt;90,J9&gt;90),H9&gt;=80,I9&gt;=80,J9&gt;=80),0.0975*G9,IF(AND(H9&gt;=85,I9&gt;=85,J9&gt;=85),0.045*G9,IF(OR(H9&gt;80,I9&gt;80,J9&gt;80),0.0175*G9,0)))),0)</f>
        <v>843</v>
      </c>
      <c r="R9" s="61" t="str">
        <f>AI9&amp;AJ9&amp;" "&amp;AK9&amp;AL9&amp;AM9&amp;" "&amp;AN9&amp;TEXT(AO9,"$0,000")&amp;"."</f>
        <v>If the rating on Effectiveness is no less than 90 then the employee receives a bonus of $5,000.</v>
      </c>
      <c r="S9" s="27"/>
      <c r="T9" s="62"/>
      <c r="U9" s="62"/>
      <c r="V9" s="62"/>
      <c r="AA9" s="11"/>
      <c r="AB9" s="244">
        <f t="shared" ref="AB9:AB72" ca="1" si="11">IF(IF($H$7=$AJ$9,$H9,IF($I$7=$AJ$9,$I9,$J9))&gt;=$AM$9,$AO$9,0)</f>
        <v>0</v>
      </c>
      <c r="AC9" s="50">
        <f t="shared" ref="AC9:AC72" ca="1" si="12">IF(OR(IF($H$7=$AJ$13,$H9,IF($I$7=$AJ$13,$I9,$J9))&gt;=$AM$13,AND(IF($H$7=$AO$13,$H9,IF($I$7=$AO$13,$I9,$J9))&gt;$AR$13,IF($H$7=$AV$13,$H9,IF($I$7=$AV$13,$I9,$J9))&gt;=$AX$13)),$AT$13,0)</f>
        <v>0</v>
      </c>
      <c r="AD9" s="50">
        <f t="shared" ref="AD9:AD72" ca="1" si="13">IF(OR($H9&gt;=$AM$17,$I9&gt;=$AM$17,$J9&gt;=$AM$17),$AO$17,0)</f>
        <v>8500</v>
      </c>
      <c r="AE9" s="50">
        <f t="shared" ref="AE9:AE72" ca="1" si="14">IF(AND($H9&gt;=$AM$21,$I9&gt;=$AM$21),$AO$21,IF(AND($H9&gt;=$AM$22,$J9&gt;$AR$22),$AT$22,0))</f>
        <v>0</v>
      </c>
      <c r="AF9" s="50">
        <f t="shared" ref="AF9:AF72" ca="1" si="15">ROUND(IF(AND($H9&gt;=$AM$26,$I9&gt;=$AM$26,$J9&gt;=$AM$26),$G9*$AO$26,IF(AND($H9&gt;=$AM$27,$I9&gt;=$AM$27,$J9&gt;=$AM$27),$G9*$AO$27,0)),0)</f>
        <v>0</v>
      </c>
      <c r="AG9" s="51">
        <f t="shared" ref="AG9:AG72" ca="1" si="16">ROUND(IF(AND($H9&gt;$AM$31,$I9&gt;$AM$31,$J9&gt;$AM$31),$G9*$AO$31,IF(AND(OR($H9&gt;$AM$32,$I9&gt;$AM$32,$J9&gt;$AM$32),$H9&gt;=$AO$32,$I9&gt;=$AO$32,$J9&gt;=$AO$32),$G9*$AT$32,IF(AND($H9&gt;=$AM$33,$I9&gt;=$AM$33,$J9&gt;=$AM$33),$G9*$AO$33,IF(OR($H9&gt;$AM$34,$I9&gt;$AM$34,$J9&gt;$AM$34),$G9*$AO$34,0)))),0)</f>
        <v>843</v>
      </c>
      <c r="AH9" s="11"/>
      <c r="AI9" s="63" t="s">
        <v>491</v>
      </c>
      <c r="AJ9" s="63" t="s">
        <v>493</v>
      </c>
      <c r="AK9" s="63" t="s">
        <v>499</v>
      </c>
      <c r="AL9" s="18" t="s">
        <v>538</v>
      </c>
      <c r="AM9" s="18">
        <v>90</v>
      </c>
      <c r="AN9" s="18" t="s">
        <v>490</v>
      </c>
      <c r="AO9" s="64">
        <v>5000</v>
      </c>
      <c r="AP9" s="18"/>
      <c r="AQ9" s="18"/>
      <c r="AR9" s="18"/>
      <c r="AS9" s="18"/>
      <c r="AT9" s="18"/>
      <c r="AU9" s="18"/>
      <c r="AV9" s="18"/>
      <c r="AW9" s="53"/>
    </row>
    <row r="10" spans="2:50" x14ac:dyDescent="0.6">
      <c r="B10" s="54">
        <v>10387</v>
      </c>
      <c r="C10" s="55" t="s">
        <v>283</v>
      </c>
      <c r="D10" s="55" t="s">
        <v>457</v>
      </c>
      <c r="E10" s="56" t="str">
        <f t="shared" ca="1" si="1"/>
        <v>M</v>
      </c>
      <c r="F10" s="57" t="str">
        <f t="shared" ca="1" si="3"/>
        <v>Trainee</v>
      </c>
      <c r="G10" s="58">
        <f t="shared" ca="1" si="4"/>
        <v>28466</v>
      </c>
      <c r="H10" s="59">
        <f t="shared" ca="1" si="2"/>
        <v>97</v>
      </c>
      <c r="I10" s="56">
        <f t="shared" ca="1" si="2"/>
        <v>74</v>
      </c>
      <c r="J10" s="60">
        <f t="shared" ca="1" si="2"/>
        <v>93</v>
      </c>
      <c r="K10" s="47">
        <f t="shared" ca="1" si="5"/>
        <v>5000</v>
      </c>
      <c r="L10" s="47">
        <f t="shared" ca="1" si="6"/>
        <v>6500</v>
      </c>
      <c r="M10" s="47">
        <f t="shared" ca="1" si="7"/>
        <v>8500</v>
      </c>
      <c r="N10" s="47">
        <f t="shared" ca="1" si="8"/>
        <v>2500</v>
      </c>
      <c r="O10" s="47">
        <f t="shared" ca="1" si="9"/>
        <v>0</v>
      </c>
      <c r="P10" s="48">
        <f t="shared" ca="1" si="10"/>
        <v>498</v>
      </c>
      <c r="R10" s="65" t="str">
        <f>AI10</f>
        <v>Otherwise, the employee does not receive any bonus (zero dollars).</v>
      </c>
      <c r="S10" s="27"/>
      <c r="AA10" s="11"/>
      <c r="AB10" s="244">
        <f t="shared" ca="1" si="11"/>
        <v>5000</v>
      </c>
      <c r="AC10" s="50">
        <f t="shared" ca="1" si="12"/>
        <v>6500</v>
      </c>
      <c r="AD10" s="50">
        <f t="shared" ca="1" si="13"/>
        <v>8500</v>
      </c>
      <c r="AE10" s="50">
        <f t="shared" ca="1" si="14"/>
        <v>2500</v>
      </c>
      <c r="AF10" s="50">
        <f t="shared" ca="1" si="15"/>
        <v>0</v>
      </c>
      <c r="AG10" s="51">
        <f t="shared" ca="1" si="16"/>
        <v>498</v>
      </c>
      <c r="AH10" s="11"/>
      <c r="AI10" s="66" t="s">
        <v>427</v>
      </c>
      <c r="AJ10" s="66"/>
      <c r="AK10" s="66"/>
      <c r="AL10" s="18"/>
      <c r="AM10" s="18"/>
      <c r="AN10" s="18"/>
      <c r="AO10" s="18"/>
      <c r="AP10" s="18"/>
      <c r="AQ10" s="18"/>
      <c r="AR10" s="18"/>
      <c r="AS10" s="18"/>
      <c r="AT10" s="18"/>
      <c r="AU10" s="18"/>
      <c r="AV10" s="18"/>
      <c r="AW10" s="53"/>
    </row>
    <row r="11" spans="2:50" x14ac:dyDescent="0.6">
      <c r="B11" s="54">
        <v>10398</v>
      </c>
      <c r="C11" s="55" t="s">
        <v>284</v>
      </c>
      <c r="D11" s="55" t="s">
        <v>455</v>
      </c>
      <c r="E11" s="56" t="str">
        <f t="shared" ca="1" si="1"/>
        <v>F</v>
      </c>
      <c r="F11" s="57" t="str">
        <f t="shared" ca="1" si="3"/>
        <v>Trainee</v>
      </c>
      <c r="G11" s="58">
        <f t="shared" ca="1" si="4"/>
        <v>25738</v>
      </c>
      <c r="H11" s="59">
        <f t="shared" ca="1" si="2"/>
        <v>68</v>
      </c>
      <c r="I11" s="56">
        <f t="shared" ca="1" si="2"/>
        <v>92</v>
      </c>
      <c r="J11" s="60">
        <f t="shared" ca="1" si="2"/>
        <v>94</v>
      </c>
      <c r="K11" s="47">
        <f t="shared" ca="1" si="5"/>
        <v>0</v>
      </c>
      <c r="L11" s="47">
        <f t="shared" ca="1" si="6"/>
        <v>6500</v>
      </c>
      <c r="M11" s="47">
        <f t="shared" ca="1" si="7"/>
        <v>0</v>
      </c>
      <c r="N11" s="47">
        <f t="shared" ca="1" si="8"/>
        <v>0</v>
      </c>
      <c r="O11" s="47">
        <f t="shared" ca="1" si="9"/>
        <v>0</v>
      </c>
      <c r="P11" s="48">
        <f t="shared" ca="1" si="10"/>
        <v>450</v>
      </c>
      <c r="R11" s="65"/>
      <c r="S11" s="27"/>
      <c r="AA11" s="11"/>
      <c r="AB11" s="244">
        <f t="shared" ca="1" si="11"/>
        <v>0</v>
      </c>
      <c r="AC11" s="50">
        <f t="shared" ca="1" si="12"/>
        <v>6500</v>
      </c>
      <c r="AD11" s="50">
        <f t="shared" ca="1" si="13"/>
        <v>0</v>
      </c>
      <c r="AE11" s="50">
        <f t="shared" ca="1" si="14"/>
        <v>0</v>
      </c>
      <c r="AF11" s="50">
        <f t="shared" ca="1" si="15"/>
        <v>0</v>
      </c>
      <c r="AG11" s="51">
        <f t="shared" ca="1" si="16"/>
        <v>450</v>
      </c>
      <c r="AH11" s="11"/>
      <c r="AI11" s="66"/>
      <c r="AJ11" s="66"/>
      <c r="AK11" s="66"/>
      <c r="AL11" s="18"/>
      <c r="AM11" s="18"/>
      <c r="AN11" s="18"/>
      <c r="AO11" s="18"/>
      <c r="AP11" s="18"/>
      <c r="AQ11" s="18"/>
      <c r="AR11" s="18"/>
      <c r="AS11" s="18"/>
      <c r="AT11" s="18"/>
      <c r="AU11" s="18"/>
      <c r="AV11" s="18"/>
      <c r="AW11" s="53"/>
    </row>
    <row r="12" spans="2:50" x14ac:dyDescent="0.6">
      <c r="B12" s="54">
        <v>10552</v>
      </c>
      <c r="C12" s="55" t="s">
        <v>109</v>
      </c>
      <c r="D12" s="55" t="s">
        <v>458</v>
      </c>
      <c r="E12" s="56" t="str">
        <f t="shared" ca="1" si="1"/>
        <v>M</v>
      </c>
      <c r="F12" s="57" t="str">
        <f t="shared" ca="1" si="3"/>
        <v>Manager</v>
      </c>
      <c r="G12" s="58">
        <f t="shared" ca="1" si="4"/>
        <v>67145</v>
      </c>
      <c r="H12" s="59">
        <f t="shared" ca="1" si="2"/>
        <v>92</v>
      </c>
      <c r="I12" s="56">
        <f t="shared" ca="1" si="2"/>
        <v>69</v>
      </c>
      <c r="J12" s="60">
        <f t="shared" ca="1" si="2"/>
        <v>86</v>
      </c>
      <c r="K12" s="47">
        <f t="shared" ca="1" si="5"/>
        <v>5000</v>
      </c>
      <c r="L12" s="47">
        <f t="shared" ca="1" si="6"/>
        <v>0</v>
      </c>
      <c r="M12" s="47">
        <f t="shared" ca="1" si="7"/>
        <v>0</v>
      </c>
      <c r="N12" s="47">
        <f t="shared" ca="1" si="8"/>
        <v>0</v>
      </c>
      <c r="O12" s="47">
        <f t="shared" ca="1" si="9"/>
        <v>0</v>
      </c>
      <c r="P12" s="48">
        <f t="shared" ca="1" si="10"/>
        <v>1175</v>
      </c>
      <c r="R12" s="67" t="s">
        <v>422</v>
      </c>
      <c r="S12" s="27"/>
      <c r="AA12" s="11"/>
      <c r="AB12" s="244">
        <f t="shared" ca="1" si="11"/>
        <v>5000</v>
      </c>
      <c r="AC12" s="50">
        <f t="shared" ca="1" si="12"/>
        <v>0</v>
      </c>
      <c r="AD12" s="50">
        <f t="shared" ca="1" si="13"/>
        <v>0</v>
      </c>
      <c r="AE12" s="50">
        <f t="shared" ca="1" si="14"/>
        <v>0</v>
      </c>
      <c r="AF12" s="50">
        <f t="shared" ca="1" si="15"/>
        <v>0</v>
      </c>
      <c r="AG12" s="51">
        <f t="shared" ca="1" si="16"/>
        <v>1175</v>
      </c>
      <c r="AH12" s="11"/>
      <c r="AI12" s="52" t="s">
        <v>422</v>
      </c>
      <c r="AJ12" s="52"/>
      <c r="AK12" s="52"/>
      <c r="AL12" s="18"/>
      <c r="AM12" s="18"/>
      <c r="AN12" s="18"/>
      <c r="AO12" s="18"/>
      <c r="AP12" s="18"/>
      <c r="AQ12" s="18"/>
      <c r="AR12" s="18"/>
      <c r="AS12" s="18"/>
      <c r="AT12" s="18"/>
      <c r="AU12" s="18"/>
      <c r="AV12" s="18"/>
      <c r="AW12" s="53"/>
    </row>
    <row r="13" spans="2:50" x14ac:dyDescent="0.6">
      <c r="B13" s="54">
        <v>10640</v>
      </c>
      <c r="C13" s="55" t="s">
        <v>285</v>
      </c>
      <c r="D13" s="55" t="s">
        <v>457</v>
      </c>
      <c r="E13" s="56" t="str">
        <f t="shared" ca="1" si="1"/>
        <v>M</v>
      </c>
      <c r="F13" s="57" t="str">
        <f t="shared" ca="1" si="3"/>
        <v>Account Rep</v>
      </c>
      <c r="G13" s="58">
        <f t="shared" ca="1" si="4"/>
        <v>44227</v>
      </c>
      <c r="H13" s="59">
        <f t="shared" ca="1" si="2"/>
        <v>85</v>
      </c>
      <c r="I13" s="56">
        <f t="shared" ca="1" si="2"/>
        <v>93</v>
      </c>
      <c r="J13" s="60">
        <f t="shared" ca="1" si="2"/>
        <v>78</v>
      </c>
      <c r="K13" s="47">
        <f t="shared" ca="1" si="5"/>
        <v>0</v>
      </c>
      <c r="L13" s="47">
        <f t="shared" ca="1" si="6"/>
        <v>0</v>
      </c>
      <c r="M13" s="47">
        <f t="shared" ca="1" si="7"/>
        <v>0</v>
      </c>
      <c r="N13" s="47">
        <f t="shared" ca="1" si="8"/>
        <v>0</v>
      </c>
      <c r="O13" s="47">
        <f t="shared" ca="1" si="9"/>
        <v>0</v>
      </c>
      <c r="P13" s="48">
        <f t="shared" ca="1" si="10"/>
        <v>774</v>
      </c>
      <c r="R13" s="61" t="str">
        <f>AI13&amp;AJ13&amp;" "&amp;AK13&amp;AL13&amp;AM13&amp;AN13&amp;AO13&amp;" "&amp;AP13&amp;AQ13&amp;AR13&amp;AU13&amp;AV13&amp;AW13&amp;AX13&amp;AS13&amp;TEXT(AT13,"$0,000")&amp;"."</f>
        <v>If the rating on Effectiveness is at least 95, or the rating on Efficiency is above 80 and the rating on Quality is at least 85, then the employee receives a bonus of $6,500.</v>
      </c>
      <c r="S13" s="27"/>
      <c r="AA13" s="11"/>
      <c r="AB13" s="244">
        <f t="shared" ca="1" si="11"/>
        <v>0</v>
      </c>
      <c r="AC13" s="50">
        <f t="shared" ca="1" si="12"/>
        <v>0</v>
      </c>
      <c r="AD13" s="50">
        <f t="shared" ca="1" si="13"/>
        <v>0</v>
      </c>
      <c r="AE13" s="50">
        <f t="shared" ca="1" si="14"/>
        <v>0</v>
      </c>
      <c r="AF13" s="50">
        <f t="shared" ca="1" si="15"/>
        <v>0</v>
      </c>
      <c r="AG13" s="51">
        <f t="shared" ca="1" si="16"/>
        <v>774</v>
      </c>
      <c r="AH13" s="11"/>
      <c r="AI13" s="63" t="s">
        <v>491</v>
      </c>
      <c r="AJ13" s="63" t="s">
        <v>493</v>
      </c>
      <c r="AK13" s="63" t="s">
        <v>499</v>
      </c>
      <c r="AL13" s="18" t="s">
        <v>539</v>
      </c>
      <c r="AM13" s="18">
        <v>95</v>
      </c>
      <c r="AN13" s="18" t="s">
        <v>587</v>
      </c>
      <c r="AO13" s="18" t="s">
        <v>494</v>
      </c>
      <c r="AP13" s="18" t="s">
        <v>499</v>
      </c>
      <c r="AQ13" s="18" t="s">
        <v>498</v>
      </c>
      <c r="AR13" s="18">
        <v>80</v>
      </c>
      <c r="AS13" s="18" t="s">
        <v>495</v>
      </c>
      <c r="AT13" s="68">
        <v>6500</v>
      </c>
      <c r="AU13" s="18" t="s">
        <v>505</v>
      </c>
      <c r="AV13" s="18" t="s">
        <v>492</v>
      </c>
      <c r="AW13" s="53" t="s">
        <v>540</v>
      </c>
      <c r="AX13" s="53">
        <v>85</v>
      </c>
    </row>
    <row r="14" spans="2:50" x14ac:dyDescent="0.6">
      <c r="B14" s="54">
        <v>10710</v>
      </c>
      <c r="C14" s="55" t="s">
        <v>150</v>
      </c>
      <c r="D14" s="55" t="s">
        <v>459</v>
      </c>
      <c r="E14" s="56" t="str">
        <f t="shared" ca="1" si="1"/>
        <v>M</v>
      </c>
      <c r="F14" s="57" t="str">
        <f t="shared" ca="1" si="3"/>
        <v>Account Rep</v>
      </c>
      <c r="G14" s="58">
        <f t="shared" ca="1" si="4"/>
        <v>31636</v>
      </c>
      <c r="H14" s="59">
        <f t="shared" ca="1" si="2"/>
        <v>84</v>
      </c>
      <c r="I14" s="56">
        <f t="shared" ca="1" si="2"/>
        <v>90</v>
      </c>
      <c r="J14" s="60">
        <f t="shared" ca="1" si="2"/>
        <v>76</v>
      </c>
      <c r="K14" s="47">
        <f t="shared" ca="1" si="5"/>
        <v>0</v>
      </c>
      <c r="L14" s="47">
        <f t="shared" ca="1" si="6"/>
        <v>0</v>
      </c>
      <c r="M14" s="47">
        <f t="shared" ca="1" si="7"/>
        <v>0</v>
      </c>
      <c r="N14" s="47">
        <f t="shared" ca="1" si="8"/>
        <v>0</v>
      </c>
      <c r="O14" s="47">
        <f t="shared" ca="1" si="9"/>
        <v>0</v>
      </c>
      <c r="P14" s="48">
        <f t="shared" ca="1" si="10"/>
        <v>554</v>
      </c>
      <c r="R14" s="65" t="str">
        <f>AI14</f>
        <v>Otherwise, the employee does not receive any bonus (zero dollars).</v>
      </c>
      <c r="S14" s="27"/>
      <c r="AA14" s="11"/>
      <c r="AB14" s="244">
        <f t="shared" ca="1" si="11"/>
        <v>0</v>
      </c>
      <c r="AC14" s="50">
        <f t="shared" ca="1" si="12"/>
        <v>0</v>
      </c>
      <c r="AD14" s="50">
        <f t="shared" ca="1" si="13"/>
        <v>0</v>
      </c>
      <c r="AE14" s="50">
        <f t="shared" ca="1" si="14"/>
        <v>0</v>
      </c>
      <c r="AF14" s="50">
        <f t="shared" ca="1" si="15"/>
        <v>0</v>
      </c>
      <c r="AG14" s="51">
        <f t="shared" ca="1" si="16"/>
        <v>554</v>
      </c>
      <c r="AH14" s="11"/>
      <c r="AI14" s="66" t="s">
        <v>427</v>
      </c>
      <c r="AJ14" s="66"/>
      <c r="AK14" s="66"/>
      <c r="AL14" s="18"/>
      <c r="AM14" s="18"/>
      <c r="AN14" s="18"/>
      <c r="AO14" s="18"/>
      <c r="AP14" s="18"/>
      <c r="AQ14" s="18"/>
      <c r="AR14" s="18"/>
      <c r="AS14" s="18"/>
      <c r="AT14" s="18"/>
      <c r="AU14" s="18"/>
      <c r="AV14" s="18"/>
      <c r="AW14" s="53"/>
    </row>
    <row r="15" spans="2:50" x14ac:dyDescent="0.6">
      <c r="B15" s="54">
        <v>10785</v>
      </c>
      <c r="C15" s="55" t="s">
        <v>287</v>
      </c>
      <c r="D15" s="55" t="s">
        <v>460</v>
      </c>
      <c r="E15" s="56" t="str">
        <f t="shared" ca="1" si="1"/>
        <v>F</v>
      </c>
      <c r="F15" s="57" t="str">
        <f t="shared" ca="1" si="3"/>
        <v>Account Rep</v>
      </c>
      <c r="G15" s="58">
        <f t="shared" ca="1" si="4"/>
        <v>34932</v>
      </c>
      <c r="H15" s="59">
        <f t="shared" ca="1" si="2"/>
        <v>90</v>
      </c>
      <c r="I15" s="56">
        <f t="shared" ca="1" si="2"/>
        <v>79</v>
      </c>
      <c r="J15" s="60">
        <f t="shared" ca="1" si="2"/>
        <v>90</v>
      </c>
      <c r="K15" s="47">
        <f t="shared" ca="1" si="5"/>
        <v>5000</v>
      </c>
      <c r="L15" s="47">
        <f t="shared" ca="1" si="6"/>
        <v>0</v>
      </c>
      <c r="M15" s="47">
        <f t="shared" ca="1" si="7"/>
        <v>0</v>
      </c>
      <c r="N15" s="47">
        <f t="shared" ca="1" si="8"/>
        <v>0</v>
      </c>
      <c r="O15" s="47">
        <f t="shared" ca="1" si="9"/>
        <v>0</v>
      </c>
      <c r="P15" s="48">
        <f t="shared" ca="1" si="10"/>
        <v>611</v>
      </c>
      <c r="R15" s="69"/>
      <c r="S15" s="62"/>
      <c r="T15" s="62"/>
      <c r="U15" s="62"/>
      <c r="V15" s="62"/>
      <c r="AA15" s="11"/>
      <c r="AB15" s="244">
        <f t="shared" ca="1" si="11"/>
        <v>5000</v>
      </c>
      <c r="AC15" s="50">
        <f t="shared" ca="1" si="12"/>
        <v>0</v>
      </c>
      <c r="AD15" s="50">
        <f t="shared" ca="1" si="13"/>
        <v>0</v>
      </c>
      <c r="AE15" s="50">
        <f t="shared" ca="1" si="14"/>
        <v>0</v>
      </c>
      <c r="AF15" s="50">
        <f t="shared" ca="1" si="15"/>
        <v>0</v>
      </c>
      <c r="AG15" s="51">
        <f t="shared" ca="1" si="16"/>
        <v>611</v>
      </c>
      <c r="AH15" s="11"/>
      <c r="AI15" s="18"/>
      <c r="AJ15" s="18"/>
      <c r="AK15" s="18"/>
      <c r="AL15" s="18"/>
      <c r="AM15" s="18"/>
      <c r="AN15" s="18"/>
      <c r="AO15" s="18"/>
      <c r="AP15" s="18"/>
      <c r="AQ15" s="18"/>
      <c r="AR15" s="18"/>
      <c r="AS15" s="18"/>
      <c r="AT15" s="18"/>
      <c r="AU15" s="18"/>
      <c r="AV15" s="18"/>
      <c r="AW15" s="53"/>
    </row>
    <row r="16" spans="2:50" x14ac:dyDescent="0.6">
      <c r="B16" s="54">
        <v>10936</v>
      </c>
      <c r="C16" s="55" t="s">
        <v>288</v>
      </c>
      <c r="D16" s="55" t="s">
        <v>461</v>
      </c>
      <c r="E16" s="56" t="str">
        <f t="shared" ca="1" si="1"/>
        <v>M</v>
      </c>
      <c r="F16" s="57" t="str">
        <f t="shared" ca="1" si="3"/>
        <v>Trainee</v>
      </c>
      <c r="G16" s="58">
        <f t="shared" ca="1" si="4"/>
        <v>26835</v>
      </c>
      <c r="H16" s="59">
        <f t="shared" ca="1" si="2"/>
        <v>87</v>
      </c>
      <c r="I16" s="56">
        <f t="shared" ca="1" si="2"/>
        <v>96</v>
      </c>
      <c r="J16" s="60">
        <f t="shared" ca="1" si="2"/>
        <v>91</v>
      </c>
      <c r="K16" s="47">
        <f t="shared" ca="1" si="5"/>
        <v>0</v>
      </c>
      <c r="L16" s="47">
        <f t="shared" ca="1" si="6"/>
        <v>6500</v>
      </c>
      <c r="M16" s="47">
        <f t="shared" ca="1" si="7"/>
        <v>0</v>
      </c>
      <c r="N16" s="47">
        <f t="shared" ca="1" si="8"/>
        <v>5000</v>
      </c>
      <c r="O16" s="47">
        <f t="shared" ca="1" si="9"/>
        <v>872</v>
      </c>
      <c r="P16" s="48">
        <f t="shared" ca="1" si="10"/>
        <v>2616</v>
      </c>
      <c r="R16" s="67" t="s">
        <v>421</v>
      </c>
      <c r="S16" s="62"/>
      <c r="U16" s="62"/>
      <c r="V16" s="62"/>
      <c r="AA16" s="11"/>
      <c r="AB16" s="244">
        <f t="shared" ca="1" si="11"/>
        <v>0</v>
      </c>
      <c r="AC16" s="50">
        <f t="shared" ca="1" si="12"/>
        <v>6500</v>
      </c>
      <c r="AD16" s="50">
        <f t="shared" ca="1" si="13"/>
        <v>0</v>
      </c>
      <c r="AE16" s="50">
        <f t="shared" ca="1" si="14"/>
        <v>5000</v>
      </c>
      <c r="AF16" s="50">
        <f t="shared" ca="1" si="15"/>
        <v>872</v>
      </c>
      <c r="AG16" s="51">
        <f t="shared" ca="1" si="16"/>
        <v>2616</v>
      </c>
      <c r="AH16" s="11"/>
      <c r="AI16" s="52" t="s">
        <v>421</v>
      </c>
      <c r="AJ16" s="52"/>
      <c r="AK16" s="52"/>
      <c r="AL16" s="18"/>
      <c r="AM16" s="18"/>
      <c r="AN16" s="18"/>
      <c r="AO16" s="18"/>
      <c r="AP16" s="18"/>
      <c r="AQ16" s="18"/>
      <c r="AR16" s="18"/>
      <c r="AS16" s="18"/>
      <c r="AT16" s="18"/>
      <c r="AU16" s="18"/>
      <c r="AV16" s="18"/>
      <c r="AW16" s="53"/>
    </row>
    <row r="17" spans="2:49" x14ac:dyDescent="0.6">
      <c r="B17" s="54">
        <v>11048</v>
      </c>
      <c r="C17" s="55" t="s">
        <v>289</v>
      </c>
      <c r="D17" s="55" t="s">
        <v>462</v>
      </c>
      <c r="E17" s="56" t="str">
        <f t="shared" ca="1" si="1"/>
        <v>M</v>
      </c>
      <c r="F17" s="57" t="str">
        <f t="shared" ca="1" si="3"/>
        <v>Account Rep</v>
      </c>
      <c r="G17" s="58">
        <f t="shared" ca="1" si="4"/>
        <v>47330</v>
      </c>
      <c r="H17" s="59">
        <f t="shared" ca="1" si="2"/>
        <v>90</v>
      </c>
      <c r="I17" s="56">
        <f t="shared" ca="1" si="2"/>
        <v>97</v>
      </c>
      <c r="J17" s="60">
        <f t="shared" ca="1" si="2"/>
        <v>68</v>
      </c>
      <c r="K17" s="47">
        <f t="shared" ca="1" si="5"/>
        <v>5000</v>
      </c>
      <c r="L17" s="47">
        <f t="shared" ca="1" si="6"/>
        <v>0</v>
      </c>
      <c r="M17" s="47">
        <f t="shared" ca="1" si="7"/>
        <v>8500</v>
      </c>
      <c r="N17" s="47">
        <f t="shared" ca="1" si="8"/>
        <v>5000</v>
      </c>
      <c r="O17" s="47">
        <f t="shared" ca="1" si="9"/>
        <v>0</v>
      </c>
      <c r="P17" s="48">
        <f t="shared" ca="1" si="10"/>
        <v>828</v>
      </c>
      <c r="Q17" s="70"/>
      <c r="R17" s="61" t="str">
        <f>AI17&amp;AJ17&amp;AK17&amp;AL17&amp;AM17&amp;AN17&amp;TEXT(AO17,"$0,000")&amp;"."</f>
        <v>If at least one of the three ratings are no less than 97, then the employee receives a bonus of $8,500.</v>
      </c>
      <c r="S17" s="62"/>
      <c r="U17" s="62"/>
      <c r="V17" s="62"/>
      <c r="AA17" s="11"/>
      <c r="AB17" s="244">
        <f t="shared" ca="1" si="11"/>
        <v>5000</v>
      </c>
      <c r="AC17" s="50">
        <f t="shared" ca="1" si="12"/>
        <v>0</v>
      </c>
      <c r="AD17" s="50">
        <f t="shared" ca="1" si="13"/>
        <v>8500</v>
      </c>
      <c r="AE17" s="50">
        <f t="shared" ca="1" si="14"/>
        <v>5000</v>
      </c>
      <c r="AF17" s="50">
        <f t="shared" ca="1" si="15"/>
        <v>0</v>
      </c>
      <c r="AG17" s="51">
        <f t="shared" ca="1" si="16"/>
        <v>828</v>
      </c>
      <c r="AH17" s="11"/>
      <c r="AI17" s="63" t="s">
        <v>502</v>
      </c>
      <c r="AJ17" s="63" t="s">
        <v>496</v>
      </c>
      <c r="AK17" s="63" t="s">
        <v>542</v>
      </c>
      <c r="AL17" s="18" t="s">
        <v>541</v>
      </c>
      <c r="AM17" s="18">
        <v>97</v>
      </c>
      <c r="AN17" s="18" t="s">
        <v>495</v>
      </c>
      <c r="AO17" s="68">
        <v>8500</v>
      </c>
      <c r="AP17" s="18"/>
      <c r="AQ17" s="18"/>
      <c r="AR17" s="18"/>
      <c r="AS17" s="18"/>
      <c r="AT17" s="18"/>
      <c r="AU17" s="18"/>
      <c r="AV17" s="18"/>
      <c r="AW17" s="53"/>
    </row>
    <row r="18" spans="2:49" x14ac:dyDescent="0.6">
      <c r="B18" s="54">
        <v>11290</v>
      </c>
      <c r="C18" s="55" t="s">
        <v>291</v>
      </c>
      <c r="D18" s="55" t="s">
        <v>463</v>
      </c>
      <c r="E18" s="56" t="str">
        <f t="shared" ca="1" si="1"/>
        <v>M</v>
      </c>
      <c r="F18" s="57" t="str">
        <f t="shared" ca="1" si="3"/>
        <v>Sr. Account Rep</v>
      </c>
      <c r="G18" s="58">
        <f t="shared" ca="1" si="4"/>
        <v>63040</v>
      </c>
      <c r="H18" s="59">
        <f t="shared" ca="1" si="2"/>
        <v>82</v>
      </c>
      <c r="I18" s="56">
        <f t="shared" ca="1" si="2"/>
        <v>82</v>
      </c>
      <c r="J18" s="60">
        <f t="shared" ca="1" si="2"/>
        <v>66</v>
      </c>
      <c r="K18" s="47">
        <f t="shared" ca="1" si="5"/>
        <v>0</v>
      </c>
      <c r="L18" s="47">
        <f t="shared" ca="1" si="6"/>
        <v>0</v>
      </c>
      <c r="M18" s="47">
        <f t="shared" ca="1" si="7"/>
        <v>0</v>
      </c>
      <c r="N18" s="47">
        <f t="shared" ca="1" si="8"/>
        <v>0</v>
      </c>
      <c r="O18" s="47">
        <f t="shared" ca="1" si="9"/>
        <v>0</v>
      </c>
      <c r="P18" s="48">
        <f t="shared" ca="1" si="10"/>
        <v>1103</v>
      </c>
      <c r="R18" s="65" t="str">
        <f>AI18</f>
        <v>Otherwise, the employee does not receive any bonus (zero dollars).</v>
      </c>
      <c r="S18" s="62"/>
      <c r="U18" s="62"/>
      <c r="V18" s="62"/>
      <c r="AA18" s="11"/>
      <c r="AB18" s="244">
        <f t="shared" ca="1" si="11"/>
        <v>0</v>
      </c>
      <c r="AC18" s="50">
        <f t="shared" ca="1" si="12"/>
        <v>0</v>
      </c>
      <c r="AD18" s="50">
        <f t="shared" ca="1" si="13"/>
        <v>0</v>
      </c>
      <c r="AE18" s="50">
        <f t="shared" ca="1" si="14"/>
        <v>0</v>
      </c>
      <c r="AF18" s="50">
        <f t="shared" ca="1" si="15"/>
        <v>0</v>
      </c>
      <c r="AG18" s="51">
        <f t="shared" ca="1" si="16"/>
        <v>1103</v>
      </c>
      <c r="AH18" s="11"/>
      <c r="AI18" s="66" t="s">
        <v>427</v>
      </c>
      <c r="AJ18" s="66"/>
      <c r="AK18" s="66"/>
      <c r="AL18" s="18"/>
      <c r="AM18" s="18"/>
      <c r="AN18" s="18"/>
      <c r="AO18" s="18"/>
      <c r="AP18" s="18"/>
      <c r="AQ18" s="18"/>
      <c r="AR18" s="18"/>
      <c r="AS18" s="18"/>
      <c r="AT18" s="18"/>
      <c r="AU18" s="18"/>
      <c r="AV18" s="18"/>
      <c r="AW18" s="53"/>
    </row>
    <row r="19" spans="2:49" x14ac:dyDescent="0.6">
      <c r="B19" s="54">
        <v>11309</v>
      </c>
      <c r="C19" s="55" t="s">
        <v>292</v>
      </c>
      <c r="D19" s="55" t="s">
        <v>464</v>
      </c>
      <c r="E19" s="56" t="str">
        <f t="shared" ca="1" si="1"/>
        <v>M</v>
      </c>
      <c r="F19" s="57" t="str">
        <f t="shared" ca="1" si="3"/>
        <v>Sr. Account Rep</v>
      </c>
      <c r="G19" s="58">
        <f t="shared" ca="1" si="4"/>
        <v>62141</v>
      </c>
      <c r="H19" s="59">
        <f t="shared" ca="1" si="2"/>
        <v>76</v>
      </c>
      <c r="I19" s="56">
        <f t="shared" ca="1" si="2"/>
        <v>84</v>
      </c>
      <c r="J19" s="60">
        <f t="shared" ca="1" si="2"/>
        <v>65</v>
      </c>
      <c r="K19" s="47">
        <f t="shared" ca="1" si="5"/>
        <v>0</v>
      </c>
      <c r="L19" s="47">
        <f t="shared" ca="1" si="6"/>
        <v>0</v>
      </c>
      <c r="M19" s="47">
        <f t="shared" ca="1" si="7"/>
        <v>0</v>
      </c>
      <c r="N19" s="47">
        <f t="shared" ca="1" si="8"/>
        <v>0</v>
      </c>
      <c r="O19" s="47">
        <f t="shared" ca="1" si="9"/>
        <v>0</v>
      </c>
      <c r="P19" s="48">
        <f t="shared" ca="1" si="10"/>
        <v>1087</v>
      </c>
      <c r="R19" s="69"/>
      <c r="S19" s="62"/>
      <c r="U19" s="62"/>
      <c r="V19" s="62"/>
      <c r="AA19" s="11"/>
      <c r="AB19" s="244">
        <f t="shared" ca="1" si="11"/>
        <v>0</v>
      </c>
      <c r="AC19" s="50">
        <f t="shared" ca="1" si="12"/>
        <v>0</v>
      </c>
      <c r="AD19" s="50">
        <f t="shared" ca="1" si="13"/>
        <v>0</v>
      </c>
      <c r="AE19" s="50">
        <f t="shared" ca="1" si="14"/>
        <v>0</v>
      </c>
      <c r="AF19" s="50">
        <f t="shared" ca="1" si="15"/>
        <v>0</v>
      </c>
      <c r="AG19" s="51">
        <f t="shared" ca="1" si="16"/>
        <v>1087</v>
      </c>
      <c r="AH19" s="11"/>
      <c r="AI19" s="18"/>
      <c r="AJ19" s="18"/>
      <c r="AK19" s="18"/>
      <c r="AL19" s="18"/>
      <c r="AM19" s="18"/>
      <c r="AN19" s="18"/>
      <c r="AO19" s="18"/>
      <c r="AP19" s="18"/>
      <c r="AQ19" s="18"/>
      <c r="AR19" s="18"/>
      <c r="AS19" s="18"/>
      <c r="AT19" s="18"/>
      <c r="AU19" s="18"/>
      <c r="AV19" s="18"/>
      <c r="AW19" s="53"/>
    </row>
    <row r="20" spans="2:49" x14ac:dyDescent="0.6">
      <c r="B20" s="54">
        <v>11390</v>
      </c>
      <c r="C20" s="55" t="s">
        <v>293</v>
      </c>
      <c r="D20" s="55" t="s">
        <v>457</v>
      </c>
      <c r="E20" s="56" t="str">
        <f t="shared" ca="1" si="1"/>
        <v>M</v>
      </c>
      <c r="F20" s="57" t="str">
        <f t="shared" ca="1" si="3"/>
        <v>Sr. Account Rep</v>
      </c>
      <c r="G20" s="58">
        <f t="shared" ca="1" si="4"/>
        <v>52373</v>
      </c>
      <c r="H20" s="59">
        <f t="shared" ca="1" si="2"/>
        <v>72</v>
      </c>
      <c r="I20" s="56">
        <f t="shared" ca="1" si="2"/>
        <v>77</v>
      </c>
      <c r="J20" s="60">
        <f t="shared" ca="1" si="2"/>
        <v>89</v>
      </c>
      <c r="K20" s="47">
        <f t="shared" ca="1" si="5"/>
        <v>0</v>
      </c>
      <c r="L20" s="47">
        <f t="shared" ca="1" si="6"/>
        <v>0</v>
      </c>
      <c r="M20" s="47">
        <f t="shared" ca="1" si="7"/>
        <v>0</v>
      </c>
      <c r="N20" s="47">
        <f t="shared" ca="1" si="8"/>
        <v>0</v>
      </c>
      <c r="O20" s="47">
        <f t="shared" ca="1" si="9"/>
        <v>0</v>
      </c>
      <c r="P20" s="48">
        <f t="shared" ca="1" si="10"/>
        <v>917</v>
      </c>
      <c r="Q20" s="70"/>
      <c r="R20" s="67" t="s">
        <v>423</v>
      </c>
      <c r="S20" s="62"/>
      <c r="T20" s="62"/>
      <c r="U20" s="62"/>
      <c r="V20" s="62"/>
      <c r="AA20" s="11"/>
      <c r="AB20" s="244">
        <f t="shared" ca="1" si="11"/>
        <v>0</v>
      </c>
      <c r="AC20" s="50">
        <f t="shared" ca="1" si="12"/>
        <v>0</v>
      </c>
      <c r="AD20" s="50">
        <f t="shared" ca="1" si="13"/>
        <v>0</v>
      </c>
      <c r="AE20" s="50">
        <f t="shared" ca="1" si="14"/>
        <v>0</v>
      </c>
      <c r="AF20" s="50">
        <f t="shared" ca="1" si="15"/>
        <v>0</v>
      </c>
      <c r="AG20" s="51">
        <f t="shared" ca="1" si="16"/>
        <v>917</v>
      </c>
      <c r="AH20" s="11"/>
      <c r="AI20" s="52" t="s">
        <v>423</v>
      </c>
      <c r="AJ20" s="52"/>
      <c r="AK20" s="52"/>
      <c r="AL20" s="18"/>
      <c r="AM20" s="18"/>
      <c r="AN20" s="18"/>
      <c r="AO20" s="18"/>
      <c r="AP20" s="18"/>
      <c r="AQ20" s="18"/>
      <c r="AR20" s="18"/>
      <c r="AS20" s="18"/>
      <c r="AT20" s="18"/>
      <c r="AU20" s="18"/>
      <c r="AV20" s="18"/>
      <c r="AW20" s="53"/>
    </row>
    <row r="21" spans="2:49" x14ac:dyDescent="0.6">
      <c r="B21" s="54">
        <v>11447</v>
      </c>
      <c r="C21" s="55" t="s">
        <v>294</v>
      </c>
      <c r="D21" s="55" t="s">
        <v>463</v>
      </c>
      <c r="E21" s="56" t="str">
        <f t="shared" ca="1" si="1"/>
        <v>M</v>
      </c>
      <c r="F21" s="57" t="str">
        <f t="shared" ca="1" si="3"/>
        <v>Manager</v>
      </c>
      <c r="G21" s="58">
        <f t="shared" ca="1" si="4"/>
        <v>80310</v>
      </c>
      <c r="H21" s="59">
        <f t="shared" ca="1" si="2"/>
        <v>91</v>
      </c>
      <c r="I21" s="56">
        <f t="shared" ca="1" si="2"/>
        <v>85</v>
      </c>
      <c r="J21" s="60">
        <f t="shared" ca="1" si="2"/>
        <v>80</v>
      </c>
      <c r="K21" s="47">
        <f t="shared" ca="1" si="5"/>
        <v>5000</v>
      </c>
      <c r="L21" s="47">
        <f t="shared" ca="1" si="6"/>
        <v>0</v>
      </c>
      <c r="M21" s="47">
        <f t="shared" ca="1" si="7"/>
        <v>0</v>
      </c>
      <c r="N21" s="47">
        <f t="shared" ca="1" si="8"/>
        <v>0</v>
      </c>
      <c r="O21" s="47">
        <f t="shared" ca="1" si="9"/>
        <v>0</v>
      </c>
      <c r="P21" s="48">
        <f t="shared" ca="1" si="10"/>
        <v>7830</v>
      </c>
      <c r="Q21" s="71"/>
      <c r="R21" s="61" t="str">
        <f>AI21&amp;AK21&amp;AL21&amp;AM21&amp;AN21&amp;TEXT(AO21,"$0,000")&amp;", and nothing more."</f>
        <v>If the ratings on Effectiveness and Efficiency are both at least 87, then the employee receives a bonus of $5,000, and nothing more.</v>
      </c>
      <c r="S21" s="62"/>
      <c r="T21" s="62"/>
      <c r="U21" s="62"/>
      <c r="V21" s="62"/>
      <c r="AA21" s="11"/>
      <c r="AB21" s="244">
        <f t="shared" ca="1" si="11"/>
        <v>5000</v>
      </c>
      <c r="AC21" s="50">
        <f t="shared" ca="1" si="12"/>
        <v>0</v>
      </c>
      <c r="AD21" s="50">
        <f t="shared" ca="1" si="13"/>
        <v>0</v>
      </c>
      <c r="AE21" s="50">
        <f t="shared" ca="1" si="14"/>
        <v>0</v>
      </c>
      <c r="AF21" s="50">
        <f t="shared" ca="1" si="15"/>
        <v>0</v>
      </c>
      <c r="AG21" s="51">
        <f t="shared" ca="1" si="16"/>
        <v>7830</v>
      </c>
      <c r="AH21" s="11"/>
      <c r="AI21" s="63" t="s">
        <v>543</v>
      </c>
      <c r="AJ21" s="63"/>
      <c r="AK21" s="63" t="s">
        <v>506</v>
      </c>
      <c r="AL21" s="18" t="s">
        <v>539</v>
      </c>
      <c r="AM21" s="18">
        <v>87</v>
      </c>
      <c r="AN21" s="18" t="s">
        <v>495</v>
      </c>
      <c r="AO21" s="68">
        <v>5000</v>
      </c>
      <c r="AP21" s="18"/>
      <c r="AQ21" s="18"/>
      <c r="AR21" s="18"/>
      <c r="AS21" s="18"/>
      <c r="AT21" s="18"/>
      <c r="AU21" s="18"/>
      <c r="AV21" s="18"/>
      <c r="AW21" s="53"/>
    </row>
    <row r="22" spans="2:49" x14ac:dyDescent="0.6">
      <c r="B22" s="54">
        <v>11493</v>
      </c>
      <c r="C22" s="55" t="s">
        <v>295</v>
      </c>
      <c r="D22" s="55" t="s">
        <v>465</v>
      </c>
      <c r="E22" s="56" t="str">
        <f t="shared" ca="1" si="1"/>
        <v>F</v>
      </c>
      <c r="F22" s="57" t="str">
        <f t="shared" ca="1" si="3"/>
        <v>Sr. Account Rep</v>
      </c>
      <c r="G22" s="58">
        <f t="shared" ca="1" si="4"/>
        <v>54704</v>
      </c>
      <c r="H22" s="59">
        <f t="shared" ca="1" si="2"/>
        <v>75</v>
      </c>
      <c r="I22" s="56">
        <f t="shared" ca="1" si="2"/>
        <v>75</v>
      </c>
      <c r="J22" s="60">
        <f t="shared" ca="1" si="2"/>
        <v>70</v>
      </c>
      <c r="K22" s="47">
        <f t="shared" ca="1" si="5"/>
        <v>0</v>
      </c>
      <c r="L22" s="47">
        <f t="shared" ca="1" si="6"/>
        <v>0</v>
      </c>
      <c r="M22" s="47">
        <f t="shared" ca="1" si="7"/>
        <v>0</v>
      </c>
      <c r="N22" s="47">
        <f t="shared" ca="1" si="8"/>
        <v>0</v>
      </c>
      <c r="O22" s="47">
        <f t="shared" ca="1" si="9"/>
        <v>0</v>
      </c>
      <c r="P22" s="48">
        <f t="shared" ca="1" si="10"/>
        <v>0</v>
      </c>
      <c r="Q22" s="70"/>
      <c r="R22" s="61" t="str">
        <f>AI22&amp;AK22&amp;AL22&amp;AM22&amp;AN22&amp;AO22&amp;" "&amp;AP22&amp;AQ22&amp;AR22&amp;AS22&amp;TEXT(AT22,"$0,000")&amp;", and nothing more."</f>
        <v>Otherwise, if the rating on Effectiveness is no less than 82 and the rating on Quality is above 90, then the employee receives a bonus of $2,500, and nothing more.</v>
      </c>
      <c r="S22" s="62"/>
      <c r="T22" s="62"/>
      <c r="U22" s="62"/>
      <c r="V22" s="62"/>
      <c r="AA22" s="11"/>
      <c r="AB22" s="244">
        <f t="shared" ca="1" si="11"/>
        <v>0</v>
      </c>
      <c r="AC22" s="50">
        <f t="shared" ca="1" si="12"/>
        <v>0</v>
      </c>
      <c r="AD22" s="50">
        <f t="shared" ca="1" si="13"/>
        <v>0</v>
      </c>
      <c r="AE22" s="50">
        <f t="shared" ca="1" si="14"/>
        <v>0</v>
      </c>
      <c r="AF22" s="50">
        <f t="shared" ca="1" si="15"/>
        <v>0</v>
      </c>
      <c r="AG22" s="51">
        <f t="shared" ca="1" si="16"/>
        <v>0</v>
      </c>
      <c r="AH22" s="11"/>
      <c r="AI22" s="63" t="s">
        <v>544</v>
      </c>
      <c r="AJ22" s="63"/>
      <c r="AK22" s="63" t="s">
        <v>499</v>
      </c>
      <c r="AL22" s="18" t="s">
        <v>538</v>
      </c>
      <c r="AM22" s="18">
        <v>82</v>
      </c>
      <c r="AN22" s="18" t="s">
        <v>505</v>
      </c>
      <c r="AO22" s="18" t="s">
        <v>492</v>
      </c>
      <c r="AP22" s="18" t="s">
        <v>499</v>
      </c>
      <c r="AQ22" s="18" t="s">
        <v>498</v>
      </c>
      <c r="AR22" s="18">
        <v>90</v>
      </c>
      <c r="AS22" s="18" t="s">
        <v>495</v>
      </c>
      <c r="AT22" s="68">
        <v>2500</v>
      </c>
      <c r="AU22" s="18"/>
      <c r="AV22" s="18"/>
      <c r="AW22" s="53"/>
    </row>
    <row r="23" spans="2:49" x14ac:dyDescent="0.6">
      <c r="B23" s="54">
        <v>11674</v>
      </c>
      <c r="C23" s="55" t="s">
        <v>296</v>
      </c>
      <c r="D23" s="55" t="s">
        <v>462</v>
      </c>
      <c r="E23" s="56" t="str">
        <f t="shared" ca="1" si="1"/>
        <v>M</v>
      </c>
      <c r="F23" s="57" t="str">
        <f t="shared" ca="1" si="3"/>
        <v>Sr. Account Rep</v>
      </c>
      <c r="G23" s="58">
        <f t="shared" ca="1" si="4"/>
        <v>52147</v>
      </c>
      <c r="H23" s="59">
        <f t="shared" ca="1" si="2"/>
        <v>94</v>
      </c>
      <c r="I23" s="56">
        <f t="shared" ca="1" si="2"/>
        <v>90</v>
      </c>
      <c r="J23" s="60">
        <f t="shared" ca="1" si="2"/>
        <v>83</v>
      </c>
      <c r="K23" s="47">
        <f t="shared" ca="1" si="5"/>
        <v>5000</v>
      </c>
      <c r="L23" s="47">
        <f t="shared" ca="1" si="6"/>
        <v>0</v>
      </c>
      <c r="M23" s="47">
        <f t="shared" ca="1" si="7"/>
        <v>0</v>
      </c>
      <c r="N23" s="47">
        <f t="shared" ca="1" si="8"/>
        <v>5000</v>
      </c>
      <c r="O23" s="47">
        <f t="shared" ca="1" si="9"/>
        <v>0</v>
      </c>
      <c r="P23" s="48">
        <f t="shared" ca="1" si="10"/>
        <v>5084</v>
      </c>
      <c r="Q23" s="70"/>
      <c r="R23" s="65" t="str">
        <f>AI23</f>
        <v>Otherwise, the employee does not receive any bonus (zero dollars).</v>
      </c>
      <c r="S23" s="62"/>
      <c r="T23" s="62"/>
      <c r="U23" s="62"/>
      <c r="V23" s="62"/>
      <c r="AA23" s="11"/>
      <c r="AB23" s="244">
        <f t="shared" ca="1" si="11"/>
        <v>5000</v>
      </c>
      <c r="AC23" s="50">
        <f t="shared" ca="1" si="12"/>
        <v>0</v>
      </c>
      <c r="AD23" s="50">
        <f t="shared" ca="1" si="13"/>
        <v>0</v>
      </c>
      <c r="AE23" s="50">
        <f t="shared" ca="1" si="14"/>
        <v>5000</v>
      </c>
      <c r="AF23" s="50">
        <f t="shared" ca="1" si="15"/>
        <v>0</v>
      </c>
      <c r="AG23" s="51">
        <f t="shared" ca="1" si="16"/>
        <v>5084</v>
      </c>
      <c r="AH23" s="11"/>
      <c r="AI23" s="66" t="s">
        <v>427</v>
      </c>
      <c r="AJ23" s="66"/>
      <c r="AK23" s="66"/>
      <c r="AL23" s="18"/>
      <c r="AM23" s="18"/>
      <c r="AN23" s="18"/>
      <c r="AO23" s="18"/>
      <c r="AP23" s="18"/>
      <c r="AQ23" s="18"/>
      <c r="AR23" s="18"/>
      <c r="AS23" s="18"/>
      <c r="AT23" s="18"/>
      <c r="AU23" s="18"/>
      <c r="AV23" s="18"/>
      <c r="AW23" s="53"/>
    </row>
    <row r="24" spans="2:49" x14ac:dyDescent="0.6">
      <c r="B24" s="54">
        <v>11828</v>
      </c>
      <c r="C24" s="55" t="s">
        <v>297</v>
      </c>
      <c r="D24" s="55" t="s">
        <v>459</v>
      </c>
      <c r="E24" s="56" t="str">
        <f t="shared" ca="1" si="1"/>
        <v>M</v>
      </c>
      <c r="F24" s="57" t="str">
        <f t="shared" ca="1" si="3"/>
        <v>Account Rep</v>
      </c>
      <c r="G24" s="58">
        <f t="shared" ca="1" si="4"/>
        <v>33560</v>
      </c>
      <c r="H24" s="59">
        <f t="shared" ca="1" si="2"/>
        <v>88</v>
      </c>
      <c r="I24" s="56">
        <f t="shared" ca="1" si="2"/>
        <v>77</v>
      </c>
      <c r="J24" s="60">
        <f t="shared" ca="1" si="2"/>
        <v>76</v>
      </c>
      <c r="K24" s="47">
        <f t="shared" ca="1" si="5"/>
        <v>0</v>
      </c>
      <c r="L24" s="47">
        <f t="shared" ca="1" si="6"/>
        <v>0</v>
      </c>
      <c r="M24" s="47">
        <f t="shared" ca="1" si="7"/>
        <v>0</v>
      </c>
      <c r="N24" s="47">
        <f t="shared" ca="1" si="8"/>
        <v>0</v>
      </c>
      <c r="O24" s="47">
        <f t="shared" ca="1" si="9"/>
        <v>0</v>
      </c>
      <c r="P24" s="48">
        <f t="shared" ca="1" si="10"/>
        <v>587</v>
      </c>
      <c r="Q24" s="70"/>
      <c r="R24" s="69"/>
      <c r="S24" s="62"/>
      <c r="T24" s="62"/>
      <c r="U24" s="62"/>
      <c r="V24" s="62"/>
      <c r="AA24" s="11"/>
      <c r="AB24" s="244">
        <f t="shared" ca="1" si="11"/>
        <v>0</v>
      </c>
      <c r="AC24" s="50">
        <f t="shared" ca="1" si="12"/>
        <v>0</v>
      </c>
      <c r="AD24" s="50">
        <f t="shared" ca="1" si="13"/>
        <v>0</v>
      </c>
      <c r="AE24" s="50">
        <f t="shared" ca="1" si="14"/>
        <v>0</v>
      </c>
      <c r="AF24" s="50">
        <f t="shared" ca="1" si="15"/>
        <v>0</v>
      </c>
      <c r="AG24" s="51">
        <f t="shared" ca="1" si="16"/>
        <v>587</v>
      </c>
      <c r="AH24" s="11"/>
      <c r="AI24" s="18"/>
      <c r="AJ24" s="18"/>
      <c r="AK24" s="18"/>
      <c r="AL24" s="18"/>
      <c r="AM24" s="18"/>
      <c r="AN24" s="18"/>
      <c r="AO24" s="18"/>
      <c r="AP24" s="18"/>
      <c r="AQ24" s="18"/>
      <c r="AR24" s="18"/>
      <c r="AS24" s="18"/>
      <c r="AT24" s="18"/>
      <c r="AU24" s="18"/>
      <c r="AV24" s="18"/>
      <c r="AW24" s="53"/>
    </row>
    <row r="25" spans="2:49" x14ac:dyDescent="0.6">
      <c r="B25" s="54">
        <v>11935</v>
      </c>
      <c r="C25" s="55" t="s">
        <v>298</v>
      </c>
      <c r="D25" s="55" t="s">
        <v>466</v>
      </c>
      <c r="E25" s="56" t="str">
        <f t="shared" ca="1" si="1"/>
        <v>M</v>
      </c>
      <c r="F25" s="57" t="str">
        <f t="shared" ca="1" si="3"/>
        <v>Trainee</v>
      </c>
      <c r="G25" s="58">
        <f t="shared" ca="1" si="4"/>
        <v>27989</v>
      </c>
      <c r="H25" s="59">
        <f t="shared" ca="1" si="2"/>
        <v>74</v>
      </c>
      <c r="I25" s="56">
        <f t="shared" ca="1" si="2"/>
        <v>70</v>
      </c>
      <c r="J25" s="60">
        <f t="shared" ca="1" si="2"/>
        <v>70</v>
      </c>
      <c r="K25" s="47">
        <f t="shared" ca="1" si="5"/>
        <v>0</v>
      </c>
      <c r="L25" s="47">
        <f t="shared" ca="1" si="6"/>
        <v>0</v>
      </c>
      <c r="M25" s="47">
        <f t="shared" ca="1" si="7"/>
        <v>0</v>
      </c>
      <c r="N25" s="47">
        <f t="shared" ca="1" si="8"/>
        <v>0</v>
      </c>
      <c r="O25" s="47">
        <f t="shared" ca="1" si="9"/>
        <v>0</v>
      </c>
      <c r="P25" s="48">
        <f t="shared" ca="1" si="10"/>
        <v>0</v>
      </c>
      <c r="Q25" s="71"/>
      <c r="R25" s="67" t="s">
        <v>588</v>
      </c>
      <c r="S25" s="62"/>
      <c r="T25" s="62"/>
      <c r="U25" s="62"/>
      <c r="V25" s="62"/>
      <c r="AA25" s="11"/>
      <c r="AB25" s="244">
        <f t="shared" ca="1" si="11"/>
        <v>0</v>
      </c>
      <c r="AC25" s="50">
        <f t="shared" ca="1" si="12"/>
        <v>0</v>
      </c>
      <c r="AD25" s="50">
        <f t="shared" ca="1" si="13"/>
        <v>0</v>
      </c>
      <c r="AE25" s="50">
        <f t="shared" ca="1" si="14"/>
        <v>0</v>
      </c>
      <c r="AF25" s="50">
        <f t="shared" ca="1" si="15"/>
        <v>0</v>
      </c>
      <c r="AG25" s="51">
        <f t="shared" ca="1" si="16"/>
        <v>0</v>
      </c>
      <c r="AH25" s="11"/>
      <c r="AI25" s="52" t="s">
        <v>424</v>
      </c>
      <c r="AJ25" s="52"/>
      <c r="AK25" s="52"/>
      <c r="AL25" s="18"/>
      <c r="AM25" s="18"/>
      <c r="AN25" s="18"/>
      <c r="AO25" s="18"/>
      <c r="AP25" s="18"/>
      <c r="AQ25" s="18"/>
      <c r="AR25" s="18"/>
      <c r="AS25" s="18"/>
      <c r="AT25" s="18"/>
      <c r="AU25" s="18"/>
      <c r="AV25" s="18"/>
      <c r="AW25" s="53"/>
    </row>
    <row r="26" spans="2:49" x14ac:dyDescent="0.6">
      <c r="B26" s="54">
        <v>12080</v>
      </c>
      <c r="C26" s="55" t="s">
        <v>299</v>
      </c>
      <c r="D26" s="55" t="s">
        <v>459</v>
      </c>
      <c r="E26" s="56" t="str">
        <f t="shared" ca="1" si="1"/>
        <v>F</v>
      </c>
      <c r="F26" s="57" t="str">
        <f t="shared" ca="1" si="3"/>
        <v>Account Rep</v>
      </c>
      <c r="G26" s="58">
        <f t="shared" ca="1" si="4"/>
        <v>39253</v>
      </c>
      <c r="H26" s="59">
        <f t="shared" ca="1" si="2"/>
        <v>65</v>
      </c>
      <c r="I26" s="56">
        <f t="shared" ca="1" si="2"/>
        <v>86</v>
      </c>
      <c r="J26" s="60">
        <f t="shared" ca="1" si="2"/>
        <v>76</v>
      </c>
      <c r="K26" s="47">
        <f t="shared" ca="1" si="5"/>
        <v>0</v>
      </c>
      <c r="L26" s="47">
        <f t="shared" ca="1" si="6"/>
        <v>0</v>
      </c>
      <c r="M26" s="47">
        <f t="shared" ca="1" si="7"/>
        <v>0</v>
      </c>
      <c r="N26" s="47">
        <f t="shared" ca="1" si="8"/>
        <v>0</v>
      </c>
      <c r="O26" s="47">
        <f t="shared" ca="1" si="9"/>
        <v>0</v>
      </c>
      <c r="P26" s="48">
        <f t="shared" ca="1" si="10"/>
        <v>687</v>
      </c>
      <c r="Q26" s="70"/>
      <c r="R26" s="65" t="str">
        <f>AI26&amp;AJ26&amp;AK26&amp;AM26&amp;AN26&amp;TEXT(AO26,"0.00%")&amp;AS26</f>
        <v>If all three ratings are 94 or above, then the employee receives a bonus of 7.75% of their salary, and nothing more.</v>
      </c>
      <c r="S26" s="62"/>
      <c r="T26" s="62"/>
      <c r="U26" s="62"/>
      <c r="V26" s="62"/>
      <c r="AA26" s="11"/>
      <c r="AB26" s="244">
        <f t="shared" ca="1" si="11"/>
        <v>0</v>
      </c>
      <c r="AC26" s="50">
        <f t="shared" ca="1" si="12"/>
        <v>0</v>
      </c>
      <c r="AD26" s="50">
        <f t="shared" ca="1" si="13"/>
        <v>0</v>
      </c>
      <c r="AE26" s="50">
        <f t="shared" ca="1" si="14"/>
        <v>0</v>
      </c>
      <c r="AF26" s="50">
        <f t="shared" ca="1" si="15"/>
        <v>0</v>
      </c>
      <c r="AG26" s="51">
        <f t="shared" ca="1" si="16"/>
        <v>687</v>
      </c>
      <c r="AH26" s="11"/>
      <c r="AI26" s="66" t="s">
        <v>502</v>
      </c>
      <c r="AJ26" s="66" t="s">
        <v>500</v>
      </c>
      <c r="AK26" s="66" t="s">
        <v>497</v>
      </c>
      <c r="AL26" s="18"/>
      <c r="AM26" s="18">
        <v>94</v>
      </c>
      <c r="AN26" s="18" t="s">
        <v>507</v>
      </c>
      <c r="AO26" s="72">
        <v>7.7499999999999999E-2</v>
      </c>
      <c r="AP26" s="18"/>
      <c r="AQ26" s="18"/>
      <c r="AR26" s="18"/>
      <c r="AS26" s="18" t="s">
        <v>545</v>
      </c>
      <c r="AT26" s="18"/>
      <c r="AU26" s="18"/>
      <c r="AV26" s="18"/>
      <c r="AW26" s="53"/>
    </row>
    <row r="27" spans="2:49" x14ac:dyDescent="0.6">
      <c r="B27" s="54">
        <v>12182</v>
      </c>
      <c r="C27" s="55" t="s">
        <v>300</v>
      </c>
      <c r="D27" s="55" t="s">
        <v>456</v>
      </c>
      <c r="E27" s="56" t="str">
        <f t="shared" ca="1" si="1"/>
        <v>M</v>
      </c>
      <c r="F27" s="57" t="str">
        <f t="shared" ca="1" si="3"/>
        <v>Trainee</v>
      </c>
      <c r="G27" s="58">
        <f t="shared" ca="1" si="4"/>
        <v>22267</v>
      </c>
      <c r="H27" s="59">
        <f t="shared" ca="1" si="2"/>
        <v>77</v>
      </c>
      <c r="I27" s="56">
        <f t="shared" ca="1" si="2"/>
        <v>85</v>
      </c>
      <c r="J27" s="60">
        <f t="shared" ca="1" si="2"/>
        <v>93</v>
      </c>
      <c r="K27" s="47">
        <f t="shared" ca="1" si="5"/>
        <v>0</v>
      </c>
      <c r="L27" s="47">
        <f t="shared" ca="1" si="6"/>
        <v>6500</v>
      </c>
      <c r="M27" s="47">
        <f t="shared" ca="1" si="7"/>
        <v>0</v>
      </c>
      <c r="N27" s="47">
        <f t="shared" ca="1" si="8"/>
        <v>0</v>
      </c>
      <c r="O27" s="47">
        <f t="shared" ca="1" si="9"/>
        <v>0</v>
      </c>
      <c r="P27" s="48">
        <f t="shared" ca="1" si="10"/>
        <v>390</v>
      </c>
      <c r="Q27" s="70"/>
      <c r="R27" s="65" t="str">
        <f>AI27&amp;AJ27&amp;AK27&amp;AL27&amp;AM27&amp;AN27&amp;TEXT(AO27,"0.00%")&amp;AS27</f>
        <v>Otherwise, if all three ratings are no less than 85, then the employee receives a bonus equal to 3.25% of their salary, and nothing more.</v>
      </c>
      <c r="S27" s="27"/>
      <c r="T27" s="62"/>
      <c r="U27" s="62"/>
      <c r="V27" s="62"/>
      <c r="AA27" s="11"/>
      <c r="AB27" s="244">
        <f t="shared" ca="1" si="11"/>
        <v>0</v>
      </c>
      <c r="AC27" s="50">
        <f t="shared" ca="1" si="12"/>
        <v>6500</v>
      </c>
      <c r="AD27" s="50">
        <f t="shared" ca="1" si="13"/>
        <v>0</v>
      </c>
      <c r="AE27" s="50">
        <f t="shared" ca="1" si="14"/>
        <v>0</v>
      </c>
      <c r="AF27" s="50">
        <f t="shared" ca="1" si="15"/>
        <v>0</v>
      </c>
      <c r="AG27" s="51">
        <f t="shared" ca="1" si="16"/>
        <v>390</v>
      </c>
      <c r="AH27" s="11"/>
      <c r="AI27" s="66" t="s">
        <v>503</v>
      </c>
      <c r="AJ27" s="66" t="s">
        <v>500</v>
      </c>
      <c r="AK27" s="66" t="s">
        <v>497</v>
      </c>
      <c r="AL27" s="18" t="s">
        <v>538</v>
      </c>
      <c r="AM27" s="18">
        <v>85</v>
      </c>
      <c r="AN27" s="18" t="s">
        <v>501</v>
      </c>
      <c r="AO27" s="72">
        <v>3.2500000000000001E-2</v>
      </c>
      <c r="AP27" s="18"/>
      <c r="AQ27" s="18"/>
      <c r="AR27" s="18"/>
      <c r="AS27" s="18" t="s">
        <v>545</v>
      </c>
      <c r="AT27" s="18"/>
      <c r="AU27" s="18"/>
      <c r="AV27" s="18"/>
      <c r="AW27" s="53"/>
    </row>
    <row r="28" spans="2:49" x14ac:dyDescent="0.6">
      <c r="B28" s="54">
        <v>12276</v>
      </c>
      <c r="C28" s="55" t="s">
        <v>299</v>
      </c>
      <c r="D28" s="55" t="s">
        <v>457</v>
      </c>
      <c r="E28" s="56" t="str">
        <f t="shared" ca="1" si="1"/>
        <v>M</v>
      </c>
      <c r="F28" s="57" t="str">
        <f t="shared" ca="1" si="3"/>
        <v>Manager</v>
      </c>
      <c r="G28" s="58">
        <f t="shared" ca="1" si="4"/>
        <v>88789</v>
      </c>
      <c r="H28" s="59">
        <f t="shared" ref="H28:J47" ca="1" si="17">RANDBETWEEN(65,99)</f>
        <v>85</v>
      </c>
      <c r="I28" s="56">
        <f t="shared" ca="1" si="17"/>
        <v>71</v>
      </c>
      <c r="J28" s="60">
        <f t="shared" ca="1" si="17"/>
        <v>90</v>
      </c>
      <c r="K28" s="47">
        <f t="shared" ca="1" si="5"/>
        <v>0</v>
      </c>
      <c r="L28" s="47">
        <f t="shared" ca="1" si="6"/>
        <v>0</v>
      </c>
      <c r="M28" s="47">
        <f t="shared" ca="1" si="7"/>
        <v>0</v>
      </c>
      <c r="N28" s="47">
        <f t="shared" ca="1" si="8"/>
        <v>0</v>
      </c>
      <c r="O28" s="47">
        <f t="shared" ca="1" si="9"/>
        <v>0</v>
      </c>
      <c r="P28" s="48">
        <f t="shared" ca="1" si="10"/>
        <v>1554</v>
      </c>
      <c r="Q28" s="70"/>
      <c r="R28" s="65" t="str">
        <f>AI28</f>
        <v>Otherwise, the employee does not receive any bonus (zero dollars).</v>
      </c>
      <c r="S28" s="27"/>
      <c r="T28" s="62"/>
      <c r="U28" s="62"/>
      <c r="V28" s="62"/>
      <c r="AA28" s="11"/>
      <c r="AB28" s="244">
        <f t="shared" ca="1" si="11"/>
        <v>0</v>
      </c>
      <c r="AC28" s="50">
        <f t="shared" ca="1" si="12"/>
        <v>0</v>
      </c>
      <c r="AD28" s="50">
        <f t="shared" ca="1" si="13"/>
        <v>0</v>
      </c>
      <c r="AE28" s="50">
        <f t="shared" ca="1" si="14"/>
        <v>0</v>
      </c>
      <c r="AF28" s="50">
        <f t="shared" ca="1" si="15"/>
        <v>0</v>
      </c>
      <c r="AG28" s="51">
        <f t="shared" ca="1" si="16"/>
        <v>1554</v>
      </c>
      <c r="AH28" s="11"/>
      <c r="AI28" s="66" t="s">
        <v>427</v>
      </c>
      <c r="AJ28" s="66"/>
      <c r="AK28" s="66"/>
      <c r="AL28" s="18"/>
      <c r="AM28" s="18"/>
      <c r="AN28" s="18"/>
      <c r="AO28" s="18"/>
      <c r="AP28" s="18"/>
      <c r="AQ28" s="18"/>
      <c r="AR28" s="18"/>
      <c r="AS28" s="18"/>
      <c r="AT28" s="18"/>
      <c r="AU28" s="18"/>
      <c r="AV28" s="18"/>
      <c r="AW28" s="53"/>
    </row>
    <row r="29" spans="2:49" x14ac:dyDescent="0.6">
      <c r="B29" s="54">
        <v>12378</v>
      </c>
      <c r="C29" s="55" t="s">
        <v>430</v>
      </c>
      <c r="D29" s="55" t="s">
        <v>465</v>
      </c>
      <c r="E29" s="56" t="str">
        <f t="shared" ca="1" si="1"/>
        <v>M</v>
      </c>
      <c r="F29" s="57" t="str">
        <f t="shared" ca="1" si="3"/>
        <v>Manager</v>
      </c>
      <c r="G29" s="58">
        <f t="shared" ca="1" si="4"/>
        <v>88563</v>
      </c>
      <c r="H29" s="59">
        <f t="shared" ca="1" si="17"/>
        <v>80</v>
      </c>
      <c r="I29" s="56">
        <f t="shared" ca="1" si="17"/>
        <v>78</v>
      </c>
      <c r="J29" s="60">
        <f t="shared" ca="1" si="17"/>
        <v>66</v>
      </c>
      <c r="K29" s="47">
        <f t="shared" ca="1" si="5"/>
        <v>0</v>
      </c>
      <c r="L29" s="47">
        <f t="shared" ca="1" si="6"/>
        <v>0</v>
      </c>
      <c r="M29" s="47">
        <f t="shared" ca="1" si="7"/>
        <v>0</v>
      </c>
      <c r="N29" s="47">
        <f t="shared" ca="1" si="8"/>
        <v>0</v>
      </c>
      <c r="O29" s="47">
        <f t="shared" ca="1" si="9"/>
        <v>0</v>
      </c>
      <c r="P29" s="48">
        <f t="shared" ca="1" si="10"/>
        <v>0</v>
      </c>
      <c r="R29" s="65"/>
      <c r="S29" s="27"/>
      <c r="T29" s="62"/>
      <c r="U29" s="62"/>
      <c r="V29" s="62"/>
      <c r="AA29" s="11"/>
      <c r="AB29" s="244">
        <f t="shared" ca="1" si="11"/>
        <v>0</v>
      </c>
      <c r="AC29" s="50">
        <f t="shared" ca="1" si="12"/>
        <v>0</v>
      </c>
      <c r="AD29" s="50">
        <f t="shared" ca="1" si="13"/>
        <v>0</v>
      </c>
      <c r="AE29" s="50">
        <f t="shared" ca="1" si="14"/>
        <v>0</v>
      </c>
      <c r="AF29" s="50">
        <f t="shared" ca="1" si="15"/>
        <v>0</v>
      </c>
      <c r="AG29" s="51">
        <f t="shared" ca="1" si="16"/>
        <v>0</v>
      </c>
      <c r="AH29" s="11"/>
      <c r="AI29" s="66"/>
      <c r="AJ29" s="66"/>
      <c r="AK29" s="66"/>
      <c r="AL29" s="18"/>
      <c r="AM29" s="18"/>
      <c r="AN29" s="18"/>
      <c r="AO29" s="18"/>
      <c r="AP29" s="18"/>
      <c r="AQ29" s="18"/>
      <c r="AR29" s="18"/>
      <c r="AS29" s="18"/>
      <c r="AT29" s="18"/>
      <c r="AU29" s="18"/>
      <c r="AV29" s="18"/>
      <c r="AW29" s="53"/>
    </row>
    <row r="30" spans="2:49" x14ac:dyDescent="0.6">
      <c r="B30" s="54">
        <v>12392</v>
      </c>
      <c r="C30" s="55" t="s">
        <v>301</v>
      </c>
      <c r="D30" s="55" t="s">
        <v>461</v>
      </c>
      <c r="E30" s="56" t="str">
        <f t="shared" ca="1" si="1"/>
        <v>F</v>
      </c>
      <c r="F30" s="57" t="str">
        <f t="shared" ca="1" si="3"/>
        <v>Manager</v>
      </c>
      <c r="G30" s="58">
        <f t="shared" ca="1" si="4"/>
        <v>86415</v>
      </c>
      <c r="H30" s="59">
        <f t="shared" ca="1" si="17"/>
        <v>82</v>
      </c>
      <c r="I30" s="56">
        <f t="shared" ca="1" si="17"/>
        <v>87</v>
      </c>
      <c r="J30" s="60">
        <f t="shared" ca="1" si="17"/>
        <v>67</v>
      </c>
      <c r="K30" s="47">
        <f t="shared" ca="1" si="5"/>
        <v>0</v>
      </c>
      <c r="L30" s="47">
        <f t="shared" ca="1" si="6"/>
        <v>0</v>
      </c>
      <c r="M30" s="47">
        <f t="shared" ca="1" si="7"/>
        <v>0</v>
      </c>
      <c r="N30" s="47">
        <f t="shared" ca="1" si="8"/>
        <v>0</v>
      </c>
      <c r="O30" s="47">
        <f t="shared" ca="1" si="9"/>
        <v>0</v>
      </c>
      <c r="P30" s="48">
        <f t="shared" ca="1" si="10"/>
        <v>1512</v>
      </c>
      <c r="R30" s="67" t="s">
        <v>589</v>
      </c>
      <c r="S30" s="62"/>
      <c r="T30" s="62"/>
      <c r="U30" s="62"/>
      <c r="V30" s="62"/>
      <c r="AA30" s="11"/>
      <c r="AB30" s="244">
        <f t="shared" ca="1" si="11"/>
        <v>0</v>
      </c>
      <c r="AC30" s="50">
        <f t="shared" ca="1" si="12"/>
        <v>0</v>
      </c>
      <c r="AD30" s="50">
        <f t="shared" ca="1" si="13"/>
        <v>0</v>
      </c>
      <c r="AE30" s="50">
        <f t="shared" ca="1" si="14"/>
        <v>0</v>
      </c>
      <c r="AF30" s="50">
        <f t="shared" ca="1" si="15"/>
        <v>0</v>
      </c>
      <c r="AG30" s="51">
        <f t="shared" ca="1" si="16"/>
        <v>1512</v>
      </c>
      <c r="AH30" s="11"/>
      <c r="AI30" s="52" t="s">
        <v>428</v>
      </c>
      <c r="AJ30" s="52"/>
      <c r="AK30" s="52"/>
      <c r="AL30" s="18"/>
      <c r="AM30" s="18"/>
      <c r="AN30" s="18"/>
      <c r="AO30" s="18"/>
      <c r="AP30" s="18"/>
      <c r="AQ30" s="18"/>
      <c r="AR30" s="18"/>
      <c r="AS30" s="18"/>
      <c r="AT30" s="18"/>
      <c r="AU30" s="18"/>
      <c r="AV30" s="18"/>
      <c r="AW30" s="53"/>
    </row>
    <row r="31" spans="2:49" x14ac:dyDescent="0.6">
      <c r="B31" s="54">
        <v>12524</v>
      </c>
      <c r="C31" s="55" t="s">
        <v>302</v>
      </c>
      <c r="D31" s="55" t="s">
        <v>465</v>
      </c>
      <c r="E31" s="56" t="str">
        <f t="shared" ca="1" si="1"/>
        <v>M</v>
      </c>
      <c r="F31" s="57" t="str">
        <f t="shared" ca="1" si="3"/>
        <v>Trainee</v>
      </c>
      <c r="G31" s="58">
        <f t="shared" ca="1" si="4"/>
        <v>28650</v>
      </c>
      <c r="H31" s="59">
        <f t="shared" ca="1" si="17"/>
        <v>72</v>
      </c>
      <c r="I31" s="56">
        <f t="shared" ca="1" si="17"/>
        <v>90</v>
      </c>
      <c r="J31" s="60">
        <f t="shared" ca="1" si="17"/>
        <v>68</v>
      </c>
      <c r="K31" s="47">
        <f t="shared" ca="1" si="5"/>
        <v>0</v>
      </c>
      <c r="L31" s="47">
        <f t="shared" ca="1" si="6"/>
        <v>0</v>
      </c>
      <c r="M31" s="47">
        <f t="shared" ca="1" si="7"/>
        <v>0</v>
      </c>
      <c r="N31" s="47">
        <f t="shared" ca="1" si="8"/>
        <v>0</v>
      </c>
      <c r="O31" s="47">
        <f t="shared" ca="1" si="9"/>
        <v>0</v>
      </c>
      <c r="P31" s="48">
        <f t="shared" ca="1" si="10"/>
        <v>501</v>
      </c>
      <c r="Q31" s="70"/>
      <c r="R31" s="65" t="str">
        <f>AI31&amp;AJ31&amp;AK31&amp;AL31&amp;AM31&amp;AN31&amp;TEXT(AO31,"00.00%")&amp;AS31</f>
        <v>If all three ratings are above 88, then the employee receives a bonus equal to 18.25% of their salary.</v>
      </c>
      <c r="S31" s="27"/>
      <c r="AA31" s="11"/>
      <c r="AB31" s="244">
        <f t="shared" ca="1" si="11"/>
        <v>0</v>
      </c>
      <c r="AC31" s="50">
        <f t="shared" ca="1" si="12"/>
        <v>0</v>
      </c>
      <c r="AD31" s="50">
        <f t="shared" ca="1" si="13"/>
        <v>0</v>
      </c>
      <c r="AE31" s="50">
        <f t="shared" ca="1" si="14"/>
        <v>0</v>
      </c>
      <c r="AF31" s="50">
        <f t="shared" ca="1" si="15"/>
        <v>0</v>
      </c>
      <c r="AG31" s="51">
        <f t="shared" ca="1" si="16"/>
        <v>501</v>
      </c>
      <c r="AH31" s="11"/>
      <c r="AI31" s="66" t="s">
        <v>502</v>
      </c>
      <c r="AJ31" s="66" t="s">
        <v>500</v>
      </c>
      <c r="AK31" s="66" t="s">
        <v>497</v>
      </c>
      <c r="AL31" s="18" t="s">
        <v>498</v>
      </c>
      <c r="AM31" s="18">
        <v>88</v>
      </c>
      <c r="AN31" s="18" t="s">
        <v>501</v>
      </c>
      <c r="AO31" s="73">
        <v>0.1825</v>
      </c>
      <c r="AP31" s="18"/>
      <c r="AQ31" s="18"/>
      <c r="AR31" s="18"/>
      <c r="AS31" s="18" t="s">
        <v>508</v>
      </c>
      <c r="AT31" s="18"/>
      <c r="AU31" s="18"/>
      <c r="AV31" s="18"/>
      <c r="AW31" s="53"/>
    </row>
    <row r="32" spans="2:49" x14ac:dyDescent="0.6">
      <c r="B32" s="54">
        <v>12548</v>
      </c>
      <c r="C32" s="55" t="s">
        <v>119</v>
      </c>
      <c r="D32" s="55" t="s">
        <v>467</v>
      </c>
      <c r="E32" s="56" t="str">
        <f t="shared" ca="1" si="1"/>
        <v>F</v>
      </c>
      <c r="F32" s="57" t="str">
        <f t="shared" ca="1" si="3"/>
        <v>Account Rep</v>
      </c>
      <c r="G32" s="58">
        <f t="shared" ca="1" si="4"/>
        <v>45208</v>
      </c>
      <c r="H32" s="59">
        <f t="shared" ca="1" si="17"/>
        <v>91</v>
      </c>
      <c r="I32" s="56">
        <f t="shared" ca="1" si="17"/>
        <v>66</v>
      </c>
      <c r="J32" s="60">
        <f t="shared" ca="1" si="17"/>
        <v>79</v>
      </c>
      <c r="K32" s="47">
        <f t="shared" ca="1" si="5"/>
        <v>5000</v>
      </c>
      <c r="L32" s="47">
        <f t="shared" ca="1" si="6"/>
        <v>0</v>
      </c>
      <c r="M32" s="47">
        <f t="shared" ca="1" si="7"/>
        <v>0</v>
      </c>
      <c r="N32" s="47">
        <f t="shared" ca="1" si="8"/>
        <v>0</v>
      </c>
      <c r="O32" s="47">
        <f t="shared" ca="1" si="9"/>
        <v>0</v>
      </c>
      <c r="P32" s="48">
        <f t="shared" ca="1" si="10"/>
        <v>791</v>
      </c>
      <c r="R32" s="65" t="str">
        <f>AI32&amp;AJ32&amp;AK32&amp;AL32&amp;AM32&amp;AN32&amp;AO32&amp;AS32&amp;TEXT(AT32,"0.00%")&amp;AU32</f>
        <v>Otherwise, If at least one of the ratings is above 90 and none of the other ratings are below 80, then the employee receives a bonus equal to 9.75% of their salary.</v>
      </c>
      <c r="S32" s="27"/>
      <c r="AA32" s="11"/>
      <c r="AB32" s="244">
        <f t="shared" ca="1" si="11"/>
        <v>5000</v>
      </c>
      <c r="AC32" s="50">
        <f t="shared" ca="1" si="12"/>
        <v>0</v>
      </c>
      <c r="AD32" s="50">
        <f t="shared" ca="1" si="13"/>
        <v>0</v>
      </c>
      <c r="AE32" s="50">
        <f t="shared" ca="1" si="14"/>
        <v>0</v>
      </c>
      <c r="AF32" s="50">
        <f t="shared" ca="1" si="15"/>
        <v>0</v>
      </c>
      <c r="AG32" s="51">
        <f t="shared" ca="1" si="16"/>
        <v>791</v>
      </c>
      <c r="AH32" s="11"/>
      <c r="AI32" s="66" t="s">
        <v>504</v>
      </c>
      <c r="AJ32" s="66" t="s">
        <v>509</v>
      </c>
      <c r="AK32" s="66" t="s">
        <v>499</v>
      </c>
      <c r="AL32" s="18" t="s">
        <v>498</v>
      </c>
      <c r="AM32" s="18">
        <v>90</v>
      </c>
      <c r="AN32" s="18" t="s">
        <v>510</v>
      </c>
      <c r="AO32" s="18">
        <v>80</v>
      </c>
      <c r="AP32" s="18"/>
      <c r="AQ32" s="18"/>
      <c r="AR32" s="18"/>
      <c r="AS32" s="18" t="s">
        <v>501</v>
      </c>
      <c r="AT32" s="73">
        <v>9.7500000000000003E-2</v>
      </c>
      <c r="AU32" s="18" t="s">
        <v>508</v>
      </c>
      <c r="AV32" s="18"/>
      <c r="AW32" s="53"/>
    </row>
    <row r="33" spans="2:49" x14ac:dyDescent="0.6">
      <c r="B33" s="54">
        <v>12593</v>
      </c>
      <c r="C33" s="55" t="s">
        <v>303</v>
      </c>
      <c r="D33" s="55" t="s">
        <v>462</v>
      </c>
      <c r="E33" s="56" t="str">
        <f t="shared" ca="1" si="1"/>
        <v>M</v>
      </c>
      <c r="F33" s="57" t="str">
        <f t="shared" ca="1" si="3"/>
        <v>Account Rep</v>
      </c>
      <c r="G33" s="58">
        <f t="shared" ca="1" si="4"/>
        <v>35713</v>
      </c>
      <c r="H33" s="59">
        <f t="shared" ca="1" si="17"/>
        <v>97</v>
      </c>
      <c r="I33" s="56">
        <f t="shared" ca="1" si="17"/>
        <v>79</v>
      </c>
      <c r="J33" s="60">
        <f t="shared" ca="1" si="17"/>
        <v>82</v>
      </c>
      <c r="K33" s="47">
        <f t="shared" ca="1" si="5"/>
        <v>5000</v>
      </c>
      <c r="L33" s="47">
        <f t="shared" ca="1" si="6"/>
        <v>6500</v>
      </c>
      <c r="M33" s="47">
        <f t="shared" ca="1" si="7"/>
        <v>8500</v>
      </c>
      <c r="N33" s="47">
        <f t="shared" ca="1" si="8"/>
        <v>0</v>
      </c>
      <c r="O33" s="47">
        <f t="shared" ca="1" si="9"/>
        <v>0</v>
      </c>
      <c r="P33" s="48">
        <f t="shared" ca="1" si="10"/>
        <v>625</v>
      </c>
      <c r="R33" s="65" t="str">
        <f>AI33&amp;AJ33&amp;AK33&amp;AM33&amp;AN33&amp;TEXT(AO33,"0.00%")&amp;AS33</f>
        <v>Otherwise, if all three ratings are 85 or above, then the employee receives a bonus of 4.50% of their salary.</v>
      </c>
      <c r="S33" s="27"/>
      <c r="AA33" s="11"/>
      <c r="AB33" s="244">
        <f t="shared" ca="1" si="11"/>
        <v>5000</v>
      </c>
      <c r="AC33" s="50">
        <f t="shared" ca="1" si="12"/>
        <v>6500</v>
      </c>
      <c r="AD33" s="50">
        <f t="shared" ca="1" si="13"/>
        <v>8500</v>
      </c>
      <c r="AE33" s="50">
        <f t="shared" ca="1" si="14"/>
        <v>0</v>
      </c>
      <c r="AF33" s="50">
        <f t="shared" ca="1" si="15"/>
        <v>0</v>
      </c>
      <c r="AG33" s="51">
        <f t="shared" ca="1" si="16"/>
        <v>625</v>
      </c>
      <c r="AH33" s="11"/>
      <c r="AI33" s="66" t="s">
        <v>503</v>
      </c>
      <c r="AJ33" s="66" t="s">
        <v>500</v>
      </c>
      <c r="AK33" s="66" t="s">
        <v>497</v>
      </c>
      <c r="AL33" s="18"/>
      <c r="AM33" s="18">
        <v>85</v>
      </c>
      <c r="AN33" s="18" t="s">
        <v>507</v>
      </c>
      <c r="AO33" s="73">
        <v>4.4999999999999998E-2</v>
      </c>
      <c r="AP33" s="18"/>
      <c r="AQ33" s="18"/>
      <c r="AR33" s="18"/>
      <c r="AS33" s="18" t="s">
        <v>508</v>
      </c>
      <c r="AT33" s="18"/>
      <c r="AU33" s="18"/>
      <c r="AV33" s="18"/>
      <c r="AW33" s="53"/>
    </row>
    <row r="34" spans="2:49" x14ac:dyDescent="0.6">
      <c r="B34" s="54">
        <v>12797</v>
      </c>
      <c r="C34" s="55" t="s">
        <v>304</v>
      </c>
      <c r="D34" s="55" t="s">
        <v>460</v>
      </c>
      <c r="E34" s="56" t="str">
        <f t="shared" ca="1" si="1"/>
        <v>F</v>
      </c>
      <c r="F34" s="57" t="str">
        <f t="shared" ca="1" si="3"/>
        <v>Sr. Account Rep</v>
      </c>
      <c r="G34" s="58">
        <f t="shared" ca="1" si="4"/>
        <v>55265</v>
      </c>
      <c r="H34" s="59">
        <f t="shared" ca="1" si="17"/>
        <v>70</v>
      </c>
      <c r="I34" s="56">
        <f t="shared" ca="1" si="17"/>
        <v>94</v>
      </c>
      <c r="J34" s="60">
        <f t="shared" ca="1" si="17"/>
        <v>96</v>
      </c>
      <c r="K34" s="47">
        <f t="shared" ca="1" si="5"/>
        <v>0</v>
      </c>
      <c r="L34" s="47">
        <f t="shared" ca="1" si="6"/>
        <v>6500</v>
      </c>
      <c r="M34" s="47">
        <f t="shared" ca="1" si="7"/>
        <v>0</v>
      </c>
      <c r="N34" s="47">
        <f t="shared" ca="1" si="8"/>
        <v>0</v>
      </c>
      <c r="O34" s="47">
        <f t="shared" ca="1" si="9"/>
        <v>0</v>
      </c>
      <c r="P34" s="48">
        <f t="shared" ca="1" si="10"/>
        <v>967</v>
      </c>
      <c r="R34" s="65" t="str">
        <f>AI34&amp;AJ34&amp;AK34&amp;AL34&amp;AM34&amp;AN34&amp;TEXT(AO34,"0.00%")&amp;AS34</f>
        <v>Otherwise, if at least one of the ratings is above 80, then the employee receives a bonus equal to 1.75% of their salary.</v>
      </c>
      <c r="S34" s="27"/>
      <c r="AA34" s="11"/>
      <c r="AB34" s="244">
        <f t="shared" ca="1" si="11"/>
        <v>0</v>
      </c>
      <c r="AC34" s="50">
        <f t="shared" ca="1" si="12"/>
        <v>6500</v>
      </c>
      <c r="AD34" s="50">
        <f t="shared" ca="1" si="13"/>
        <v>0</v>
      </c>
      <c r="AE34" s="50">
        <f t="shared" ca="1" si="14"/>
        <v>0</v>
      </c>
      <c r="AF34" s="50">
        <f t="shared" ca="1" si="15"/>
        <v>0</v>
      </c>
      <c r="AG34" s="51">
        <f t="shared" ca="1" si="16"/>
        <v>967</v>
      </c>
      <c r="AH34" s="11"/>
      <c r="AI34" s="66" t="s">
        <v>503</v>
      </c>
      <c r="AJ34" s="66" t="s">
        <v>509</v>
      </c>
      <c r="AK34" s="66" t="s">
        <v>499</v>
      </c>
      <c r="AL34" s="18" t="s">
        <v>498</v>
      </c>
      <c r="AM34" s="18">
        <v>80</v>
      </c>
      <c r="AN34" s="18" t="s">
        <v>501</v>
      </c>
      <c r="AO34" s="73">
        <v>1.7500000000000002E-2</v>
      </c>
      <c r="AP34" s="18"/>
      <c r="AQ34" s="18"/>
      <c r="AR34" s="18"/>
      <c r="AS34" s="18" t="s">
        <v>508</v>
      </c>
      <c r="AT34" s="18"/>
      <c r="AU34" s="18"/>
      <c r="AV34" s="18"/>
      <c r="AW34" s="53"/>
    </row>
    <row r="35" spans="2:49" x14ac:dyDescent="0.6">
      <c r="B35" s="54">
        <v>12955</v>
      </c>
      <c r="C35" s="55" t="s">
        <v>305</v>
      </c>
      <c r="D35" s="55" t="s">
        <v>458</v>
      </c>
      <c r="E35" s="56" t="str">
        <f t="shared" ca="1" si="1"/>
        <v>M</v>
      </c>
      <c r="F35" s="57" t="str">
        <f t="shared" ca="1" si="3"/>
        <v>Manager</v>
      </c>
      <c r="G35" s="58">
        <f t="shared" ca="1" si="4"/>
        <v>79205</v>
      </c>
      <c r="H35" s="59">
        <f t="shared" ca="1" si="17"/>
        <v>97</v>
      </c>
      <c r="I35" s="56">
        <f t="shared" ca="1" si="17"/>
        <v>82</v>
      </c>
      <c r="J35" s="60">
        <f t="shared" ca="1" si="17"/>
        <v>92</v>
      </c>
      <c r="K35" s="47">
        <f t="shared" ca="1" si="5"/>
        <v>5000</v>
      </c>
      <c r="L35" s="47">
        <f t="shared" ca="1" si="6"/>
        <v>6500</v>
      </c>
      <c r="M35" s="47">
        <f t="shared" ca="1" si="7"/>
        <v>8500</v>
      </c>
      <c r="N35" s="47">
        <f t="shared" ca="1" si="8"/>
        <v>2500</v>
      </c>
      <c r="O35" s="47">
        <f t="shared" ca="1" si="9"/>
        <v>0</v>
      </c>
      <c r="P35" s="48">
        <f t="shared" ca="1" si="10"/>
        <v>7722</v>
      </c>
      <c r="R35" s="65" t="str">
        <f>AI35</f>
        <v>Otherwise, the employee does not receive any bonus (zero dollars).</v>
      </c>
      <c r="S35" s="27"/>
      <c r="AA35" s="11"/>
      <c r="AB35" s="244">
        <f t="shared" ca="1" si="11"/>
        <v>5000</v>
      </c>
      <c r="AC35" s="50">
        <f t="shared" ca="1" si="12"/>
        <v>6500</v>
      </c>
      <c r="AD35" s="50">
        <f t="shared" ca="1" si="13"/>
        <v>8500</v>
      </c>
      <c r="AE35" s="50">
        <f t="shared" ca="1" si="14"/>
        <v>2500</v>
      </c>
      <c r="AF35" s="50">
        <f t="shared" ca="1" si="15"/>
        <v>0</v>
      </c>
      <c r="AG35" s="51">
        <f t="shared" ca="1" si="16"/>
        <v>7722</v>
      </c>
      <c r="AH35" s="11"/>
      <c r="AI35" s="66" t="s">
        <v>427</v>
      </c>
      <c r="AJ35" s="66"/>
      <c r="AK35" s="66"/>
      <c r="AL35" s="18"/>
      <c r="AM35" s="18"/>
      <c r="AN35" s="18"/>
      <c r="AO35" s="18"/>
      <c r="AP35" s="18"/>
      <c r="AQ35" s="18"/>
      <c r="AR35" s="18"/>
      <c r="AS35" s="18"/>
      <c r="AT35" s="18"/>
      <c r="AU35" s="18"/>
      <c r="AV35" s="18"/>
      <c r="AW35" s="53"/>
    </row>
    <row r="36" spans="2:49" x14ac:dyDescent="0.6">
      <c r="B36" s="54">
        <v>12961</v>
      </c>
      <c r="C36" s="55" t="s">
        <v>306</v>
      </c>
      <c r="D36" s="55" t="s">
        <v>468</v>
      </c>
      <c r="E36" s="56" t="str">
        <f t="shared" ca="1" si="1"/>
        <v>M</v>
      </c>
      <c r="F36" s="57" t="str">
        <f t="shared" ca="1" si="3"/>
        <v>Trainee</v>
      </c>
      <c r="G36" s="58">
        <f t="shared" ca="1" si="4"/>
        <v>23670</v>
      </c>
      <c r="H36" s="59">
        <f t="shared" ca="1" si="17"/>
        <v>79</v>
      </c>
      <c r="I36" s="56">
        <f t="shared" ca="1" si="17"/>
        <v>70</v>
      </c>
      <c r="J36" s="60">
        <f t="shared" ca="1" si="17"/>
        <v>95</v>
      </c>
      <c r="K36" s="47">
        <f t="shared" ca="1" si="5"/>
        <v>0</v>
      </c>
      <c r="L36" s="47">
        <f t="shared" ca="1" si="6"/>
        <v>0</v>
      </c>
      <c r="M36" s="47">
        <f t="shared" ca="1" si="7"/>
        <v>0</v>
      </c>
      <c r="N36" s="47">
        <f t="shared" ca="1" si="8"/>
        <v>0</v>
      </c>
      <c r="O36" s="47">
        <f t="shared" ca="1" si="9"/>
        <v>0</v>
      </c>
      <c r="P36" s="48">
        <f t="shared" ca="1" si="10"/>
        <v>414</v>
      </c>
      <c r="R36" s="62"/>
      <c r="S36" s="27"/>
      <c r="AA36" s="11"/>
      <c r="AB36" s="244">
        <f t="shared" ca="1" si="11"/>
        <v>0</v>
      </c>
      <c r="AC36" s="50">
        <f t="shared" ca="1" si="12"/>
        <v>0</v>
      </c>
      <c r="AD36" s="50">
        <f t="shared" ca="1" si="13"/>
        <v>0</v>
      </c>
      <c r="AE36" s="50">
        <f t="shared" ca="1" si="14"/>
        <v>0</v>
      </c>
      <c r="AF36" s="50">
        <f t="shared" ca="1" si="15"/>
        <v>0</v>
      </c>
      <c r="AG36" s="51">
        <f t="shared" ca="1" si="16"/>
        <v>414</v>
      </c>
      <c r="AH36" s="11"/>
      <c r="AI36" s="11"/>
      <c r="AJ36" s="11"/>
      <c r="AK36" s="11"/>
      <c r="AL36" s="11"/>
      <c r="AM36" s="11"/>
      <c r="AN36" s="11"/>
      <c r="AO36" s="11"/>
      <c r="AP36" s="11"/>
      <c r="AQ36" s="11"/>
      <c r="AR36" s="11"/>
      <c r="AS36" s="11"/>
      <c r="AT36" s="11"/>
      <c r="AU36" s="11"/>
      <c r="AV36" s="11"/>
    </row>
    <row r="37" spans="2:49" x14ac:dyDescent="0.6">
      <c r="B37" s="54">
        <v>13153</v>
      </c>
      <c r="C37" s="55" t="s">
        <v>307</v>
      </c>
      <c r="D37" s="55" t="s">
        <v>462</v>
      </c>
      <c r="E37" s="56" t="str">
        <f t="shared" ca="1" si="1"/>
        <v>M</v>
      </c>
      <c r="F37" s="57" t="str">
        <f t="shared" ca="1" si="3"/>
        <v>Manager</v>
      </c>
      <c r="G37" s="58">
        <f t="shared" ca="1" si="4"/>
        <v>82988</v>
      </c>
      <c r="H37" s="59">
        <f t="shared" ca="1" si="17"/>
        <v>71</v>
      </c>
      <c r="I37" s="56">
        <f t="shared" ca="1" si="17"/>
        <v>81</v>
      </c>
      <c r="J37" s="60">
        <f t="shared" ca="1" si="17"/>
        <v>83</v>
      </c>
      <c r="K37" s="47">
        <f t="shared" ca="1" si="5"/>
        <v>0</v>
      </c>
      <c r="L37" s="47">
        <f t="shared" ca="1" si="6"/>
        <v>0</v>
      </c>
      <c r="M37" s="47">
        <f t="shared" ca="1" si="7"/>
        <v>0</v>
      </c>
      <c r="N37" s="47">
        <f t="shared" ca="1" si="8"/>
        <v>0</v>
      </c>
      <c r="O37" s="47">
        <f t="shared" ca="1" si="9"/>
        <v>0</v>
      </c>
      <c r="P37" s="48">
        <f t="shared" ca="1" si="10"/>
        <v>1452</v>
      </c>
      <c r="R37" s="11"/>
      <c r="S37" s="27"/>
      <c r="AA37" s="11"/>
      <c r="AB37" s="244">
        <f t="shared" ca="1" si="11"/>
        <v>0</v>
      </c>
      <c r="AC37" s="50">
        <f t="shared" ca="1" si="12"/>
        <v>0</v>
      </c>
      <c r="AD37" s="50">
        <f t="shared" ca="1" si="13"/>
        <v>0</v>
      </c>
      <c r="AE37" s="50">
        <f t="shared" ca="1" si="14"/>
        <v>0</v>
      </c>
      <c r="AF37" s="50">
        <f t="shared" ca="1" si="15"/>
        <v>0</v>
      </c>
      <c r="AG37" s="51">
        <f t="shared" ca="1" si="16"/>
        <v>1452</v>
      </c>
      <c r="AH37" s="11"/>
      <c r="AI37" s="11"/>
      <c r="AJ37" s="11"/>
      <c r="AK37" s="11"/>
      <c r="AL37" s="11"/>
      <c r="AM37" s="11"/>
      <c r="AN37" s="11"/>
      <c r="AO37" s="11"/>
      <c r="AP37" s="11"/>
      <c r="AQ37" s="11"/>
      <c r="AR37" s="11"/>
      <c r="AS37" s="11"/>
      <c r="AT37" s="11"/>
      <c r="AU37" s="11"/>
      <c r="AV37" s="11"/>
    </row>
    <row r="38" spans="2:49" x14ac:dyDescent="0.6">
      <c r="B38" s="54">
        <v>13183</v>
      </c>
      <c r="C38" s="55" t="s">
        <v>308</v>
      </c>
      <c r="D38" s="55" t="s">
        <v>469</v>
      </c>
      <c r="E38" s="56" t="str">
        <f t="shared" ca="1" si="1"/>
        <v>F</v>
      </c>
      <c r="F38" s="57" t="str">
        <f t="shared" ca="1" si="3"/>
        <v>Manager</v>
      </c>
      <c r="G38" s="58">
        <f t="shared" ca="1" si="4"/>
        <v>65305</v>
      </c>
      <c r="H38" s="59">
        <f t="shared" ca="1" si="17"/>
        <v>90</v>
      </c>
      <c r="I38" s="56">
        <f t="shared" ca="1" si="17"/>
        <v>99</v>
      </c>
      <c r="J38" s="60">
        <f t="shared" ca="1" si="17"/>
        <v>92</v>
      </c>
      <c r="K38" s="47">
        <f t="shared" ca="1" si="5"/>
        <v>5000</v>
      </c>
      <c r="L38" s="47">
        <f t="shared" ca="1" si="6"/>
        <v>6500</v>
      </c>
      <c r="M38" s="47">
        <f t="shared" ca="1" si="7"/>
        <v>8500</v>
      </c>
      <c r="N38" s="47">
        <f t="shared" ca="1" si="8"/>
        <v>5000</v>
      </c>
      <c r="O38" s="47">
        <f t="shared" ca="1" si="9"/>
        <v>2122</v>
      </c>
      <c r="P38" s="48">
        <f t="shared" ca="1" si="10"/>
        <v>11918</v>
      </c>
      <c r="S38" s="74" t="s">
        <v>546</v>
      </c>
      <c r="AA38" s="11"/>
      <c r="AB38" s="244">
        <f t="shared" ca="1" si="11"/>
        <v>5000</v>
      </c>
      <c r="AC38" s="50">
        <f t="shared" ca="1" si="12"/>
        <v>6500</v>
      </c>
      <c r="AD38" s="50">
        <f t="shared" ca="1" si="13"/>
        <v>8500</v>
      </c>
      <c r="AE38" s="50">
        <f t="shared" ca="1" si="14"/>
        <v>5000</v>
      </c>
      <c r="AF38" s="50">
        <f t="shared" ca="1" si="15"/>
        <v>2122</v>
      </c>
      <c r="AG38" s="51">
        <f t="shared" ca="1" si="16"/>
        <v>11918</v>
      </c>
      <c r="AH38" s="11"/>
      <c r="AI38" s="11"/>
      <c r="AJ38" s="11"/>
      <c r="AK38" s="11"/>
      <c r="AL38" s="11"/>
      <c r="AM38" s="11"/>
      <c r="AN38" s="11"/>
      <c r="AO38" s="11"/>
      <c r="AP38" s="11"/>
      <c r="AQ38" s="11"/>
      <c r="AR38" s="11"/>
      <c r="AS38" s="11"/>
      <c r="AT38" s="11"/>
      <c r="AU38" s="11"/>
      <c r="AV38" s="11"/>
    </row>
    <row r="39" spans="2:49" ht="16.899999999999999" thickBot="1" x14ac:dyDescent="0.65">
      <c r="B39" s="54">
        <v>13423</v>
      </c>
      <c r="C39" s="55" t="s">
        <v>309</v>
      </c>
      <c r="D39" s="55" t="s">
        <v>465</v>
      </c>
      <c r="E39" s="56" t="str">
        <f t="shared" ca="1" si="1"/>
        <v>M</v>
      </c>
      <c r="F39" s="57" t="str">
        <f t="shared" ca="1" si="3"/>
        <v>Sr. Account Rep</v>
      </c>
      <c r="G39" s="58">
        <f t="shared" ca="1" si="4"/>
        <v>60816</v>
      </c>
      <c r="H39" s="59">
        <f t="shared" ca="1" si="17"/>
        <v>74</v>
      </c>
      <c r="I39" s="56">
        <f t="shared" ca="1" si="17"/>
        <v>71</v>
      </c>
      <c r="J39" s="60">
        <f t="shared" ca="1" si="17"/>
        <v>77</v>
      </c>
      <c r="K39" s="47">
        <f t="shared" ca="1" si="5"/>
        <v>0</v>
      </c>
      <c r="L39" s="47">
        <f t="shared" ca="1" si="6"/>
        <v>0</v>
      </c>
      <c r="M39" s="47">
        <f t="shared" ca="1" si="7"/>
        <v>0</v>
      </c>
      <c r="N39" s="47">
        <f t="shared" ca="1" si="8"/>
        <v>0</v>
      </c>
      <c r="O39" s="47">
        <f t="shared" ca="1" si="9"/>
        <v>0</v>
      </c>
      <c r="P39" s="48">
        <f t="shared" ca="1" si="10"/>
        <v>0</v>
      </c>
      <c r="R39" s="11"/>
      <c r="S39" s="27"/>
      <c r="AA39" s="11"/>
      <c r="AB39" s="244">
        <f t="shared" ca="1" si="11"/>
        <v>0</v>
      </c>
      <c r="AC39" s="50">
        <f t="shared" ca="1" si="12"/>
        <v>0</v>
      </c>
      <c r="AD39" s="50">
        <f t="shared" ca="1" si="13"/>
        <v>0</v>
      </c>
      <c r="AE39" s="50">
        <f t="shared" ca="1" si="14"/>
        <v>0</v>
      </c>
      <c r="AF39" s="50">
        <f t="shared" ca="1" si="15"/>
        <v>0</v>
      </c>
      <c r="AG39" s="51">
        <f t="shared" ca="1" si="16"/>
        <v>0</v>
      </c>
      <c r="AH39" s="11"/>
      <c r="AI39" s="11"/>
      <c r="AJ39" s="11"/>
      <c r="AK39" s="11"/>
      <c r="AL39" s="11"/>
      <c r="AM39" s="11"/>
      <c r="AN39" s="11"/>
      <c r="AO39" s="11"/>
      <c r="AP39" s="11"/>
      <c r="AQ39" s="11"/>
      <c r="AR39" s="11"/>
      <c r="AS39" s="11"/>
      <c r="AT39" s="11"/>
      <c r="AU39" s="11"/>
      <c r="AV39" s="11"/>
    </row>
    <row r="40" spans="2:49" ht="16.899999999999999" thickBot="1" x14ac:dyDescent="0.65">
      <c r="B40" s="54">
        <v>13638</v>
      </c>
      <c r="C40" s="55" t="s">
        <v>310</v>
      </c>
      <c r="D40" s="55" t="s">
        <v>463</v>
      </c>
      <c r="E40" s="56" t="str">
        <f t="shared" ref="E40:E71" ca="1" si="18">IF(RANDBETWEEN(1,3)&lt;2,"F","M")</f>
        <v>M</v>
      </c>
      <c r="F40" s="57" t="str">
        <f t="shared" ca="1" si="3"/>
        <v>Trainee</v>
      </c>
      <c r="G40" s="58">
        <f t="shared" ca="1" si="4"/>
        <v>28795</v>
      </c>
      <c r="H40" s="59">
        <f t="shared" ca="1" si="17"/>
        <v>82</v>
      </c>
      <c r="I40" s="56">
        <f t="shared" ca="1" si="17"/>
        <v>95</v>
      </c>
      <c r="J40" s="60">
        <f t="shared" ca="1" si="17"/>
        <v>66</v>
      </c>
      <c r="K40" s="47">
        <f t="shared" ca="1" si="5"/>
        <v>0</v>
      </c>
      <c r="L40" s="47">
        <f t="shared" ca="1" si="6"/>
        <v>0</v>
      </c>
      <c r="M40" s="47">
        <f t="shared" ca="1" si="7"/>
        <v>0</v>
      </c>
      <c r="N40" s="47">
        <f t="shared" ca="1" si="8"/>
        <v>0</v>
      </c>
      <c r="O40" s="47">
        <f t="shared" ca="1" si="9"/>
        <v>0</v>
      </c>
      <c r="P40" s="48">
        <f t="shared" ca="1" si="10"/>
        <v>504</v>
      </c>
      <c r="S40" s="278" t="s">
        <v>429</v>
      </c>
      <c r="T40" s="279"/>
      <c r="U40" s="78" t="s">
        <v>444</v>
      </c>
      <c r="AA40" s="11"/>
      <c r="AB40" s="244">
        <f t="shared" ca="1" si="11"/>
        <v>0</v>
      </c>
      <c r="AC40" s="50">
        <f t="shared" ca="1" si="12"/>
        <v>0</v>
      </c>
      <c r="AD40" s="50">
        <f t="shared" ca="1" si="13"/>
        <v>0</v>
      </c>
      <c r="AE40" s="50">
        <f t="shared" ca="1" si="14"/>
        <v>0</v>
      </c>
      <c r="AF40" s="50">
        <f t="shared" ca="1" si="15"/>
        <v>0</v>
      </c>
      <c r="AG40" s="51">
        <f t="shared" ca="1" si="16"/>
        <v>504</v>
      </c>
      <c r="AH40" s="11"/>
      <c r="AI40" s="11"/>
      <c r="AJ40" s="11"/>
      <c r="AK40" s="11"/>
      <c r="AL40" s="11"/>
      <c r="AM40" s="11"/>
      <c r="AN40" s="11"/>
      <c r="AO40" s="11"/>
      <c r="AP40" s="11"/>
      <c r="AQ40" s="11"/>
      <c r="AR40" s="11"/>
      <c r="AS40" s="11"/>
      <c r="AT40" s="11"/>
      <c r="AU40" s="11"/>
      <c r="AV40" s="11"/>
    </row>
    <row r="41" spans="2:49" x14ac:dyDescent="0.6">
      <c r="B41" s="54">
        <v>13694</v>
      </c>
      <c r="C41" s="55" t="s">
        <v>311</v>
      </c>
      <c r="D41" s="55" t="s">
        <v>458</v>
      </c>
      <c r="E41" s="56" t="str">
        <f t="shared" ca="1" si="18"/>
        <v>F</v>
      </c>
      <c r="F41" s="57" t="str">
        <f t="shared" ca="1" si="3"/>
        <v>Manager</v>
      </c>
      <c r="G41" s="58">
        <f t="shared" ca="1" si="4"/>
        <v>72842</v>
      </c>
      <c r="H41" s="59">
        <f t="shared" ca="1" si="17"/>
        <v>80</v>
      </c>
      <c r="I41" s="56">
        <f t="shared" ca="1" si="17"/>
        <v>74</v>
      </c>
      <c r="J41" s="60">
        <f t="shared" ca="1" si="17"/>
        <v>74</v>
      </c>
      <c r="K41" s="47">
        <f t="shared" ca="1" si="5"/>
        <v>0</v>
      </c>
      <c r="L41" s="47">
        <f t="shared" ca="1" si="6"/>
        <v>0</v>
      </c>
      <c r="M41" s="47">
        <f t="shared" ca="1" si="7"/>
        <v>0</v>
      </c>
      <c r="N41" s="47">
        <f t="shared" ca="1" si="8"/>
        <v>0</v>
      </c>
      <c r="O41" s="47">
        <f t="shared" ca="1" si="9"/>
        <v>0</v>
      </c>
      <c r="P41" s="48">
        <f t="shared" ca="1" si="10"/>
        <v>0</v>
      </c>
      <c r="S41" s="79" t="s">
        <v>420</v>
      </c>
      <c r="T41" s="80">
        <f ca="1">SUM(K8:K163)</f>
        <v>170000</v>
      </c>
      <c r="U41" s="81">
        <f ca="1">SUM(AB$8:AB$163)</f>
        <v>170000</v>
      </c>
      <c r="V41" s="82">
        <f t="shared" ref="V41:V46" ca="1" si="19">(T41=U41)*1</f>
        <v>1</v>
      </c>
      <c r="AA41" s="3"/>
      <c r="AB41" s="244">
        <f t="shared" ca="1" si="11"/>
        <v>0</v>
      </c>
      <c r="AC41" s="50">
        <f t="shared" ca="1" si="12"/>
        <v>0</v>
      </c>
      <c r="AD41" s="50">
        <f t="shared" ca="1" si="13"/>
        <v>0</v>
      </c>
      <c r="AE41" s="50">
        <f t="shared" ca="1" si="14"/>
        <v>0</v>
      </c>
      <c r="AF41" s="50">
        <f t="shared" ca="1" si="15"/>
        <v>0</v>
      </c>
      <c r="AG41" s="51">
        <f t="shared" ca="1" si="16"/>
        <v>0</v>
      </c>
      <c r="AH41" s="11"/>
      <c r="AI41" s="11"/>
      <c r="AJ41" s="11"/>
      <c r="AK41" s="11"/>
      <c r="AL41" s="11"/>
      <c r="AM41" s="11"/>
      <c r="AN41" s="11"/>
      <c r="AO41" s="11"/>
      <c r="AP41" s="11"/>
      <c r="AQ41" s="11"/>
      <c r="AR41" s="11"/>
      <c r="AS41" s="11"/>
      <c r="AT41" s="11"/>
      <c r="AU41" s="11"/>
      <c r="AV41" s="11"/>
    </row>
    <row r="42" spans="2:49" x14ac:dyDescent="0.6">
      <c r="B42" s="54">
        <v>13703</v>
      </c>
      <c r="C42" s="55" t="s">
        <v>312</v>
      </c>
      <c r="D42" s="55" t="s">
        <v>463</v>
      </c>
      <c r="E42" s="56" t="str">
        <f t="shared" ca="1" si="18"/>
        <v>F</v>
      </c>
      <c r="F42" s="57" t="str">
        <f t="shared" ca="1" si="3"/>
        <v>Manager</v>
      </c>
      <c r="G42" s="58">
        <f t="shared" ca="1" si="4"/>
        <v>78057</v>
      </c>
      <c r="H42" s="59">
        <f t="shared" ca="1" si="17"/>
        <v>76</v>
      </c>
      <c r="I42" s="56">
        <f t="shared" ca="1" si="17"/>
        <v>79</v>
      </c>
      <c r="J42" s="60">
        <f t="shared" ca="1" si="17"/>
        <v>90</v>
      </c>
      <c r="K42" s="47">
        <f t="shared" ca="1" si="5"/>
        <v>0</v>
      </c>
      <c r="L42" s="47">
        <f t="shared" ca="1" si="6"/>
        <v>0</v>
      </c>
      <c r="M42" s="47">
        <f t="shared" ca="1" si="7"/>
        <v>0</v>
      </c>
      <c r="N42" s="47">
        <f t="shared" ca="1" si="8"/>
        <v>0</v>
      </c>
      <c r="O42" s="47">
        <f t="shared" ca="1" si="9"/>
        <v>0</v>
      </c>
      <c r="P42" s="48">
        <f t="shared" ca="1" si="10"/>
        <v>1366</v>
      </c>
      <c r="S42" s="76" t="s">
        <v>422</v>
      </c>
      <c r="T42" s="83">
        <f ca="1">SUM(L8:L163)</f>
        <v>273000</v>
      </c>
      <c r="U42" s="84">
        <f ca="1">SUM(AC$8:AC$163)</f>
        <v>273000</v>
      </c>
      <c r="V42" s="82">
        <f t="shared" ca="1" si="19"/>
        <v>1</v>
      </c>
      <c r="AA42" s="3"/>
      <c r="AB42" s="244">
        <f t="shared" ca="1" si="11"/>
        <v>0</v>
      </c>
      <c r="AC42" s="50">
        <f t="shared" ca="1" si="12"/>
        <v>0</v>
      </c>
      <c r="AD42" s="50">
        <f t="shared" ca="1" si="13"/>
        <v>0</v>
      </c>
      <c r="AE42" s="50">
        <f t="shared" ca="1" si="14"/>
        <v>0</v>
      </c>
      <c r="AF42" s="50">
        <f t="shared" ca="1" si="15"/>
        <v>0</v>
      </c>
      <c r="AG42" s="51">
        <f t="shared" ca="1" si="16"/>
        <v>1366</v>
      </c>
      <c r="AH42" s="11"/>
      <c r="AI42" s="11"/>
      <c r="AJ42" s="11"/>
      <c r="AK42" s="11"/>
      <c r="AL42" s="11"/>
      <c r="AM42" s="11"/>
      <c r="AN42" s="11"/>
      <c r="AO42" s="11"/>
      <c r="AP42" s="11"/>
      <c r="AQ42" s="11"/>
      <c r="AR42" s="11"/>
      <c r="AS42" s="11"/>
      <c r="AT42" s="11"/>
      <c r="AU42" s="11"/>
      <c r="AV42" s="11"/>
    </row>
    <row r="43" spans="2:49" x14ac:dyDescent="0.6">
      <c r="B43" s="54">
        <v>13823</v>
      </c>
      <c r="C43" s="55" t="s">
        <v>313</v>
      </c>
      <c r="D43" s="55" t="s">
        <v>460</v>
      </c>
      <c r="E43" s="56" t="str">
        <f t="shared" ca="1" si="18"/>
        <v>F</v>
      </c>
      <c r="F43" s="57" t="str">
        <f t="shared" ca="1" si="3"/>
        <v>Manager</v>
      </c>
      <c r="G43" s="58">
        <f t="shared" ca="1" si="4"/>
        <v>88875</v>
      </c>
      <c r="H43" s="59">
        <f t="shared" ca="1" si="17"/>
        <v>95</v>
      </c>
      <c r="I43" s="56">
        <f t="shared" ca="1" si="17"/>
        <v>99</v>
      </c>
      <c r="J43" s="60">
        <f t="shared" ca="1" si="17"/>
        <v>73</v>
      </c>
      <c r="K43" s="47">
        <f t="shared" ca="1" si="5"/>
        <v>5000</v>
      </c>
      <c r="L43" s="47">
        <f t="shared" ca="1" si="6"/>
        <v>6500</v>
      </c>
      <c r="M43" s="47">
        <f t="shared" ca="1" si="7"/>
        <v>8500</v>
      </c>
      <c r="N43" s="47">
        <f t="shared" ca="1" si="8"/>
        <v>5000</v>
      </c>
      <c r="O43" s="47">
        <f t="shared" ca="1" si="9"/>
        <v>0</v>
      </c>
      <c r="P43" s="48">
        <f t="shared" ca="1" si="10"/>
        <v>1555</v>
      </c>
      <c r="S43" s="76" t="s">
        <v>421</v>
      </c>
      <c r="T43" s="83">
        <f ca="1">SUM(M8:M163)</f>
        <v>297500</v>
      </c>
      <c r="U43" s="84">
        <f ca="1">SUM(AD$8:AD$163)</f>
        <v>297500</v>
      </c>
      <c r="V43" s="82">
        <f t="shared" ca="1" si="19"/>
        <v>1</v>
      </c>
      <c r="AA43" s="3"/>
      <c r="AB43" s="244">
        <f t="shared" ca="1" si="11"/>
        <v>5000</v>
      </c>
      <c r="AC43" s="50">
        <f t="shared" ca="1" si="12"/>
        <v>6500</v>
      </c>
      <c r="AD43" s="50">
        <f t="shared" ca="1" si="13"/>
        <v>8500</v>
      </c>
      <c r="AE43" s="50">
        <f t="shared" ca="1" si="14"/>
        <v>5000</v>
      </c>
      <c r="AF43" s="50">
        <f t="shared" ca="1" si="15"/>
        <v>0</v>
      </c>
      <c r="AG43" s="51">
        <f t="shared" ca="1" si="16"/>
        <v>1555</v>
      </c>
      <c r="AH43" s="11"/>
      <c r="AI43" s="11"/>
      <c r="AJ43" s="11"/>
      <c r="AK43" s="11"/>
      <c r="AL43" s="11"/>
      <c r="AM43" s="11"/>
      <c r="AN43" s="11"/>
      <c r="AO43" s="11"/>
      <c r="AP43" s="11"/>
      <c r="AQ43" s="11"/>
      <c r="AR43" s="11"/>
      <c r="AS43" s="11"/>
      <c r="AT43" s="11"/>
      <c r="AU43" s="11"/>
      <c r="AV43" s="11"/>
    </row>
    <row r="44" spans="2:49" x14ac:dyDescent="0.6">
      <c r="B44" s="54">
        <v>13949</v>
      </c>
      <c r="C44" s="55" t="s">
        <v>180</v>
      </c>
      <c r="D44" s="55" t="s">
        <v>465</v>
      </c>
      <c r="E44" s="56" t="str">
        <f t="shared" ca="1" si="18"/>
        <v>M</v>
      </c>
      <c r="F44" s="57" t="str">
        <f t="shared" ca="1" si="3"/>
        <v>Trainee</v>
      </c>
      <c r="G44" s="58">
        <f t="shared" ca="1" si="4"/>
        <v>29389</v>
      </c>
      <c r="H44" s="59">
        <f t="shared" ca="1" si="17"/>
        <v>86</v>
      </c>
      <c r="I44" s="56">
        <f t="shared" ca="1" si="17"/>
        <v>84</v>
      </c>
      <c r="J44" s="60">
        <f t="shared" ca="1" si="17"/>
        <v>78</v>
      </c>
      <c r="K44" s="47">
        <f t="shared" ca="1" si="5"/>
        <v>0</v>
      </c>
      <c r="L44" s="47">
        <f t="shared" ca="1" si="6"/>
        <v>0</v>
      </c>
      <c r="M44" s="47">
        <f t="shared" ca="1" si="7"/>
        <v>0</v>
      </c>
      <c r="N44" s="47">
        <f t="shared" ca="1" si="8"/>
        <v>0</v>
      </c>
      <c r="O44" s="47">
        <f t="shared" ca="1" si="9"/>
        <v>0</v>
      </c>
      <c r="P44" s="48">
        <f t="shared" ca="1" si="10"/>
        <v>514</v>
      </c>
      <c r="S44" s="76" t="s">
        <v>423</v>
      </c>
      <c r="T44" s="83">
        <f ca="1">SUM(N8:N163)</f>
        <v>100000</v>
      </c>
      <c r="U44" s="84">
        <f ca="1">SUM(AE$8:AE$163)</f>
        <v>100000</v>
      </c>
      <c r="V44" s="82">
        <f t="shared" ca="1" si="19"/>
        <v>1</v>
      </c>
      <c r="AA44" s="3"/>
      <c r="AB44" s="244">
        <f t="shared" ca="1" si="11"/>
        <v>0</v>
      </c>
      <c r="AC44" s="50">
        <f t="shared" ca="1" si="12"/>
        <v>0</v>
      </c>
      <c r="AD44" s="50">
        <f t="shared" ca="1" si="13"/>
        <v>0</v>
      </c>
      <c r="AE44" s="50">
        <f t="shared" ca="1" si="14"/>
        <v>0</v>
      </c>
      <c r="AF44" s="50">
        <f t="shared" ca="1" si="15"/>
        <v>0</v>
      </c>
      <c r="AG44" s="51">
        <f t="shared" ca="1" si="16"/>
        <v>514</v>
      </c>
      <c r="AH44" s="11"/>
      <c r="AI44" s="11"/>
      <c r="AJ44" s="11"/>
      <c r="AK44" s="11"/>
      <c r="AL44" s="11"/>
      <c r="AM44" s="11"/>
      <c r="AN44" s="11"/>
      <c r="AO44" s="11"/>
      <c r="AP44" s="11"/>
      <c r="AQ44" s="11"/>
      <c r="AR44" s="11"/>
      <c r="AS44" s="11"/>
      <c r="AT44" s="11"/>
      <c r="AU44" s="11"/>
      <c r="AV44" s="11"/>
    </row>
    <row r="45" spans="2:49" x14ac:dyDescent="0.6">
      <c r="B45" s="54">
        <v>14196</v>
      </c>
      <c r="C45" s="55" t="s">
        <v>314</v>
      </c>
      <c r="D45" s="55" t="s">
        <v>458</v>
      </c>
      <c r="E45" s="56" t="str">
        <f t="shared" ca="1" si="18"/>
        <v>F</v>
      </c>
      <c r="F45" s="57" t="str">
        <f t="shared" ca="1" si="3"/>
        <v>Manager</v>
      </c>
      <c r="G45" s="58">
        <f t="shared" ca="1" si="4"/>
        <v>86595</v>
      </c>
      <c r="H45" s="59">
        <f t="shared" ca="1" si="17"/>
        <v>77</v>
      </c>
      <c r="I45" s="56">
        <f t="shared" ca="1" si="17"/>
        <v>74</v>
      </c>
      <c r="J45" s="60">
        <f t="shared" ca="1" si="17"/>
        <v>80</v>
      </c>
      <c r="K45" s="47">
        <f t="shared" ca="1" si="5"/>
        <v>0</v>
      </c>
      <c r="L45" s="47">
        <f t="shared" ca="1" si="6"/>
        <v>0</v>
      </c>
      <c r="M45" s="47">
        <f t="shared" ca="1" si="7"/>
        <v>0</v>
      </c>
      <c r="N45" s="47">
        <f t="shared" ca="1" si="8"/>
        <v>0</v>
      </c>
      <c r="O45" s="47">
        <f t="shared" ca="1" si="9"/>
        <v>0</v>
      </c>
      <c r="P45" s="48">
        <f t="shared" ca="1" si="10"/>
        <v>0</v>
      </c>
      <c r="S45" s="76" t="s">
        <v>424</v>
      </c>
      <c r="T45" s="83">
        <f ca="1">SUM(O8:O163)</f>
        <v>9340</v>
      </c>
      <c r="U45" s="84">
        <f ca="1">SUM(AF$8:AF$163)</f>
        <v>9340</v>
      </c>
      <c r="V45" s="82">
        <f t="shared" ca="1" si="19"/>
        <v>1</v>
      </c>
      <c r="AA45" s="3"/>
      <c r="AB45" s="244">
        <f t="shared" ca="1" si="11"/>
        <v>0</v>
      </c>
      <c r="AC45" s="50">
        <f t="shared" ca="1" si="12"/>
        <v>0</v>
      </c>
      <c r="AD45" s="50">
        <f t="shared" ca="1" si="13"/>
        <v>0</v>
      </c>
      <c r="AE45" s="50">
        <f t="shared" ca="1" si="14"/>
        <v>0</v>
      </c>
      <c r="AF45" s="50">
        <f t="shared" ca="1" si="15"/>
        <v>0</v>
      </c>
      <c r="AG45" s="51">
        <f t="shared" ca="1" si="16"/>
        <v>0</v>
      </c>
      <c r="AH45" s="11"/>
      <c r="AI45" s="11"/>
      <c r="AJ45" s="11"/>
      <c r="AK45" s="11"/>
      <c r="AL45" s="11"/>
      <c r="AM45" s="11"/>
      <c r="AN45" s="11"/>
      <c r="AO45" s="11"/>
      <c r="AP45" s="11"/>
      <c r="AQ45" s="11"/>
      <c r="AR45" s="11"/>
      <c r="AS45" s="11"/>
      <c r="AT45" s="11"/>
      <c r="AU45" s="11"/>
      <c r="AV45" s="11"/>
    </row>
    <row r="46" spans="2:49" ht="16.899999999999999" thickBot="1" x14ac:dyDescent="0.65">
      <c r="B46" s="54">
        <v>14426</v>
      </c>
      <c r="C46" s="55" t="s">
        <v>315</v>
      </c>
      <c r="D46" s="55" t="s">
        <v>462</v>
      </c>
      <c r="E46" s="56" t="str">
        <f t="shared" ca="1" si="18"/>
        <v>M</v>
      </c>
      <c r="F46" s="57" t="str">
        <f t="shared" ca="1" si="3"/>
        <v>Manager</v>
      </c>
      <c r="G46" s="58">
        <f t="shared" ca="1" si="4"/>
        <v>84020</v>
      </c>
      <c r="H46" s="59">
        <f t="shared" ca="1" si="17"/>
        <v>70</v>
      </c>
      <c r="I46" s="56">
        <f t="shared" ca="1" si="17"/>
        <v>67</v>
      </c>
      <c r="J46" s="60">
        <f t="shared" ca="1" si="17"/>
        <v>80</v>
      </c>
      <c r="K46" s="47">
        <f t="shared" ca="1" si="5"/>
        <v>0</v>
      </c>
      <c r="L46" s="47">
        <f t="shared" ca="1" si="6"/>
        <v>0</v>
      </c>
      <c r="M46" s="47">
        <f t="shared" ca="1" si="7"/>
        <v>0</v>
      </c>
      <c r="N46" s="47">
        <f t="shared" ca="1" si="8"/>
        <v>0</v>
      </c>
      <c r="O46" s="47">
        <f t="shared" ca="1" si="9"/>
        <v>0</v>
      </c>
      <c r="P46" s="48">
        <f t="shared" ca="1" si="10"/>
        <v>0</v>
      </c>
      <c r="S46" s="77" t="s">
        <v>428</v>
      </c>
      <c r="T46" s="85">
        <f ca="1">SUM(P8:P163)</f>
        <v>216063</v>
      </c>
      <c r="U46" s="86">
        <f ca="1">SUM(AG$8:AG$163)</f>
        <v>216063</v>
      </c>
      <c r="V46" s="82">
        <f t="shared" ca="1" si="19"/>
        <v>1</v>
      </c>
      <c r="AA46" s="3"/>
      <c r="AB46" s="244">
        <f t="shared" ca="1" si="11"/>
        <v>0</v>
      </c>
      <c r="AC46" s="50">
        <f t="shared" ca="1" si="12"/>
        <v>0</v>
      </c>
      <c r="AD46" s="50">
        <f t="shared" ca="1" si="13"/>
        <v>0</v>
      </c>
      <c r="AE46" s="50">
        <f t="shared" ca="1" si="14"/>
        <v>0</v>
      </c>
      <c r="AF46" s="50">
        <f t="shared" ca="1" si="15"/>
        <v>0</v>
      </c>
      <c r="AG46" s="51">
        <f t="shared" ca="1" si="16"/>
        <v>0</v>
      </c>
      <c r="AH46" s="11"/>
      <c r="AI46" s="11"/>
      <c r="AJ46" s="11"/>
      <c r="AK46" s="11"/>
      <c r="AL46" s="11"/>
      <c r="AM46" s="11"/>
      <c r="AN46" s="11"/>
      <c r="AO46" s="11"/>
      <c r="AP46" s="11"/>
      <c r="AQ46" s="11"/>
      <c r="AR46" s="11"/>
      <c r="AS46" s="11"/>
      <c r="AT46" s="11"/>
      <c r="AU46" s="11"/>
      <c r="AV46" s="11"/>
    </row>
    <row r="47" spans="2:49" x14ac:dyDescent="0.6">
      <c r="B47" s="54">
        <v>14518</v>
      </c>
      <c r="C47" s="55" t="s">
        <v>316</v>
      </c>
      <c r="D47" s="55" t="s">
        <v>470</v>
      </c>
      <c r="E47" s="56" t="str">
        <f t="shared" ca="1" si="18"/>
        <v>M</v>
      </c>
      <c r="F47" s="57" t="str">
        <f t="shared" ca="1" si="3"/>
        <v>Trainee</v>
      </c>
      <c r="G47" s="58">
        <f t="shared" ca="1" si="4"/>
        <v>25436</v>
      </c>
      <c r="H47" s="59">
        <f t="shared" ca="1" si="17"/>
        <v>79</v>
      </c>
      <c r="I47" s="56">
        <f t="shared" ca="1" si="17"/>
        <v>97</v>
      </c>
      <c r="J47" s="60">
        <f t="shared" ca="1" si="17"/>
        <v>81</v>
      </c>
      <c r="K47" s="47">
        <f t="shared" ca="1" si="5"/>
        <v>0</v>
      </c>
      <c r="L47" s="47">
        <f t="shared" ca="1" si="6"/>
        <v>0</v>
      </c>
      <c r="M47" s="47">
        <f t="shared" ca="1" si="7"/>
        <v>8500</v>
      </c>
      <c r="N47" s="47">
        <f t="shared" ca="1" si="8"/>
        <v>0</v>
      </c>
      <c r="O47" s="47">
        <f t="shared" ca="1" si="9"/>
        <v>0</v>
      </c>
      <c r="P47" s="48">
        <f t="shared" ca="1" si="10"/>
        <v>445</v>
      </c>
      <c r="S47" s="27"/>
      <c r="U47" s="75">
        <f ca="1">ROUND(COUNTIF(AG$8:AG$163,"&gt;0")/COUNT($B$8:$B$163),4)</f>
        <v>0.87180000000000002</v>
      </c>
      <c r="AA47" s="3"/>
      <c r="AB47" s="244">
        <f t="shared" ca="1" si="11"/>
        <v>0</v>
      </c>
      <c r="AC47" s="50">
        <f t="shared" ca="1" si="12"/>
        <v>0</v>
      </c>
      <c r="AD47" s="50">
        <f t="shared" ca="1" si="13"/>
        <v>8500</v>
      </c>
      <c r="AE47" s="50">
        <f t="shared" ca="1" si="14"/>
        <v>0</v>
      </c>
      <c r="AF47" s="50">
        <f t="shared" ca="1" si="15"/>
        <v>0</v>
      </c>
      <c r="AG47" s="51">
        <f t="shared" ca="1" si="16"/>
        <v>445</v>
      </c>
      <c r="AH47" s="11"/>
      <c r="AI47" s="11"/>
      <c r="AJ47" s="11"/>
      <c r="AK47" s="11"/>
      <c r="AL47" s="11"/>
      <c r="AM47" s="11"/>
      <c r="AN47" s="11"/>
      <c r="AO47" s="11"/>
      <c r="AP47" s="11"/>
      <c r="AQ47" s="11"/>
      <c r="AR47" s="11"/>
      <c r="AS47" s="11"/>
      <c r="AT47" s="11"/>
      <c r="AU47" s="11"/>
      <c r="AV47" s="11"/>
    </row>
    <row r="48" spans="2:49" x14ac:dyDescent="0.6">
      <c r="B48" s="54">
        <v>14547</v>
      </c>
      <c r="C48" s="55" t="s">
        <v>317</v>
      </c>
      <c r="D48" s="55" t="s">
        <v>458</v>
      </c>
      <c r="E48" s="56" t="str">
        <f t="shared" ca="1" si="18"/>
        <v>M</v>
      </c>
      <c r="F48" s="57" t="str">
        <f t="shared" ca="1" si="3"/>
        <v>Manager</v>
      </c>
      <c r="G48" s="58">
        <f t="shared" ca="1" si="4"/>
        <v>76523</v>
      </c>
      <c r="H48" s="59">
        <f t="shared" ref="H48:J67" ca="1" si="20">RANDBETWEEN(65,99)</f>
        <v>98</v>
      </c>
      <c r="I48" s="56">
        <f t="shared" ca="1" si="20"/>
        <v>79</v>
      </c>
      <c r="J48" s="60">
        <f t="shared" ca="1" si="20"/>
        <v>72</v>
      </c>
      <c r="K48" s="47">
        <f t="shared" ca="1" si="5"/>
        <v>5000</v>
      </c>
      <c r="L48" s="47">
        <f t="shared" ca="1" si="6"/>
        <v>6500</v>
      </c>
      <c r="M48" s="47">
        <f t="shared" ca="1" si="7"/>
        <v>8500</v>
      </c>
      <c r="N48" s="47">
        <f t="shared" ca="1" si="8"/>
        <v>0</v>
      </c>
      <c r="O48" s="47">
        <f t="shared" ca="1" si="9"/>
        <v>0</v>
      </c>
      <c r="P48" s="48">
        <f t="shared" ca="1" si="10"/>
        <v>1339</v>
      </c>
      <c r="R48" s="11"/>
      <c r="S48" s="27"/>
      <c r="AA48" s="3"/>
      <c r="AB48" s="244">
        <f t="shared" ca="1" si="11"/>
        <v>5000</v>
      </c>
      <c r="AC48" s="50">
        <f t="shared" ca="1" si="12"/>
        <v>6500</v>
      </c>
      <c r="AD48" s="50">
        <f t="shared" ca="1" si="13"/>
        <v>8500</v>
      </c>
      <c r="AE48" s="50">
        <f t="shared" ca="1" si="14"/>
        <v>0</v>
      </c>
      <c r="AF48" s="50">
        <f t="shared" ca="1" si="15"/>
        <v>0</v>
      </c>
      <c r="AG48" s="51">
        <f t="shared" ca="1" si="16"/>
        <v>1339</v>
      </c>
      <c r="AP48" s="11"/>
      <c r="AQ48" s="11"/>
      <c r="AR48" s="11"/>
      <c r="AS48" s="11"/>
      <c r="AT48" s="11"/>
      <c r="AU48" s="11"/>
      <c r="AV48" s="11"/>
    </row>
    <row r="49" spans="2:48" x14ac:dyDescent="0.6">
      <c r="B49" s="54">
        <v>14548</v>
      </c>
      <c r="C49" s="55" t="s">
        <v>318</v>
      </c>
      <c r="D49" s="55" t="s">
        <v>457</v>
      </c>
      <c r="E49" s="56" t="str">
        <f t="shared" ca="1" si="18"/>
        <v>M</v>
      </c>
      <c r="F49" s="57" t="str">
        <f t="shared" ca="1" si="3"/>
        <v>Trainee</v>
      </c>
      <c r="G49" s="58">
        <f t="shared" ca="1" si="4"/>
        <v>24093</v>
      </c>
      <c r="H49" s="59">
        <f t="shared" ca="1" si="20"/>
        <v>82</v>
      </c>
      <c r="I49" s="56">
        <f t="shared" ca="1" si="20"/>
        <v>98</v>
      </c>
      <c r="J49" s="60">
        <f t="shared" ca="1" si="20"/>
        <v>76</v>
      </c>
      <c r="K49" s="47">
        <f t="shared" ca="1" si="5"/>
        <v>0</v>
      </c>
      <c r="L49" s="47">
        <f t="shared" ca="1" si="6"/>
        <v>0</v>
      </c>
      <c r="M49" s="47">
        <f t="shared" ca="1" si="7"/>
        <v>8500</v>
      </c>
      <c r="N49" s="47">
        <f t="shared" ca="1" si="8"/>
        <v>0</v>
      </c>
      <c r="O49" s="47">
        <f t="shared" ca="1" si="9"/>
        <v>0</v>
      </c>
      <c r="P49" s="48">
        <f t="shared" ca="1" si="10"/>
        <v>422</v>
      </c>
      <c r="S49" s="27"/>
      <c r="AA49" s="3"/>
      <c r="AB49" s="244">
        <f t="shared" ca="1" si="11"/>
        <v>0</v>
      </c>
      <c r="AC49" s="50">
        <f t="shared" ca="1" si="12"/>
        <v>0</v>
      </c>
      <c r="AD49" s="50">
        <f t="shared" ca="1" si="13"/>
        <v>8500</v>
      </c>
      <c r="AE49" s="50">
        <f t="shared" ca="1" si="14"/>
        <v>0</v>
      </c>
      <c r="AF49" s="50">
        <f t="shared" ca="1" si="15"/>
        <v>0</v>
      </c>
      <c r="AG49" s="51">
        <f t="shared" ca="1" si="16"/>
        <v>422</v>
      </c>
      <c r="AP49" s="11"/>
      <c r="AQ49" s="11"/>
      <c r="AR49" s="11"/>
      <c r="AS49" s="11"/>
      <c r="AT49" s="11"/>
      <c r="AU49" s="11"/>
      <c r="AV49" s="11"/>
    </row>
    <row r="50" spans="2:48" x14ac:dyDescent="0.6">
      <c r="B50" s="54">
        <v>14696</v>
      </c>
      <c r="C50" s="55" t="s">
        <v>319</v>
      </c>
      <c r="D50" s="55" t="s">
        <v>466</v>
      </c>
      <c r="E50" s="56" t="str">
        <f t="shared" ca="1" si="18"/>
        <v>M</v>
      </c>
      <c r="F50" s="57" t="str">
        <f t="shared" ca="1" si="3"/>
        <v>Trainee</v>
      </c>
      <c r="G50" s="58">
        <f t="shared" ca="1" si="4"/>
        <v>28829</v>
      </c>
      <c r="H50" s="59">
        <f t="shared" ca="1" si="20"/>
        <v>86</v>
      </c>
      <c r="I50" s="56">
        <f t="shared" ca="1" si="20"/>
        <v>75</v>
      </c>
      <c r="J50" s="60">
        <f t="shared" ca="1" si="20"/>
        <v>90</v>
      </c>
      <c r="K50" s="47">
        <f t="shared" ca="1" si="5"/>
        <v>0</v>
      </c>
      <c r="L50" s="47">
        <f t="shared" ca="1" si="6"/>
        <v>0</v>
      </c>
      <c r="M50" s="47">
        <f t="shared" ca="1" si="7"/>
        <v>0</v>
      </c>
      <c r="N50" s="47">
        <f t="shared" ca="1" si="8"/>
        <v>0</v>
      </c>
      <c r="O50" s="47">
        <f t="shared" ca="1" si="9"/>
        <v>0</v>
      </c>
      <c r="P50" s="48">
        <f t="shared" ca="1" si="10"/>
        <v>505</v>
      </c>
      <c r="R50" s="11"/>
      <c r="S50" s="27"/>
      <c r="AA50" s="3"/>
      <c r="AB50" s="244">
        <f t="shared" ca="1" si="11"/>
        <v>0</v>
      </c>
      <c r="AC50" s="50">
        <f t="shared" ca="1" si="12"/>
        <v>0</v>
      </c>
      <c r="AD50" s="50">
        <f t="shared" ca="1" si="13"/>
        <v>0</v>
      </c>
      <c r="AE50" s="50">
        <f t="shared" ca="1" si="14"/>
        <v>0</v>
      </c>
      <c r="AF50" s="50">
        <f t="shared" ca="1" si="15"/>
        <v>0</v>
      </c>
      <c r="AG50" s="51">
        <f t="shared" ca="1" si="16"/>
        <v>505</v>
      </c>
      <c r="AP50" s="11"/>
      <c r="AQ50" s="11"/>
      <c r="AR50" s="11"/>
      <c r="AS50" s="11"/>
      <c r="AT50" s="11"/>
      <c r="AU50" s="11"/>
      <c r="AV50" s="11"/>
    </row>
    <row r="51" spans="2:48" x14ac:dyDescent="0.6">
      <c r="B51" s="54">
        <v>14752</v>
      </c>
      <c r="C51" s="55" t="s">
        <v>320</v>
      </c>
      <c r="D51" s="55" t="s">
        <v>470</v>
      </c>
      <c r="E51" s="56" t="str">
        <f t="shared" ca="1" si="18"/>
        <v>M</v>
      </c>
      <c r="F51" s="57" t="str">
        <f t="shared" ca="1" si="3"/>
        <v>Manager</v>
      </c>
      <c r="G51" s="58">
        <f t="shared" ca="1" si="4"/>
        <v>69626</v>
      </c>
      <c r="H51" s="59">
        <f t="shared" ca="1" si="20"/>
        <v>89</v>
      </c>
      <c r="I51" s="56">
        <f t="shared" ca="1" si="20"/>
        <v>80</v>
      </c>
      <c r="J51" s="60">
        <f t="shared" ca="1" si="20"/>
        <v>75</v>
      </c>
      <c r="K51" s="47">
        <f t="shared" ca="1" si="5"/>
        <v>0</v>
      </c>
      <c r="L51" s="47">
        <f t="shared" ca="1" si="6"/>
        <v>0</v>
      </c>
      <c r="M51" s="47">
        <f t="shared" ca="1" si="7"/>
        <v>0</v>
      </c>
      <c r="N51" s="47">
        <f t="shared" ca="1" si="8"/>
        <v>0</v>
      </c>
      <c r="O51" s="47">
        <f t="shared" ca="1" si="9"/>
        <v>0</v>
      </c>
      <c r="P51" s="48">
        <f t="shared" ca="1" si="10"/>
        <v>1218</v>
      </c>
      <c r="S51" s="27"/>
      <c r="AA51" s="3"/>
      <c r="AB51" s="244">
        <f t="shared" ca="1" si="11"/>
        <v>0</v>
      </c>
      <c r="AC51" s="50">
        <f t="shared" ca="1" si="12"/>
        <v>0</v>
      </c>
      <c r="AD51" s="50">
        <f t="shared" ca="1" si="13"/>
        <v>0</v>
      </c>
      <c r="AE51" s="50">
        <f t="shared" ca="1" si="14"/>
        <v>0</v>
      </c>
      <c r="AF51" s="50">
        <f t="shared" ca="1" si="15"/>
        <v>0</v>
      </c>
      <c r="AG51" s="51">
        <f t="shared" ca="1" si="16"/>
        <v>1218</v>
      </c>
      <c r="AP51" s="11"/>
      <c r="AQ51" s="11"/>
      <c r="AR51" s="11"/>
      <c r="AS51" s="11"/>
      <c r="AT51" s="11"/>
      <c r="AU51" s="11"/>
      <c r="AV51" s="11"/>
    </row>
    <row r="52" spans="2:48" x14ac:dyDescent="0.6">
      <c r="B52" s="54">
        <v>14997</v>
      </c>
      <c r="C52" s="55" t="s">
        <v>167</v>
      </c>
      <c r="D52" s="55" t="s">
        <v>460</v>
      </c>
      <c r="E52" s="56" t="str">
        <f t="shared" ca="1" si="18"/>
        <v>M</v>
      </c>
      <c r="F52" s="57" t="str">
        <f t="shared" ca="1" si="3"/>
        <v>Manager</v>
      </c>
      <c r="G52" s="58">
        <f t="shared" ca="1" si="4"/>
        <v>65576</v>
      </c>
      <c r="H52" s="59">
        <f t="shared" ca="1" si="20"/>
        <v>89</v>
      </c>
      <c r="I52" s="56">
        <f t="shared" ca="1" si="20"/>
        <v>86</v>
      </c>
      <c r="J52" s="60">
        <f t="shared" ca="1" si="20"/>
        <v>99</v>
      </c>
      <c r="K52" s="47">
        <f t="shared" ca="1" si="5"/>
        <v>0</v>
      </c>
      <c r="L52" s="47">
        <f t="shared" ca="1" si="6"/>
        <v>6500</v>
      </c>
      <c r="M52" s="47">
        <f t="shared" ca="1" si="7"/>
        <v>8500</v>
      </c>
      <c r="N52" s="47">
        <f t="shared" ca="1" si="8"/>
        <v>2500</v>
      </c>
      <c r="O52" s="47">
        <f t="shared" ca="1" si="9"/>
        <v>2131</v>
      </c>
      <c r="P52" s="48">
        <f t="shared" ca="1" si="10"/>
        <v>6394</v>
      </c>
      <c r="Y52" s="11"/>
      <c r="AA52" s="3"/>
      <c r="AB52" s="244">
        <f t="shared" ca="1" si="11"/>
        <v>0</v>
      </c>
      <c r="AC52" s="50">
        <f t="shared" ca="1" si="12"/>
        <v>6500</v>
      </c>
      <c r="AD52" s="50">
        <f t="shared" ca="1" si="13"/>
        <v>8500</v>
      </c>
      <c r="AE52" s="50">
        <f t="shared" ca="1" si="14"/>
        <v>2500</v>
      </c>
      <c r="AF52" s="50">
        <f t="shared" ca="1" si="15"/>
        <v>2131</v>
      </c>
      <c r="AG52" s="51">
        <f t="shared" ca="1" si="16"/>
        <v>6394</v>
      </c>
      <c r="AP52" s="11"/>
      <c r="AQ52" s="11"/>
      <c r="AR52" s="11"/>
      <c r="AS52" s="11"/>
      <c r="AT52" s="11"/>
      <c r="AU52" s="11"/>
      <c r="AV52" s="11"/>
    </row>
    <row r="53" spans="2:48" x14ac:dyDescent="0.6">
      <c r="B53" s="54">
        <v>15245</v>
      </c>
      <c r="C53" s="55" t="s">
        <v>321</v>
      </c>
      <c r="D53" s="55" t="s">
        <v>464</v>
      </c>
      <c r="E53" s="56" t="str">
        <f t="shared" ca="1" si="18"/>
        <v>M</v>
      </c>
      <c r="F53" s="57" t="str">
        <f t="shared" ca="1" si="3"/>
        <v>Account Rep</v>
      </c>
      <c r="G53" s="58">
        <f t="shared" ca="1" si="4"/>
        <v>33178</v>
      </c>
      <c r="H53" s="59">
        <f t="shared" ca="1" si="20"/>
        <v>77</v>
      </c>
      <c r="I53" s="56">
        <f t="shared" ca="1" si="20"/>
        <v>95</v>
      </c>
      <c r="J53" s="60">
        <f t="shared" ca="1" si="20"/>
        <v>79</v>
      </c>
      <c r="K53" s="47">
        <f t="shared" ca="1" si="5"/>
        <v>0</v>
      </c>
      <c r="L53" s="47">
        <f t="shared" ca="1" si="6"/>
        <v>0</v>
      </c>
      <c r="M53" s="47">
        <f t="shared" ca="1" si="7"/>
        <v>0</v>
      </c>
      <c r="N53" s="47">
        <f t="shared" ca="1" si="8"/>
        <v>0</v>
      </c>
      <c r="O53" s="47">
        <f t="shared" ca="1" si="9"/>
        <v>0</v>
      </c>
      <c r="P53" s="48">
        <f t="shared" ca="1" si="10"/>
        <v>581</v>
      </c>
      <c r="Y53" s="11"/>
      <c r="AA53" s="3"/>
      <c r="AB53" s="244">
        <f t="shared" ca="1" si="11"/>
        <v>0</v>
      </c>
      <c r="AC53" s="50">
        <f t="shared" ca="1" si="12"/>
        <v>0</v>
      </c>
      <c r="AD53" s="50">
        <f t="shared" ca="1" si="13"/>
        <v>0</v>
      </c>
      <c r="AE53" s="50">
        <f t="shared" ca="1" si="14"/>
        <v>0</v>
      </c>
      <c r="AF53" s="50">
        <f t="shared" ca="1" si="15"/>
        <v>0</v>
      </c>
      <c r="AG53" s="51">
        <f t="shared" ca="1" si="16"/>
        <v>581</v>
      </c>
      <c r="AP53" s="11"/>
      <c r="AQ53" s="11"/>
      <c r="AR53" s="11"/>
      <c r="AS53" s="11"/>
      <c r="AT53" s="11"/>
      <c r="AU53" s="11"/>
      <c r="AV53" s="11"/>
    </row>
    <row r="54" spans="2:48" x14ac:dyDescent="0.6">
      <c r="B54" s="54">
        <v>15271</v>
      </c>
      <c r="C54" s="55" t="s">
        <v>322</v>
      </c>
      <c r="D54" s="55" t="s">
        <v>457</v>
      </c>
      <c r="E54" s="56" t="str">
        <f t="shared" ca="1" si="18"/>
        <v>M</v>
      </c>
      <c r="F54" s="57" t="str">
        <f t="shared" ca="1" si="3"/>
        <v>Manager</v>
      </c>
      <c r="G54" s="58">
        <f t="shared" ca="1" si="4"/>
        <v>85652</v>
      </c>
      <c r="H54" s="59">
        <f t="shared" ca="1" si="20"/>
        <v>84</v>
      </c>
      <c r="I54" s="56">
        <f t="shared" ca="1" si="20"/>
        <v>69</v>
      </c>
      <c r="J54" s="60">
        <f t="shared" ca="1" si="20"/>
        <v>98</v>
      </c>
      <c r="K54" s="47">
        <f t="shared" ca="1" si="5"/>
        <v>0</v>
      </c>
      <c r="L54" s="47">
        <f t="shared" ca="1" si="6"/>
        <v>0</v>
      </c>
      <c r="M54" s="47">
        <f t="shared" ca="1" si="7"/>
        <v>8500</v>
      </c>
      <c r="N54" s="47">
        <f t="shared" ca="1" si="8"/>
        <v>2500</v>
      </c>
      <c r="O54" s="47">
        <f t="shared" ca="1" si="9"/>
        <v>0</v>
      </c>
      <c r="P54" s="48">
        <f t="shared" ca="1" si="10"/>
        <v>1499</v>
      </c>
      <c r="Y54" s="11"/>
      <c r="AA54" s="3"/>
      <c r="AB54" s="244">
        <f t="shared" ca="1" si="11"/>
        <v>0</v>
      </c>
      <c r="AC54" s="50">
        <f t="shared" ca="1" si="12"/>
        <v>0</v>
      </c>
      <c r="AD54" s="50">
        <f t="shared" ca="1" si="13"/>
        <v>8500</v>
      </c>
      <c r="AE54" s="50">
        <f t="shared" ca="1" si="14"/>
        <v>2500</v>
      </c>
      <c r="AF54" s="50">
        <f t="shared" ca="1" si="15"/>
        <v>0</v>
      </c>
      <c r="AG54" s="51">
        <f t="shared" ca="1" si="16"/>
        <v>1499</v>
      </c>
      <c r="AP54" s="11"/>
      <c r="AQ54" s="11"/>
      <c r="AR54" s="11"/>
      <c r="AS54" s="11"/>
      <c r="AT54" s="11"/>
      <c r="AU54" s="11"/>
      <c r="AV54" s="11"/>
    </row>
    <row r="55" spans="2:48" x14ac:dyDescent="0.6">
      <c r="B55" s="54">
        <v>15374</v>
      </c>
      <c r="C55" s="55" t="s">
        <v>323</v>
      </c>
      <c r="D55" s="55" t="s">
        <v>457</v>
      </c>
      <c r="E55" s="56" t="str">
        <f t="shared" ca="1" si="18"/>
        <v>F</v>
      </c>
      <c r="F55" s="57" t="str">
        <f t="shared" ca="1" si="3"/>
        <v>Sr. Account Rep</v>
      </c>
      <c r="G55" s="58">
        <f t="shared" ca="1" si="4"/>
        <v>55647</v>
      </c>
      <c r="H55" s="59">
        <f t="shared" ca="1" si="20"/>
        <v>70</v>
      </c>
      <c r="I55" s="56">
        <f t="shared" ca="1" si="20"/>
        <v>76</v>
      </c>
      <c r="J55" s="60">
        <f t="shared" ca="1" si="20"/>
        <v>98</v>
      </c>
      <c r="K55" s="47">
        <f t="shared" ca="1" si="5"/>
        <v>0</v>
      </c>
      <c r="L55" s="47">
        <f t="shared" ca="1" si="6"/>
        <v>0</v>
      </c>
      <c r="M55" s="47">
        <f t="shared" ca="1" si="7"/>
        <v>8500</v>
      </c>
      <c r="N55" s="47">
        <f t="shared" ca="1" si="8"/>
        <v>0</v>
      </c>
      <c r="O55" s="47">
        <f t="shared" ca="1" si="9"/>
        <v>0</v>
      </c>
      <c r="P55" s="48">
        <f t="shared" ca="1" si="10"/>
        <v>974</v>
      </c>
      <c r="Y55" s="11"/>
      <c r="AA55" s="3"/>
      <c r="AB55" s="244">
        <f t="shared" ca="1" si="11"/>
        <v>0</v>
      </c>
      <c r="AC55" s="50">
        <f t="shared" ca="1" si="12"/>
        <v>0</v>
      </c>
      <c r="AD55" s="50">
        <f t="shared" ca="1" si="13"/>
        <v>8500</v>
      </c>
      <c r="AE55" s="50">
        <f t="shared" ca="1" si="14"/>
        <v>0</v>
      </c>
      <c r="AF55" s="50">
        <f t="shared" ca="1" si="15"/>
        <v>0</v>
      </c>
      <c r="AG55" s="51">
        <f t="shared" ca="1" si="16"/>
        <v>974</v>
      </c>
      <c r="AP55" s="11"/>
      <c r="AQ55" s="11"/>
      <c r="AR55" s="11"/>
      <c r="AS55" s="11"/>
      <c r="AT55" s="11"/>
      <c r="AU55" s="11"/>
      <c r="AV55" s="11"/>
    </row>
    <row r="56" spans="2:48" x14ac:dyDescent="0.6">
      <c r="B56" s="54">
        <v>15594</v>
      </c>
      <c r="C56" s="55" t="s">
        <v>324</v>
      </c>
      <c r="D56" s="55" t="s">
        <v>468</v>
      </c>
      <c r="E56" s="56" t="str">
        <f t="shared" ca="1" si="18"/>
        <v>M</v>
      </c>
      <c r="F56" s="57" t="str">
        <f t="shared" ca="1" si="3"/>
        <v>Sr. Account Rep</v>
      </c>
      <c r="G56" s="58">
        <f t="shared" ca="1" si="4"/>
        <v>62795</v>
      </c>
      <c r="H56" s="59">
        <f t="shared" ca="1" si="20"/>
        <v>79</v>
      </c>
      <c r="I56" s="56">
        <f t="shared" ca="1" si="20"/>
        <v>81</v>
      </c>
      <c r="J56" s="60">
        <f t="shared" ca="1" si="20"/>
        <v>73</v>
      </c>
      <c r="K56" s="47">
        <f t="shared" ca="1" si="5"/>
        <v>0</v>
      </c>
      <c r="L56" s="47">
        <f t="shared" ca="1" si="6"/>
        <v>0</v>
      </c>
      <c r="M56" s="47">
        <f t="shared" ca="1" si="7"/>
        <v>0</v>
      </c>
      <c r="N56" s="47">
        <f t="shared" ca="1" si="8"/>
        <v>0</v>
      </c>
      <c r="O56" s="47">
        <f t="shared" ca="1" si="9"/>
        <v>0</v>
      </c>
      <c r="P56" s="48">
        <f t="shared" ca="1" si="10"/>
        <v>1099</v>
      </c>
      <c r="Y56" s="11"/>
      <c r="AA56" s="3"/>
      <c r="AB56" s="244">
        <f t="shared" ca="1" si="11"/>
        <v>0</v>
      </c>
      <c r="AC56" s="50">
        <f t="shared" ca="1" si="12"/>
        <v>0</v>
      </c>
      <c r="AD56" s="50">
        <f t="shared" ca="1" si="13"/>
        <v>0</v>
      </c>
      <c r="AE56" s="50">
        <f t="shared" ca="1" si="14"/>
        <v>0</v>
      </c>
      <c r="AF56" s="50">
        <f t="shared" ca="1" si="15"/>
        <v>0</v>
      </c>
      <c r="AG56" s="51">
        <f t="shared" ca="1" si="16"/>
        <v>1099</v>
      </c>
      <c r="AP56" s="11"/>
      <c r="AQ56" s="11"/>
      <c r="AR56" s="11"/>
      <c r="AS56" s="11"/>
      <c r="AT56" s="11"/>
      <c r="AU56" s="11"/>
      <c r="AV56" s="11"/>
    </row>
    <row r="57" spans="2:48" x14ac:dyDescent="0.6">
      <c r="B57" s="54">
        <v>15696</v>
      </c>
      <c r="C57" s="55" t="s">
        <v>39</v>
      </c>
      <c r="D57" s="55" t="s">
        <v>471</v>
      </c>
      <c r="E57" s="56" t="str">
        <f t="shared" ca="1" si="18"/>
        <v>M</v>
      </c>
      <c r="F57" s="57" t="str">
        <f t="shared" ca="1" si="3"/>
        <v>Sr. Account Rep</v>
      </c>
      <c r="G57" s="58">
        <f t="shared" ca="1" si="4"/>
        <v>59268</v>
      </c>
      <c r="H57" s="59">
        <f t="shared" ca="1" si="20"/>
        <v>72</v>
      </c>
      <c r="I57" s="56">
        <f t="shared" ca="1" si="20"/>
        <v>69</v>
      </c>
      <c r="J57" s="60">
        <f t="shared" ca="1" si="20"/>
        <v>90</v>
      </c>
      <c r="K57" s="47">
        <f t="shared" ca="1" si="5"/>
        <v>0</v>
      </c>
      <c r="L57" s="47">
        <f t="shared" ca="1" si="6"/>
        <v>0</v>
      </c>
      <c r="M57" s="47">
        <f t="shared" ca="1" si="7"/>
        <v>0</v>
      </c>
      <c r="N57" s="47">
        <f t="shared" ca="1" si="8"/>
        <v>0</v>
      </c>
      <c r="O57" s="47">
        <f t="shared" ca="1" si="9"/>
        <v>0</v>
      </c>
      <c r="P57" s="48">
        <f t="shared" ca="1" si="10"/>
        <v>1037</v>
      </c>
      <c r="Y57" s="11"/>
      <c r="AA57" s="3"/>
      <c r="AB57" s="244">
        <f t="shared" ca="1" si="11"/>
        <v>0</v>
      </c>
      <c r="AC57" s="50">
        <f t="shared" ca="1" si="12"/>
        <v>0</v>
      </c>
      <c r="AD57" s="50">
        <f t="shared" ca="1" si="13"/>
        <v>0</v>
      </c>
      <c r="AE57" s="50">
        <f t="shared" ca="1" si="14"/>
        <v>0</v>
      </c>
      <c r="AF57" s="50">
        <f t="shared" ca="1" si="15"/>
        <v>0</v>
      </c>
      <c r="AG57" s="51">
        <f t="shared" ca="1" si="16"/>
        <v>1037</v>
      </c>
      <c r="AP57" s="11"/>
      <c r="AQ57" s="11"/>
      <c r="AR57" s="11"/>
      <c r="AS57" s="11"/>
      <c r="AT57" s="11"/>
      <c r="AU57" s="11"/>
      <c r="AV57" s="11"/>
    </row>
    <row r="58" spans="2:48" x14ac:dyDescent="0.6">
      <c r="B58" s="54">
        <v>15881</v>
      </c>
      <c r="C58" s="55" t="s">
        <v>325</v>
      </c>
      <c r="D58" s="55" t="s">
        <v>462</v>
      </c>
      <c r="E58" s="56" t="str">
        <f t="shared" ca="1" si="18"/>
        <v>M</v>
      </c>
      <c r="F58" s="57" t="str">
        <f t="shared" ca="1" si="3"/>
        <v>Account Rep</v>
      </c>
      <c r="G58" s="58">
        <f t="shared" ca="1" si="4"/>
        <v>47449</v>
      </c>
      <c r="H58" s="59">
        <f t="shared" ca="1" si="20"/>
        <v>72</v>
      </c>
      <c r="I58" s="56">
        <f t="shared" ca="1" si="20"/>
        <v>75</v>
      </c>
      <c r="J58" s="60">
        <f t="shared" ca="1" si="20"/>
        <v>72</v>
      </c>
      <c r="K58" s="47">
        <f t="shared" ca="1" si="5"/>
        <v>0</v>
      </c>
      <c r="L58" s="47">
        <f t="shared" ca="1" si="6"/>
        <v>0</v>
      </c>
      <c r="M58" s="47">
        <f t="shared" ca="1" si="7"/>
        <v>0</v>
      </c>
      <c r="N58" s="47">
        <f t="shared" ca="1" si="8"/>
        <v>0</v>
      </c>
      <c r="O58" s="47">
        <f t="shared" ca="1" si="9"/>
        <v>0</v>
      </c>
      <c r="P58" s="48">
        <f t="shared" ca="1" si="10"/>
        <v>0</v>
      </c>
      <c r="R58" s="87"/>
      <c r="AA58" s="3"/>
      <c r="AB58" s="244">
        <f t="shared" ca="1" si="11"/>
        <v>0</v>
      </c>
      <c r="AC58" s="50">
        <f t="shared" ca="1" si="12"/>
        <v>0</v>
      </c>
      <c r="AD58" s="50">
        <f t="shared" ca="1" si="13"/>
        <v>0</v>
      </c>
      <c r="AE58" s="50">
        <f t="shared" ca="1" si="14"/>
        <v>0</v>
      </c>
      <c r="AF58" s="50">
        <f t="shared" ca="1" si="15"/>
        <v>0</v>
      </c>
      <c r="AG58" s="51">
        <f t="shared" ca="1" si="16"/>
        <v>0</v>
      </c>
      <c r="AP58" s="11"/>
      <c r="AQ58" s="11"/>
      <c r="AR58" s="11"/>
      <c r="AS58" s="11"/>
      <c r="AT58" s="11"/>
      <c r="AU58" s="11"/>
      <c r="AV58" s="11"/>
    </row>
    <row r="59" spans="2:48" x14ac:dyDescent="0.6">
      <c r="B59" s="54">
        <v>15903</v>
      </c>
      <c r="C59" s="55" t="s">
        <v>326</v>
      </c>
      <c r="D59" s="55" t="s">
        <v>472</v>
      </c>
      <c r="E59" s="56" t="str">
        <f t="shared" ca="1" si="18"/>
        <v>F</v>
      </c>
      <c r="F59" s="57" t="str">
        <f t="shared" ca="1" si="3"/>
        <v>Account Rep</v>
      </c>
      <c r="G59" s="58">
        <f t="shared" ca="1" si="4"/>
        <v>42267</v>
      </c>
      <c r="H59" s="59">
        <f t="shared" ca="1" si="20"/>
        <v>79</v>
      </c>
      <c r="I59" s="56">
        <f t="shared" ca="1" si="20"/>
        <v>89</v>
      </c>
      <c r="J59" s="60">
        <f t="shared" ca="1" si="20"/>
        <v>74</v>
      </c>
      <c r="K59" s="47">
        <f t="shared" ca="1" si="5"/>
        <v>0</v>
      </c>
      <c r="L59" s="47">
        <f t="shared" ca="1" si="6"/>
        <v>0</v>
      </c>
      <c r="M59" s="47">
        <f t="shared" ca="1" si="7"/>
        <v>0</v>
      </c>
      <c r="N59" s="47">
        <f t="shared" ca="1" si="8"/>
        <v>0</v>
      </c>
      <c r="O59" s="47">
        <f t="shared" ca="1" si="9"/>
        <v>0</v>
      </c>
      <c r="P59" s="48">
        <f t="shared" ca="1" si="10"/>
        <v>740</v>
      </c>
      <c r="R59" s="87"/>
      <c r="AA59" s="11"/>
      <c r="AB59" s="244">
        <f t="shared" ca="1" si="11"/>
        <v>0</v>
      </c>
      <c r="AC59" s="50">
        <f t="shared" ca="1" si="12"/>
        <v>0</v>
      </c>
      <c r="AD59" s="50">
        <f t="shared" ca="1" si="13"/>
        <v>0</v>
      </c>
      <c r="AE59" s="50">
        <f t="shared" ca="1" si="14"/>
        <v>0</v>
      </c>
      <c r="AF59" s="50">
        <f t="shared" ca="1" si="15"/>
        <v>0</v>
      </c>
      <c r="AG59" s="51">
        <f t="shared" ca="1" si="16"/>
        <v>740</v>
      </c>
      <c r="AP59" s="11"/>
      <c r="AQ59" s="11"/>
      <c r="AR59" s="11"/>
      <c r="AS59" s="11"/>
      <c r="AT59" s="11"/>
      <c r="AU59" s="11"/>
      <c r="AV59" s="11"/>
    </row>
    <row r="60" spans="2:48" x14ac:dyDescent="0.6">
      <c r="B60" s="54">
        <v>16018</v>
      </c>
      <c r="C60" s="55" t="s">
        <v>327</v>
      </c>
      <c r="D60" s="55" t="s">
        <v>456</v>
      </c>
      <c r="E60" s="56" t="str">
        <f t="shared" ca="1" si="18"/>
        <v>M</v>
      </c>
      <c r="F60" s="57" t="str">
        <f t="shared" ca="1" si="3"/>
        <v>Manager</v>
      </c>
      <c r="G60" s="58">
        <f t="shared" ca="1" si="4"/>
        <v>65515</v>
      </c>
      <c r="H60" s="59">
        <f t="shared" ca="1" si="20"/>
        <v>80</v>
      </c>
      <c r="I60" s="56">
        <f t="shared" ca="1" si="20"/>
        <v>87</v>
      </c>
      <c r="J60" s="60">
        <f t="shared" ca="1" si="20"/>
        <v>74</v>
      </c>
      <c r="K60" s="47">
        <f t="shared" ca="1" si="5"/>
        <v>0</v>
      </c>
      <c r="L60" s="47">
        <f t="shared" ca="1" si="6"/>
        <v>0</v>
      </c>
      <c r="M60" s="47">
        <f t="shared" ca="1" si="7"/>
        <v>0</v>
      </c>
      <c r="N60" s="47">
        <f t="shared" ca="1" si="8"/>
        <v>0</v>
      </c>
      <c r="O60" s="47">
        <f t="shared" ca="1" si="9"/>
        <v>0</v>
      </c>
      <c r="P60" s="48">
        <f t="shared" ca="1" si="10"/>
        <v>1147</v>
      </c>
      <c r="R60" s="27"/>
      <c r="AA60" s="11"/>
      <c r="AB60" s="244">
        <f t="shared" ca="1" si="11"/>
        <v>0</v>
      </c>
      <c r="AC60" s="50">
        <f t="shared" ca="1" si="12"/>
        <v>0</v>
      </c>
      <c r="AD60" s="50">
        <f t="shared" ca="1" si="13"/>
        <v>0</v>
      </c>
      <c r="AE60" s="50">
        <f t="shared" ca="1" si="14"/>
        <v>0</v>
      </c>
      <c r="AF60" s="50">
        <f t="shared" ca="1" si="15"/>
        <v>0</v>
      </c>
      <c r="AG60" s="51">
        <f t="shared" ca="1" si="16"/>
        <v>1147</v>
      </c>
      <c r="AP60" s="11"/>
      <c r="AQ60" s="11"/>
      <c r="AR60" s="11"/>
      <c r="AS60" s="11"/>
      <c r="AT60" s="11"/>
      <c r="AU60" s="11"/>
      <c r="AV60" s="11"/>
    </row>
    <row r="61" spans="2:48" x14ac:dyDescent="0.6">
      <c r="B61" s="54">
        <v>16213</v>
      </c>
      <c r="C61" s="55" t="s">
        <v>329</v>
      </c>
      <c r="D61" s="55" t="s">
        <v>473</v>
      </c>
      <c r="E61" s="56" t="str">
        <f t="shared" ca="1" si="18"/>
        <v>M</v>
      </c>
      <c r="F61" s="57" t="str">
        <f t="shared" ca="1" si="3"/>
        <v>Account Rep</v>
      </c>
      <c r="G61" s="58">
        <f t="shared" ca="1" si="4"/>
        <v>38358</v>
      </c>
      <c r="H61" s="59">
        <f t="shared" ca="1" si="20"/>
        <v>65</v>
      </c>
      <c r="I61" s="56">
        <f t="shared" ca="1" si="20"/>
        <v>73</v>
      </c>
      <c r="J61" s="60">
        <f t="shared" ca="1" si="20"/>
        <v>89</v>
      </c>
      <c r="K61" s="47">
        <f t="shared" ca="1" si="5"/>
        <v>0</v>
      </c>
      <c r="L61" s="47">
        <f t="shared" ca="1" si="6"/>
        <v>0</v>
      </c>
      <c r="M61" s="47">
        <f t="shared" ca="1" si="7"/>
        <v>0</v>
      </c>
      <c r="N61" s="47">
        <f t="shared" ca="1" si="8"/>
        <v>0</v>
      </c>
      <c r="O61" s="47">
        <f t="shared" ca="1" si="9"/>
        <v>0</v>
      </c>
      <c r="P61" s="48">
        <f t="shared" ca="1" si="10"/>
        <v>671</v>
      </c>
      <c r="R61" s="88"/>
      <c r="AA61" s="11"/>
      <c r="AB61" s="244">
        <f t="shared" ca="1" si="11"/>
        <v>0</v>
      </c>
      <c r="AC61" s="50">
        <f t="shared" ca="1" si="12"/>
        <v>0</v>
      </c>
      <c r="AD61" s="50">
        <f t="shared" ca="1" si="13"/>
        <v>0</v>
      </c>
      <c r="AE61" s="50">
        <f t="shared" ca="1" si="14"/>
        <v>0</v>
      </c>
      <c r="AF61" s="50">
        <f t="shared" ca="1" si="15"/>
        <v>0</v>
      </c>
      <c r="AG61" s="51">
        <f t="shared" ca="1" si="16"/>
        <v>671</v>
      </c>
      <c r="AP61" s="11"/>
      <c r="AQ61" s="11"/>
      <c r="AR61" s="11"/>
      <c r="AS61" s="11"/>
      <c r="AT61" s="11"/>
      <c r="AU61" s="11"/>
      <c r="AV61" s="11"/>
    </row>
    <row r="62" spans="2:48" x14ac:dyDescent="0.6">
      <c r="B62" s="54">
        <v>16401</v>
      </c>
      <c r="C62" s="55" t="s">
        <v>330</v>
      </c>
      <c r="D62" s="55" t="s">
        <v>460</v>
      </c>
      <c r="E62" s="56" t="str">
        <f t="shared" ca="1" si="18"/>
        <v>F</v>
      </c>
      <c r="F62" s="57" t="str">
        <f t="shared" ca="1" si="3"/>
        <v>Sr. Account Rep</v>
      </c>
      <c r="G62" s="58">
        <f t="shared" ca="1" si="4"/>
        <v>57282</v>
      </c>
      <c r="H62" s="59">
        <f t="shared" ca="1" si="20"/>
        <v>87</v>
      </c>
      <c r="I62" s="56">
        <f t="shared" ca="1" si="20"/>
        <v>75</v>
      </c>
      <c r="J62" s="60">
        <f t="shared" ca="1" si="20"/>
        <v>99</v>
      </c>
      <c r="K62" s="47">
        <f t="shared" ca="1" si="5"/>
        <v>0</v>
      </c>
      <c r="L62" s="47">
        <f t="shared" ca="1" si="6"/>
        <v>0</v>
      </c>
      <c r="M62" s="47">
        <f t="shared" ca="1" si="7"/>
        <v>8500</v>
      </c>
      <c r="N62" s="47">
        <f t="shared" ca="1" si="8"/>
        <v>2500</v>
      </c>
      <c r="O62" s="47">
        <f t="shared" ca="1" si="9"/>
        <v>0</v>
      </c>
      <c r="P62" s="48">
        <f t="shared" ca="1" si="10"/>
        <v>1002</v>
      </c>
      <c r="R62" s="27"/>
      <c r="AA62" s="11"/>
      <c r="AB62" s="244">
        <f t="shared" ca="1" si="11"/>
        <v>0</v>
      </c>
      <c r="AC62" s="50">
        <f t="shared" ca="1" si="12"/>
        <v>0</v>
      </c>
      <c r="AD62" s="50">
        <f t="shared" ca="1" si="13"/>
        <v>8500</v>
      </c>
      <c r="AE62" s="50">
        <f t="shared" ca="1" si="14"/>
        <v>2500</v>
      </c>
      <c r="AF62" s="50">
        <f t="shared" ca="1" si="15"/>
        <v>0</v>
      </c>
      <c r="AG62" s="51">
        <f t="shared" ca="1" si="16"/>
        <v>1002</v>
      </c>
      <c r="AP62" s="11"/>
      <c r="AQ62" s="11"/>
      <c r="AR62" s="11"/>
      <c r="AS62" s="11"/>
      <c r="AT62" s="11"/>
      <c r="AU62" s="11"/>
      <c r="AV62" s="11"/>
    </row>
    <row r="63" spans="2:48" x14ac:dyDescent="0.6">
      <c r="B63" s="54">
        <v>16424</v>
      </c>
      <c r="C63" s="55" t="s">
        <v>331</v>
      </c>
      <c r="D63" s="55" t="s">
        <v>461</v>
      </c>
      <c r="E63" s="56" t="str">
        <f t="shared" ca="1" si="18"/>
        <v>F</v>
      </c>
      <c r="F63" s="57" t="str">
        <f t="shared" ca="1" si="3"/>
        <v>Manager</v>
      </c>
      <c r="G63" s="58">
        <f t="shared" ca="1" si="4"/>
        <v>87898</v>
      </c>
      <c r="H63" s="59">
        <f t="shared" ca="1" si="20"/>
        <v>84</v>
      </c>
      <c r="I63" s="56">
        <f t="shared" ca="1" si="20"/>
        <v>70</v>
      </c>
      <c r="J63" s="60">
        <f t="shared" ca="1" si="20"/>
        <v>90</v>
      </c>
      <c r="K63" s="47">
        <f t="shared" ca="1" si="5"/>
        <v>0</v>
      </c>
      <c r="L63" s="47">
        <f t="shared" ca="1" si="6"/>
        <v>0</v>
      </c>
      <c r="M63" s="47">
        <f t="shared" ca="1" si="7"/>
        <v>0</v>
      </c>
      <c r="N63" s="47">
        <f t="shared" ca="1" si="8"/>
        <v>0</v>
      </c>
      <c r="O63" s="47">
        <f t="shared" ca="1" si="9"/>
        <v>0</v>
      </c>
      <c r="P63" s="48">
        <f t="shared" ca="1" si="10"/>
        <v>1538</v>
      </c>
      <c r="R63" s="11"/>
      <c r="S63" s="27"/>
      <c r="AA63" s="11"/>
      <c r="AB63" s="244">
        <f t="shared" ca="1" si="11"/>
        <v>0</v>
      </c>
      <c r="AC63" s="50">
        <f t="shared" ca="1" si="12"/>
        <v>0</v>
      </c>
      <c r="AD63" s="50">
        <f t="shared" ca="1" si="13"/>
        <v>0</v>
      </c>
      <c r="AE63" s="50">
        <f t="shared" ca="1" si="14"/>
        <v>0</v>
      </c>
      <c r="AF63" s="50">
        <f t="shared" ca="1" si="15"/>
        <v>0</v>
      </c>
      <c r="AG63" s="51">
        <f t="shared" ca="1" si="16"/>
        <v>1538</v>
      </c>
      <c r="AP63" s="11"/>
      <c r="AQ63" s="11"/>
      <c r="AR63" s="11"/>
      <c r="AS63" s="11"/>
      <c r="AT63" s="11"/>
      <c r="AU63" s="11"/>
      <c r="AV63" s="11"/>
    </row>
    <row r="64" spans="2:48" x14ac:dyDescent="0.6">
      <c r="B64" s="54">
        <v>16654</v>
      </c>
      <c r="C64" s="55" t="s">
        <v>332</v>
      </c>
      <c r="D64" s="55" t="s">
        <v>468</v>
      </c>
      <c r="E64" s="56" t="str">
        <f t="shared" ca="1" si="18"/>
        <v>F</v>
      </c>
      <c r="F64" s="57" t="str">
        <f t="shared" ca="1" si="3"/>
        <v>Manager</v>
      </c>
      <c r="G64" s="58">
        <f t="shared" ca="1" si="4"/>
        <v>71198</v>
      </c>
      <c r="H64" s="59">
        <f t="shared" ca="1" si="20"/>
        <v>74</v>
      </c>
      <c r="I64" s="56">
        <f t="shared" ca="1" si="20"/>
        <v>77</v>
      </c>
      <c r="J64" s="60">
        <f t="shared" ca="1" si="20"/>
        <v>92</v>
      </c>
      <c r="K64" s="47">
        <f t="shared" ca="1" si="5"/>
        <v>0</v>
      </c>
      <c r="L64" s="47">
        <f t="shared" ca="1" si="6"/>
        <v>0</v>
      </c>
      <c r="M64" s="47">
        <f t="shared" ca="1" si="7"/>
        <v>0</v>
      </c>
      <c r="N64" s="47">
        <f t="shared" ca="1" si="8"/>
        <v>0</v>
      </c>
      <c r="O64" s="47">
        <f t="shared" ca="1" si="9"/>
        <v>0</v>
      </c>
      <c r="P64" s="48">
        <f t="shared" ca="1" si="10"/>
        <v>1246</v>
      </c>
      <c r="R64" s="11"/>
      <c r="S64" s="27"/>
      <c r="AA64" s="11"/>
      <c r="AB64" s="244">
        <f t="shared" ca="1" si="11"/>
        <v>0</v>
      </c>
      <c r="AC64" s="50">
        <f t="shared" ca="1" si="12"/>
        <v>0</v>
      </c>
      <c r="AD64" s="50">
        <f t="shared" ca="1" si="13"/>
        <v>0</v>
      </c>
      <c r="AE64" s="50">
        <f t="shared" ca="1" si="14"/>
        <v>0</v>
      </c>
      <c r="AF64" s="50">
        <f t="shared" ca="1" si="15"/>
        <v>0</v>
      </c>
      <c r="AG64" s="51">
        <f t="shared" ca="1" si="16"/>
        <v>1246</v>
      </c>
      <c r="AP64" s="11"/>
      <c r="AQ64" s="11"/>
      <c r="AR64" s="11"/>
      <c r="AS64" s="11"/>
      <c r="AT64" s="11"/>
      <c r="AU64" s="11"/>
      <c r="AV64" s="11"/>
    </row>
    <row r="65" spans="2:48" x14ac:dyDescent="0.6">
      <c r="B65" s="54">
        <v>16760</v>
      </c>
      <c r="C65" s="55" t="s">
        <v>119</v>
      </c>
      <c r="D65" s="55" t="s">
        <v>458</v>
      </c>
      <c r="E65" s="56" t="str">
        <f t="shared" ca="1" si="18"/>
        <v>F</v>
      </c>
      <c r="F65" s="57" t="str">
        <f t="shared" ca="1" si="3"/>
        <v>Sr. Account Rep</v>
      </c>
      <c r="G65" s="58">
        <f t="shared" ca="1" si="4"/>
        <v>55398</v>
      </c>
      <c r="H65" s="59">
        <f t="shared" ca="1" si="20"/>
        <v>70</v>
      </c>
      <c r="I65" s="56">
        <f t="shared" ca="1" si="20"/>
        <v>81</v>
      </c>
      <c r="J65" s="60">
        <f t="shared" ca="1" si="20"/>
        <v>67</v>
      </c>
      <c r="K65" s="47">
        <f t="shared" ca="1" si="5"/>
        <v>0</v>
      </c>
      <c r="L65" s="47">
        <f t="shared" ca="1" si="6"/>
        <v>0</v>
      </c>
      <c r="M65" s="47">
        <f t="shared" ca="1" si="7"/>
        <v>0</v>
      </c>
      <c r="N65" s="47">
        <f t="shared" ca="1" si="8"/>
        <v>0</v>
      </c>
      <c r="O65" s="47">
        <f t="shared" ca="1" si="9"/>
        <v>0</v>
      </c>
      <c r="P65" s="48">
        <f t="shared" ca="1" si="10"/>
        <v>969</v>
      </c>
      <c r="R65" s="11"/>
      <c r="S65" s="27"/>
      <c r="AA65" s="11"/>
      <c r="AB65" s="244">
        <f t="shared" ca="1" si="11"/>
        <v>0</v>
      </c>
      <c r="AC65" s="50">
        <f t="shared" ca="1" si="12"/>
        <v>0</v>
      </c>
      <c r="AD65" s="50">
        <f t="shared" ca="1" si="13"/>
        <v>0</v>
      </c>
      <c r="AE65" s="50">
        <f t="shared" ca="1" si="14"/>
        <v>0</v>
      </c>
      <c r="AF65" s="50">
        <f t="shared" ca="1" si="15"/>
        <v>0</v>
      </c>
      <c r="AG65" s="51">
        <f t="shared" ca="1" si="16"/>
        <v>969</v>
      </c>
      <c r="AP65" s="11"/>
      <c r="AQ65" s="11"/>
      <c r="AR65" s="11"/>
      <c r="AS65" s="11"/>
      <c r="AT65" s="11"/>
      <c r="AU65" s="11"/>
      <c r="AV65" s="11"/>
    </row>
    <row r="66" spans="2:48" x14ac:dyDescent="0.6">
      <c r="B66" s="54">
        <v>16850</v>
      </c>
      <c r="C66" s="55" t="s">
        <v>334</v>
      </c>
      <c r="D66" s="55" t="s">
        <v>463</v>
      </c>
      <c r="E66" s="56" t="str">
        <f t="shared" ca="1" si="18"/>
        <v>M</v>
      </c>
      <c r="F66" s="57" t="str">
        <f t="shared" ca="1" si="3"/>
        <v>Account Rep</v>
      </c>
      <c r="G66" s="58">
        <f t="shared" ca="1" si="4"/>
        <v>36607</v>
      </c>
      <c r="H66" s="59">
        <f t="shared" ca="1" si="20"/>
        <v>78</v>
      </c>
      <c r="I66" s="56">
        <f t="shared" ca="1" si="20"/>
        <v>75</v>
      </c>
      <c r="J66" s="60">
        <f t="shared" ca="1" si="20"/>
        <v>78</v>
      </c>
      <c r="K66" s="47">
        <f t="shared" ca="1" si="5"/>
        <v>0</v>
      </c>
      <c r="L66" s="47">
        <f t="shared" ca="1" si="6"/>
        <v>0</v>
      </c>
      <c r="M66" s="47">
        <f t="shared" ca="1" si="7"/>
        <v>0</v>
      </c>
      <c r="N66" s="47">
        <f t="shared" ca="1" si="8"/>
        <v>0</v>
      </c>
      <c r="O66" s="47">
        <f t="shared" ca="1" si="9"/>
        <v>0</v>
      </c>
      <c r="P66" s="48">
        <f t="shared" ca="1" si="10"/>
        <v>0</v>
      </c>
      <c r="R66" s="11"/>
      <c r="S66" s="27"/>
      <c r="AA66" s="11"/>
      <c r="AB66" s="244">
        <f t="shared" ca="1" si="11"/>
        <v>0</v>
      </c>
      <c r="AC66" s="50">
        <f t="shared" ca="1" si="12"/>
        <v>0</v>
      </c>
      <c r="AD66" s="50">
        <f t="shared" ca="1" si="13"/>
        <v>0</v>
      </c>
      <c r="AE66" s="50">
        <f t="shared" ca="1" si="14"/>
        <v>0</v>
      </c>
      <c r="AF66" s="50">
        <f t="shared" ca="1" si="15"/>
        <v>0</v>
      </c>
      <c r="AG66" s="51">
        <f t="shared" ca="1" si="16"/>
        <v>0</v>
      </c>
      <c r="AH66" s="11"/>
      <c r="AI66" s="11"/>
      <c r="AJ66" s="11"/>
      <c r="AK66" s="11"/>
      <c r="AL66" s="11"/>
      <c r="AM66" s="11"/>
      <c r="AN66" s="11"/>
      <c r="AO66" s="11"/>
      <c r="AP66" s="11"/>
      <c r="AQ66" s="11"/>
      <c r="AR66" s="11"/>
      <c r="AS66" s="11"/>
      <c r="AT66" s="11"/>
      <c r="AU66" s="11"/>
      <c r="AV66" s="11"/>
    </row>
    <row r="67" spans="2:48" x14ac:dyDescent="0.6">
      <c r="B67" s="54">
        <v>16890</v>
      </c>
      <c r="C67" s="55" t="s">
        <v>335</v>
      </c>
      <c r="D67" s="55" t="s">
        <v>458</v>
      </c>
      <c r="E67" s="56" t="str">
        <f t="shared" ca="1" si="18"/>
        <v>M</v>
      </c>
      <c r="F67" s="57" t="str">
        <f t="shared" ca="1" si="3"/>
        <v>Account Rep</v>
      </c>
      <c r="G67" s="58">
        <f t="shared" ca="1" si="4"/>
        <v>34073</v>
      </c>
      <c r="H67" s="59">
        <f t="shared" ca="1" si="20"/>
        <v>77</v>
      </c>
      <c r="I67" s="56">
        <f t="shared" ca="1" si="20"/>
        <v>80</v>
      </c>
      <c r="J67" s="60">
        <f t="shared" ca="1" si="20"/>
        <v>72</v>
      </c>
      <c r="K67" s="47">
        <f t="shared" ca="1" si="5"/>
        <v>0</v>
      </c>
      <c r="L67" s="47">
        <f t="shared" ca="1" si="6"/>
        <v>0</v>
      </c>
      <c r="M67" s="47">
        <f t="shared" ca="1" si="7"/>
        <v>0</v>
      </c>
      <c r="N67" s="47">
        <f t="shared" ca="1" si="8"/>
        <v>0</v>
      </c>
      <c r="O67" s="47">
        <f t="shared" ca="1" si="9"/>
        <v>0</v>
      </c>
      <c r="P67" s="48">
        <f t="shared" ca="1" si="10"/>
        <v>0</v>
      </c>
      <c r="R67" s="11"/>
      <c r="S67" s="27"/>
      <c r="AA67" s="11"/>
      <c r="AB67" s="244">
        <f t="shared" ca="1" si="11"/>
        <v>0</v>
      </c>
      <c r="AC67" s="50">
        <f t="shared" ca="1" si="12"/>
        <v>0</v>
      </c>
      <c r="AD67" s="50">
        <f t="shared" ca="1" si="13"/>
        <v>0</v>
      </c>
      <c r="AE67" s="50">
        <f t="shared" ca="1" si="14"/>
        <v>0</v>
      </c>
      <c r="AF67" s="50">
        <f t="shared" ca="1" si="15"/>
        <v>0</v>
      </c>
      <c r="AG67" s="51">
        <f t="shared" ca="1" si="16"/>
        <v>0</v>
      </c>
      <c r="AH67" s="11"/>
      <c r="AI67" s="11"/>
      <c r="AJ67" s="11"/>
      <c r="AK67" s="11"/>
      <c r="AL67" s="11"/>
      <c r="AM67" s="11"/>
      <c r="AN67" s="11"/>
      <c r="AO67" s="11"/>
      <c r="AP67" s="11"/>
      <c r="AQ67" s="11"/>
      <c r="AR67" s="11"/>
      <c r="AS67" s="11"/>
      <c r="AT67" s="11"/>
      <c r="AU67" s="11"/>
      <c r="AV67" s="11"/>
    </row>
    <row r="68" spans="2:48" x14ac:dyDescent="0.6">
      <c r="B68" s="54">
        <v>17008</v>
      </c>
      <c r="C68" s="55" t="s">
        <v>336</v>
      </c>
      <c r="D68" s="55" t="s">
        <v>470</v>
      </c>
      <c r="E68" s="56" t="str">
        <f t="shared" ca="1" si="18"/>
        <v>F</v>
      </c>
      <c r="F68" s="57" t="str">
        <f t="shared" ca="1" si="3"/>
        <v>Sr. Account Rep</v>
      </c>
      <c r="G68" s="58">
        <f t="shared" ca="1" si="4"/>
        <v>61951</v>
      </c>
      <c r="H68" s="59">
        <f t="shared" ref="H68:J87" ca="1" si="21">RANDBETWEEN(65,99)</f>
        <v>80</v>
      </c>
      <c r="I68" s="56">
        <f t="shared" ca="1" si="21"/>
        <v>93</v>
      </c>
      <c r="J68" s="60">
        <f t="shared" ca="1" si="21"/>
        <v>92</v>
      </c>
      <c r="K68" s="47">
        <f t="shared" ca="1" si="5"/>
        <v>0</v>
      </c>
      <c r="L68" s="47">
        <f t="shared" ca="1" si="6"/>
        <v>6500</v>
      </c>
      <c r="M68" s="47">
        <f t="shared" ca="1" si="7"/>
        <v>0</v>
      </c>
      <c r="N68" s="47">
        <f t="shared" ca="1" si="8"/>
        <v>0</v>
      </c>
      <c r="O68" s="47">
        <f t="shared" ca="1" si="9"/>
        <v>0</v>
      </c>
      <c r="P68" s="48">
        <f t="shared" ca="1" si="10"/>
        <v>6040</v>
      </c>
      <c r="R68" s="11"/>
      <c r="S68" s="27"/>
      <c r="AA68" s="11"/>
      <c r="AB68" s="244">
        <f t="shared" ca="1" si="11"/>
        <v>0</v>
      </c>
      <c r="AC68" s="50">
        <f t="shared" ca="1" si="12"/>
        <v>6500</v>
      </c>
      <c r="AD68" s="50">
        <f t="shared" ca="1" si="13"/>
        <v>0</v>
      </c>
      <c r="AE68" s="50">
        <f t="shared" ca="1" si="14"/>
        <v>0</v>
      </c>
      <c r="AF68" s="50">
        <f t="shared" ca="1" si="15"/>
        <v>0</v>
      </c>
      <c r="AG68" s="51">
        <f t="shared" ca="1" si="16"/>
        <v>6040</v>
      </c>
      <c r="AH68" s="11"/>
      <c r="AI68" s="11"/>
      <c r="AJ68" s="11"/>
      <c r="AK68" s="11"/>
      <c r="AL68" s="11"/>
      <c r="AM68" s="11"/>
      <c r="AN68" s="11"/>
      <c r="AO68" s="11"/>
      <c r="AP68" s="11"/>
      <c r="AQ68" s="11"/>
      <c r="AR68" s="11"/>
      <c r="AS68" s="11"/>
      <c r="AT68" s="11"/>
      <c r="AU68" s="11"/>
      <c r="AV68" s="11"/>
    </row>
    <row r="69" spans="2:48" x14ac:dyDescent="0.6">
      <c r="B69" s="54">
        <v>17226</v>
      </c>
      <c r="C69" s="55" t="s">
        <v>16</v>
      </c>
      <c r="D69" s="55" t="s">
        <v>459</v>
      </c>
      <c r="E69" s="56" t="str">
        <f t="shared" ca="1" si="18"/>
        <v>F</v>
      </c>
      <c r="F69" s="57" t="str">
        <f t="shared" ca="1" si="3"/>
        <v>Account Rep</v>
      </c>
      <c r="G69" s="58">
        <f t="shared" ca="1" si="4"/>
        <v>49477</v>
      </c>
      <c r="H69" s="59">
        <f t="shared" ca="1" si="21"/>
        <v>97</v>
      </c>
      <c r="I69" s="56">
        <f t="shared" ca="1" si="21"/>
        <v>83</v>
      </c>
      <c r="J69" s="60">
        <f t="shared" ca="1" si="21"/>
        <v>87</v>
      </c>
      <c r="K69" s="47">
        <f t="shared" ca="1" si="5"/>
        <v>5000</v>
      </c>
      <c r="L69" s="47">
        <f t="shared" ca="1" si="6"/>
        <v>6500</v>
      </c>
      <c r="M69" s="47">
        <f t="shared" ca="1" si="7"/>
        <v>8500</v>
      </c>
      <c r="N69" s="47">
        <f t="shared" ca="1" si="8"/>
        <v>0</v>
      </c>
      <c r="O69" s="47">
        <f t="shared" ca="1" si="9"/>
        <v>0</v>
      </c>
      <c r="P69" s="48">
        <f t="shared" ca="1" si="10"/>
        <v>4824</v>
      </c>
      <c r="R69" s="11"/>
      <c r="S69" s="27"/>
      <c r="AA69" s="11"/>
      <c r="AB69" s="244">
        <f t="shared" ca="1" si="11"/>
        <v>5000</v>
      </c>
      <c r="AC69" s="50">
        <f t="shared" ca="1" si="12"/>
        <v>6500</v>
      </c>
      <c r="AD69" s="50">
        <f t="shared" ca="1" si="13"/>
        <v>8500</v>
      </c>
      <c r="AE69" s="50">
        <f t="shared" ca="1" si="14"/>
        <v>0</v>
      </c>
      <c r="AF69" s="50">
        <f t="shared" ca="1" si="15"/>
        <v>0</v>
      </c>
      <c r="AG69" s="51">
        <f t="shared" ca="1" si="16"/>
        <v>4824</v>
      </c>
      <c r="AH69" s="11"/>
      <c r="AI69" s="11"/>
      <c r="AJ69" s="11"/>
      <c r="AK69" s="11"/>
      <c r="AL69" s="11"/>
      <c r="AM69" s="11"/>
      <c r="AN69" s="11"/>
      <c r="AO69" s="11"/>
      <c r="AP69" s="11"/>
      <c r="AQ69" s="11"/>
      <c r="AR69" s="11"/>
      <c r="AS69" s="11"/>
      <c r="AT69" s="11"/>
      <c r="AU69" s="11"/>
      <c r="AV69" s="11"/>
    </row>
    <row r="70" spans="2:48" x14ac:dyDescent="0.6">
      <c r="B70" s="54">
        <v>17466</v>
      </c>
      <c r="C70" s="55" t="s">
        <v>337</v>
      </c>
      <c r="D70" s="55" t="s">
        <v>460</v>
      </c>
      <c r="E70" s="56" t="str">
        <f t="shared" ca="1" si="18"/>
        <v>F</v>
      </c>
      <c r="F70" s="57" t="str">
        <f t="shared" ca="1" si="3"/>
        <v>Account Rep</v>
      </c>
      <c r="G70" s="58">
        <f t="shared" ca="1" si="4"/>
        <v>36302</v>
      </c>
      <c r="H70" s="59">
        <f t="shared" ca="1" si="21"/>
        <v>88</v>
      </c>
      <c r="I70" s="56">
        <f t="shared" ca="1" si="21"/>
        <v>94</v>
      </c>
      <c r="J70" s="60">
        <f t="shared" ca="1" si="21"/>
        <v>81</v>
      </c>
      <c r="K70" s="47">
        <f t="shared" ca="1" si="5"/>
        <v>0</v>
      </c>
      <c r="L70" s="47">
        <f t="shared" ca="1" si="6"/>
        <v>0</v>
      </c>
      <c r="M70" s="47">
        <f t="shared" ca="1" si="7"/>
        <v>0</v>
      </c>
      <c r="N70" s="47">
        <f t="shared" ca="1" si="8"/>
        <v>5000</v>
      </c>
      <c r="O70" s="47">
        <f t="shared" ca="1" si="9"/>
        <v>0</v>
      </c>
      <c r="P70" s="48">
        <f t="shared" ca="1" si="10"/>
        <v>3539</v>
      </c>
      <c r="R70" s="11"/>
      <c r="S70" s="27"/>
      <c r="AA70" s="11"/>
      <c r="AB70" s="244">
        <f t="shared" ca="1" si="11"/>
        <v>0</v>
      </c>
      <c r="AC70" s="50">
        <f t="shared" ca="1" si="12"/>
        <v>0</v>
      </c>
      <c r="AD70" s="50">
        <f t="shared" ca="1" si="13"/>
        <v>0</v>
      </c>
      <c r="AE70" s="50">
        <f t="shared" ca="1" si="14"/>
        <v>5000</v>
      </c>
      <c r="AF70" s="50">
        <f t="shared" ca="1" si="15"/>
        <v>0</v>
      </c>
      <c r="AG70" s="51">
        <f t="shared" ca="1" si="16"/>
        <v>3539</v>
      </c>
      <c r="AH70" s="11"/>
      <c r="AI70" s="11"/>
      <c r="AJ70" s="11"/>
      <c r="AK70" s="11"/>
      <c r="AL70" s="11"/>
      <c r="AM70" s="11"/>
      <c r="AN70" s="11"/>
      <c r="AO70" s="11"/>
      <c r="AP70" s="11"/>
      <c r="AQ70" s="11"/>
      <c r="AR70" s="11"/>
      <c r="AS70" s="11"/>
      <c r="AT70" s="11"/>
      <c r="AU70" s="11"/>
      <c r="AV70" s="11"/>
    </row>
    <row r="71" spans="2:48" x14ac:dyDescent="0.6">
      <c r="B71" s="54">
        <v>17604</v>
      </c>
      <c r="C71" s="55" t="s">
        <v>338</v>
      </c>
      <c r="D71" s="55" t="s">
        <v>463</v>
      </c>
      <c r="E71" s="56" t="str">
        <f t="shared" ca="1" si="18"/>
        <v>M</v>
      </c>
      <c r="F71" s="57" t="str">
        <f t="shared" ca="1" si="3"/>
        <v>Sr. Account Rep</v>
      </c>
      <c r="G71" s="58">
        <f t="shared" ca="1" si="4"/>
        <v>64829</v>
      </c>
      <c r="H71" s="59">
        <f t="shared" ca="1" si="21"/>
        <v>88</v>
      </c>
      <c r="I71" s="56">
        <f t="shared" ca="1" si="21"/>
        <v>78</v>
      </c>
      <c r="J71" s="60">
        <f t="shared" ca="1" si="21"/>
        <v>95</v>
      </c>
      <c r="K71" s="47">
        <f t="shared" ca="1" si="5"/>
        <v>0</v>
      </c>
      <c r="L71" s="47">
        <f t="shared" ca="1" si="6"/>
        <v>0</v>
      </c>
      <c r="M71" s="47">
        <f t="shared" ca="1" si="7"/>
        <v>0</v>
      </c>
      <c r="N71" s="47">
        <f t="shared" ca="1" si="8"/>
        <v>2500</v>
      </c>
      <c r="O71" s="47">
        <f t="shared" ca="1" si="9"/>
        <v>0</v>
      </c>
      <c r="P71" s="48">
        <f t="shared" ca="1" si="10"/>
        <v>1135</v>
      </c>
      <c r="R71" s="11"/>
      <c r="S71" s="27"/>
      <c r="AA71" s="11"/>
      <c r="AB71" s="244">
        <f t="shared" ca="1" si="11"/>
        <v>0</v>
      </c>
      <c r="AC71" s="50">
        <f t="shared" ca="1" si="12"/>
        <v>0</v>
      </c>
      <c r="AD71" s="50">
        <f t="shared" ca="1" si="13"/>
        <v>0</v>
      </c>
      <c r="AE71" s="50">
        <f t="shared" ca="1" si="14"/>
        <v>2500</v>
      </c>
      <c r="AF71" s="50">
        <f t="shared" ca="1" si="15"/>
        <v>0</v>
      </c>
      <c r="AG71" s="51">
        <f t="shared" ca="1" si="16"/>
        <v>1135</v>
      </c>
      <c r="AH71" s="11"/>
      <c r="AI71" s="11"/>
      <c r="AJ71" s="11"/>
      <c r="AK71" s="11"/>
      <c r="AL71" s="11"/>
      <c r="AM71" s="11"/>
      <c r="AN71" s="11"/>
      <c r="AO71" s="11"/>
      <c r="AP71" s="11"/>
      <c r="AQ71" s="11"/>
      <c r="AR71" s="11"/>
      <c r="AS71" s="11"/>
      <c r="AT71" s="11"/>
      <c r="AU71" s="11"/>
      <c r="AV71" s="11"/>
    </row>
    <row r="72" spans="2:48" x14ac:dyDescent="0.6">
      <c r="B72" s="54">
        <v>17673</v>
      </c>
      <c r="C72" s="55" t="s">
        <v>339</v>
      </c>
      <c r="D72" s="55" t="s">
        <v>460</v>
      </c>
      <c r="E72" s="56" t="str">
        <f t="shared" ref="E72:E103" ca="1" si="22">IF(RANDBETWEEN(1,3)&lt;2,"F","M")</f>
        <v>M</v>
      </c>
      <c r="F72" s="57" t="str">
        <f t="shared" ca="1" si="3"/>
        <v>Sr. Account Rep</v>
      </c>
      <c r="G72" s="58">
        <f t="shared" ca="1" si="4"/>
        <v>52992</v>
      </c>
      <c r="H72" s="59">
        <f t="shared" ca="1" si="21"/>
        <v>97</v>
      </c>
      <c r="I72" s="56">
        <f t="shared" ca="1" si="21"/>
        <v>78</v>
      </c>
      <c r="J72" s="60">
        <f t="shared" ca="1" si="21"/>
        <v>69</v>
      </c>
      <c r="K72" s="47">
        <f t="shared" ca="1" si="5"/>
        <v>5000</v>
      </c>
      <c r="L72" s="47">
        <f t="shared" ca="1" si="6"/>
        <v>6500</v>
      </c>
      <c r="M72" s="47">
        <f t="shared" ca="1" si="7"/>
        <v>8500</v>
      </c>
      <c r="N72" s="47">
        <f t="shared" ca="1" si="8"/>
        <v>0</v>
      </c>
      <c r="O72" s="47">
        <f t="shared" ca="1" si="9"/>
        <v>0</v>
      </c>
      <c r="P72" s="48">
        <f t="shared" ca="1" si="10"/>
        <v>927</v>
      </c>
      <c r="R72" s="11"/>
      <c r="S72" s="27"/>
      <c r="AA72" s="3"/>
      <c r="AB72" s="244">
        <f t="shared" ca="1" si="11"/>
        <v>5000</v>
      </c>
      <c r="AC72" s="50">
        <f t="shared" ca="1" si="12"/>
        <v>6500</v>
      </c>
      <c r="AD72" s="50">
        <f t="shared" ca="1" si="13"/>
        <v>8500</v>
      </c>
      <c r="AE72" s="50">
        <f t="shared" ca="1" si="14"/>
        <v>0</v>
      </c>
      <c r="AF72" s="50">
        <f t="shared" ca="1" si="15"/>
        <v>0</v>
      </c>
      <c r="AG72" s="51">
        <f t="shared" ca="1" si="16"/>
        <v>927</v>
      </c>
      <c r="AH72" s="11"/>
      <c r="AI72" s="11"/>
      <c r="AJ72" s="11"/>
      <c r="AK72" s="11"/>
      <c r="AL72" s="11"/>
      <c r="AM72" s="11"/>
      <c r="AN72" s="11"/>
      <c r="AO72" s="11"/>
      <c r="AP72" s="11"/>
      <c r="AQ72" s="11"/>
      <c r="AR72" s="11"/>
      <c r="AS72" s="11"/>
      <c r="AT72" s="11"/>
      <c r="AU72" s="11"/>
      <c r="AV72" s="11"/>
    </row>
    <row r="73" spans="2:48" x14ac:dyDescent="0.6">
      <c r="B73" s="54">
        <v>17699</v>
      </c>
      <c r="C73" s="55" t="s">
        <v>340</v>
      </c>
      <c r="D73" s="55" t="s">
        <v>472</v>
      </c>
      <c r="E73" s="56" t="str">
        <f t="shared" ca="1" si="22"/>
        <v>M</v>
      </c>
      <c r="F73" s="57" t="str">
        <f t="shared" ref="F73:F136" ca="1" si="23">IF(RANDBETWEEN(1,4)=1,"Trainee",IF(RANDBETWEEN(1,4)=2,"Account Rep",IF(RANDBETWEEN(1,4)=3,"Sr. Account Rep","Manager")))</f>
        <v>Manager</v>
      </c>
      <c r="G73" s="58">
        <f t="shared" ref="G73:G136" ca="1" si="24">IF(F73="Trainee",RANDBETWEEN(20000,29999),IF(F73="Account Rep",RANDBETWEEN(30000,49999),IF(F73="Sr. Account Rep",RANDBETWEEN(50000,64999),RANDBETWEEN(65000,89999))))</f>
        <v>79938</v>
      </c>
      <c r="H73" s="59">
        <f t="shared" ca="1" si="21"/>
        <v>84</v>
      </c>
      <c r="I73" s="56">
        <f t="shared" ca="1" si="21"/>
        <v>79</v>
      </c>
      <c r="J73" s="60">
        <f t="shared" ca="1" si="21"/>
        <v>86</v>
      </c>
      <c r="K73" s="47">
        <f t="shared" ref="K73:K136" ca="1" si="25">IF(H73&gt;=90,5000,0)</f>
        <v>0</v>
      </c>
      <c r="L73" s="47">
        <f t="shared" ref="L73:L136" ca="1" si="26">IF(OR(H73&gt;=95,AND(I73&gt;80,J73&gt;=85)),6500,0)</f>
        <v>0</v>
      </c>
      <c r="M73" s="47">
        <f t="shared" ref="M73:M136" ca="1" si="27">IF(OR(H73&gt;=97,I73&gt;=97,J73&gt;=97),8500,0)</f>
        <v>0</v>
      </c>
      <c r="N73" s="47">
        <f t="shared" ref="N73:N136" ca="1" si="28">IF(AND(H73&gt;=87,I73&gt;=87),5000,IF(AND(H73&gt;=82,J73&gt;90),2500,0))</f>
        <v>0</v>
      </c>
      <c r="O73" s="47">
        <f t="shared" ref="O73:O136" ca="1" si="29">ROUND(IF(AND(H73&gt;=94,I73&gt;=94,J73&gt;=94),0.0775*G73,IF(AND(H73&gt;=85,I73&gt;=85,J73&gt;=85),0.0325*G73,0)),0)</f>
        <v>0</v>
      </c>
      <c r="P73" s="48">
        <f t="shared" ref="P73:P136" ca="1" si="30">ROUND(IF(AND(H73&gt;88,I73&gt;88,J73&gt;88),0.1825*G73,IF(AND(OR(H73&gt;90,I73&gt;90,J73&gt;90),H73&gt;=80,I73&gt;=80,J73&gt;=80),0.0975*G73,IF(AND(H73&gt;=85,I73&gt;=85,J73&gt;=85),0.045*G73,IF(OR(H73&gt;80,I73&gt;80,J73&gt;80),0.0175*G73,0)))),0)</f>
        <v>1399</v>
      </c>
      <c r="R73" s="11"/>
      <c r="S73" s="27"/>
      <c r="AA73" s="3"/>
      <c r="AB73" s="244">
        <f t="shared" ref="AB73:AB136" ca="1" si="31">IF(IF($H$7=$AJ$9,$H73,IF($I$7=$AJ$9,$I73,$J73))&gt;=$AM$9,$AO$9,0)</f>
        <v>0</v>
      </c>
      <c r="AC73" s="50">
        <f t="shared" ref="AC73:AC136" ca="1" si="32">IF(OR(IF($H$7=$AJ$13,$H73,IF($I$7=$AJ$13,$I73,$J73))&gt;=$AM$13,AND(IF($H$7=$AO$13,$H73,IF($I$7=$AO$13,$I73,$J73))&gt;$AR$13,IF($H$7=$AV$13,$H73,IF($I$7=$AV$13,$I73,$J73))&gt;=$AX$13)),$AT$13,0)</f>
        <v>0</v>
      </c>
      <c r="AD73" s="50">
        <f t="shared" ref="AD73:AD136" ca="1" si="33">IF(OR($H73&gt;=$AM$17,$I73&gt;=$AM$17,$J73&gt;=$AM$17),$AO$17,0)</f>
        <v>0</v>
      </c>
      <c r="AE73" s="50">
        <f t="shared" ref="AE73:AE136" ca="1" si="34">IF(AND($H73&gt;=$AM$21,$I73&gt;=$AM$21),$AO$21,IF(AND($H73&gt;=$AM$22,$J73&gt;$AR$22),$AT$22,0))</f>
        <v>0</v>
      </c>
      <c r="AF73" s="50">
        <f t="shared" ref="AF73:AF136" ca="1" si="35">ROUND(IF(AND($H73&gt;=$AM$26,$I73&gt;=$AM$26,$J73&gt;=$AM$26),$G73*$AO$26,IF(AND($H73&gt;=$AM$27,$I73&gt;=$AM$27,$J73&gt;=$AM$27),$G73*$AO$27,0)),0)</f>
        <v>0</v>
      </c>
      <c r="AG73" s="51">
        <f t="shared" ref="AG73:AG136" ca="1" si="36">ROUND(IF(AND($H73&gt;$AM$31,$I73&gt;$AM$31,$J73&gt;$AM$31),$G73*$AO$31,IF(AND(OR($H73&gt;$AM$32,$I73&gt;$AM$32,$J73&gt;$AM$32),$H73&gt;=$AO$32,$I73&gt;=$AO$32,$J73&gt;=$AO$32),$G73*$AT$32,IF(AND($H73&gt;=$AM$33,$I73&gt;=$AM$33,$J73&gt;=$AM$33),$G73*$AO$33,IF(OR($H73&gt;$AM$34,$I73&gt;$AM$34,$J73&gt;$AM$34),$G73*$AO$34,0)))),0)</f>
        <v>1399</v>
      </c>
      <c r="AH73" s="11"/>
      <c r="AI73" s="11"/>
      <c r="AJ73" s="11"/>
      <c r="AK73" s="11"/>
      <c r="AL73" s="11"/>
      <c r="AM73" s="11"/>
      <c r="AN73" s="11"/>
      <c r="AO73" s="11"/>
      <c r="AP73" s="11"/>
      <c r="AQ73" s="11"/>
      <c r="AR73" s="11"/>
      <c r="AS73" s="11"/>
      <c r="AT73" s="11"/>
      <c r="AU73" s="11"/>
      <c r="AV73" s="11"/>
    </row>
    <row r="74" spans="2:48" x14ac:dyDescent="0.6">
      <c r="B74" s="54">
        <v>17762</v>
      </c>
      <c r="C74" s="55" t="s">
        <v>341</v>
      </c>
      <c r="D74" s="55" t="s">
        <v>462</v>
      </c>
      <c r="E74" s="56" t="str">
        <f t="shared" ca="1" si="22"/>
        <v>M</v>
      </c>
      <c r="F74" s="57" t="str">
        <f t="shared" ca="1" si="23"/>
        <v>Account Rep</v>
      </c>
      <c r="G74" s="58">
        <f t="shared" ca="1" si="24"/>
        <v>43959</v>
      </c>
      <c r="H74" s="59">
        <f t="shared" ca="1" si="21"/>
        <v>76</v>
      </c>
      <c r="I74" s="56">
        <f t="shared" ca="1" si="21"/>
        <v>77</v>
      </c>
      <c r="J74" s="60">
        <f t="shared" ca="1" si="21"/>
        <v>84</v>
      </c>
      <c r="K74" s="47">
        <f t="shared" ca="1" si="25"/>
        <v>0</v>
      </c>
      <c r="L74" s="47">
        <f t="shared" ca="1" si="26"/>
        <v>0</v>
      </c>
      <c r="M74" s="47">
        <f t="shared" ca="1" si="27"/>
        <v>0</v>
      </c>
      <c r="N74" s="47">
        <f t="shared" ca="1" si="28"/>
        <v>0</v>
      </c>
      <c r="O74" s="47">
        <f t="shared" ca="1" si="29"/>
        <v>0</v>
      </c>
      <c r="P74" s="48">
        <f t="shared" ca="1" si="30"/>
        <v>769</v>
      </c>
      <c r="R74" s="27"/>
      <c r="S74" s="27"/>
      <c r="AA74" s="3"/>
      <c r="AB74" s="244">
        <f t="shared" ca="1" si="31"/>
        <v>0</v>
      </c>
      <c r="AC74" s="50">
        <f t="shared" ca="1" si="32"/>
        <v>0</v>
      </c>
      <c r="AD74" s="50">
        <f t="shared" ca="1" si="33"/>
        <v>0</v>
      </c>
      <c r="AE74" s="50">
        <f t="shared" ca="1" si="34"/>
        <v>0</v>
      </c>
      <c r="AF74" s="50">
        <f t="shared" ca="1" si="35"/>
        <v>0</v>
      </c>
      <c r="AG74" s="51">
        <f t="shared" ca="1" si="36"/>
        <v>769</v>
      </c>
      <c r="AH74" s="11"/>
      <c r="AI74" s="11"/>
      <c r="AJ74" s="11"/>
      <c r="AK74" s="11"/>
      <c r="AL74" s="11"/>
      <c r="AM74" s="11"/>
      <c r="AN74" s="11"/>
      <c r="AO74" s="11"/>
      <c r="AP74" s="11"/>
      <c r="AQ74" s="11"/>
      <c r="AR74" s="11"/>
      <c r="AS74" s="11"/>
      <c r="AT74" s="11"/>
      <c r="AU74" s="11"/>
      <c r="AV74" s="11"/>
    </row>
    <row r="75" spans="2:48" x14ac:dyDescent="0.6">
      <c r="B75" s="54">
        <v>17845</v>
      </c>
      <c r="C75" s="55" t="s">
        <v>342</v>
      </c>
      <c r="D75" s="55" t="s">
        <v>472</v>
      </c>
      <c r="E75" s="56" t="str">
        <f t="shared" ca="1" si="22"/>
        <v>F</v>
      </c>
      <c r="F75" s="57" t="str">
        <f t="shared" ca="1" si="23"/>
        <v>Trainee</v>
      </c>
      <c r="G75" s="58">
        <f t="shared" ca="1" si="24"/>
        <v>22205</v>
      </c>
      <c r="H75" s="59">
        <f t="shared" ca="1" si="21"/>
        <v>72</v>
      </c>
      <c r="I75" s="56">
        <f t="shared" ca="1" si="21"/>
        <v>67</v>
      </c>
      <c r="J75" s="60">
        <f t="shared" ca="1" si="21"/>
        <v>87</v>
      </c>
      <c r="K75" s="47">
        <f t="shared" ca="1" si="25"/>
        <v>0</v>
      </c>
      <c r="L75" s="47">
        <f t="shared" ca="1" si="26"/>
        <v>0</v>
      </c>
      <c r="M75" s="47">
        <f t="shared" ca="1" si="27"/>
        <v>0</v>
      </c>
      <c r="N75" s="47">
        <f t="shared" ca="1" si="28"/>
        <v>0</v>
      </c>
      <c r="O75" s="47">
        <f t="shared" ca="1" si="29"/>
        <v>0</v>
      </c>
      <c r="P75" s="48">
        <f t="shared" ca="1" si="30"/>
        <v>389</v>
      </c>
      <c r="R75" s="27"/>
      <c r="S75" s="27"/>
      <c r="AA75" s="3"/>
      <c r="AB75" s="244">
        <f t="shared" ca="1" si="31"/>
        <v>0</v>
      </c>
      <c r="AC75" s="50">
        <f t="shared" ca="1" si="32"/>
        <v>0</v>
      </c>
      <c r="AD75" s="50">
        <f t="shared" ca="1" si="33"/>
        <v>0</v>
      </c>
      <c r="AE75" s="50">
        <f t="shared" ca="1" si="34"/>
        <v>0</v>
      </c>
      <c r="AF75" s="50">
        <f t="shared" ca="1" si="35"/>
        <v>0</v>
      </c>
      <c r="AG75" s="51">
        <f t="shared" ca="1" si="36"/>
        <v>389</v>
      </c>
      <c r="AH75" s="11"/>
      <c r="AI75" s="11"/>
      <c r="AJ75" s="11"/>
      <c r="AK75" s="11"/>
      <c r="AL75" s="11"/>
      <c r="AM75" s="11"/>
      <c r="AN75" s="11"/>
      <c r="AO75" s="11"/>
      <c r="AP75" s="11"/>
      <c r="AQ75" s="11"/>
      <c r="AR75" s="11"/>
      <c r="AS75" s="11"/>
      <c r="AT75" s="11"/>
      <c r="AU75" s="11"/>
      <c r="AV75" s="11"/>
    </row>
    <row r="76" spans="2:48" x14ac:dyDescent="0.6">
      <c r="B76" s="54">
        <v>18016</v>
      </c>
      <c r="C76" s="55" t="s">
        <v>298</v>
      </c>
      <c r="D76" s="55" t="s">
        <v>463</v>
      </c>
      <c r="E76" s="56" t="str">
        <f t="shared" ca="1" si="22"/>
        <v>M</v>
      </c>
      <c r="F76" s="57" t="str">
        <f t="shared" ca="1" si="23"/>
        <v>Manager</v>
      </c>
      <c r="G76" s="58">
        <f t="shared" ca="1" si="24"/>
        <v>71423</v>
      </c>
      <c r="H76" s="59">
        <f t="shared" ca="1" si="21"/>
        <v>88</v>
      </c>
      <c r="I76" s="56">
        <f t="shared" ca="1" si="21"/>
        <v>84</v>
      </c>
      <c r="J76" s="60">
        <f t="shared" ca="1" si="21"/>
        <v>77</v>
      </c>
      <c r="K76" s="47">
        <f t="shared" ca="1" si="25"/>
        <v>0</v>
      </c>
      <c r="L76" s="47">
        <f t="shared" ca="1" si="26"/>
        <v>0</v>
      </c>
      <c r="M76" s="47">
        <f t="shared" ca="1" si="27"/>
        <v>0</v>
      </c>
      <c r="N76" s="47">
        <f t="shared" ca="1" si="28"/>
        <v>0</v>
      </c>
      <c r="O76" s="47">
        <f t="shared" ca="1" si="29"/>
        <v>0</v>
      </c>
      <c r="P76" s="48">
        <f t="shared" ca="1" si="30"/>
        <v>1250</v>
      </c>
      <c r="R76" s="27"/>
      <c r="S76" s="27"/>
      <c r="AA76" s="3"/>
      <c r="AB76" s="244">
        <f t="shared" ca="1" si="31"/>
        <v>0</v>
      </c>
      <c r="AC76" s="50">
        <f t="shared" ca="1" si="32"/>
        <v>0</v>
      </c>
      <c r="AD76" s="50">
        <f t="shared" ca="1" si="33"/>
        <v>0</v>
      </c>
      <c r="AE76" s="50">
        <f t="shared" ca="1" si="34"/>
        <v>0</v>
      </c>
      <c r="AF76" s="50">
        <f t="shared" ca="1" si="35"/>
        <v>0</v>
      </c>
      <c r="AG76" s="51">
        <f t="shared" ca="1" si="36"/>
        <v>1250</v>
      </c>
      <c r="AH76" s="11"/>
      <c r="AI76" s="11"/>
      <c r="AJ76" s="11"/>
      <c r="AK76" s="11"/>
      <c r="AL76" s="11"/>
      <c r="AM76" s="11"/>
      <c r="AN76" s="11"/>
      <c r="AO76" s="11"/>
      <c r="AP76" s="11"/>
      <c r="AQ76" s="11"/>
      <c r="AR76" s="11"/>
      <c r="AS76" s="11"/>
      <c r="AT76" s="11"/>
      <c r="AU76" s="11"/>
      <c r="AV76" s="11"/>
    </row>
    <row r="77" spans="2:48" x14ac:dyDescent="0.6">
      <c r="B77" s="54">
        <v>18133</v>
      </c>
      <c r="C77" s="55" t="s">
        <v>343</v>
      </c>
      <c r="D77" s="55" t="s">
        <v>463</v>
      </c>
      <c r="E77" s="56" t="str">
        <f t="shared" ca="1" si="22"/>
        <v>F</v>
      </c>
      <c r="F77" s="57" t="str">
        <f t="shared" ca="1" si="23"/>
        <v>Account Rep</v>
      </c>
      <c r="G77" s="58">
        <f t="shared" ca="1" si="24"/>
        <v>43009</v>
      </c>
      <c r="H77" s="59">
        <f t="shared" ca="1" si="21"/>
        <v>72</v>
      </c>
      <c r="I77" s="56">
        <f t="shared" ca="1" si="21"/>
        <v>82</v>
      </c>
      <c r="J77" s="60">
        <f t="shared" ca="1" si="21"/>
        <v>85</v>
      </c>
      <c r="K77" s="47">
        <f t="shared" ca="1" si="25"/>
        <v>0</v>
      </c>
      <c r="L77" s="47">
        <f t="shared" ca="1" si="26"/>
        <v>6500</v>
      </c>
      <c r="M77" s="47">
        <f t="shared" ca="1" si="27"/>
        <v>0</v>
      </c>
      <c r="N77" s="47">
        <f t="shared" ca="1" si="28"/>
        <v>0</v>
      </c>
      <c r="O77" s="47">
        <f t="shared" ca="1" si="29"/>
        <v>0</v>
      </c>
      <c r="P77" s="48">
        <f t="shared" ca="1" si="30"/>
        <v>753</v>
      </c>
      <c r="R77" s="27"/>
      <c r="S77" s="27"/>
      <c r="AA77" s="3"/>
      <c r="AB77" s="244">
        <f t="shared" ca="1" si="31"/>
        <v>0</v>
      </c>
      <c r="AC77" s="50">
        <f t="shared" ca="1" si="32"/>
        <v>6500</v>
      </c>
      <c r="AD77" s="50">
        <f t="shared" ca="1" si="33"/>
        <v>0</v>
      </c>
      <c r="AE77" s="50">
        <f t="shared" ca="1" si="34"/>
        <v>0</v>
      </c>
      <c r="AF77" s="50">
        <f t="shared" ca="1" si="35"/>
        <v>0</v>
      </c>
      <c r="AG77" s="51">
        <f t="shared" ca="1" si="36"/>
        <v>753</v>
      </c>
      <c r="AH77" s="11"/>
      <c r="AI77" s="11"/>
      <c r="AJ77" s="11"/>
      <c r="AK77" s="11"/>
      <c r="AL77" s="11"/>
      <c r="AM77" s="11"/>
      <c r="AN77" s="11"/>
      <c r="AO77" s="11"/>
      <c r="AP77" s="11"/>
      <c r="AQ77" s="11"/>
      <c r="AR77" s="11"/>
      <c r="AS77" s="11"/>
      <c r="AT77" s="11"/>
      <c r="AU77" s="11"/>
      <c r="AV77" s="11"/>
    </row>
    <row r="78" spans="2:48" x14ac:dyDescent="0.6">
      <c r="B78" s="54">
        <v>18154</v>
      </c>
      <c r="C78" s="55" t="s">
        <v>344</v>
      </c>
      <c r="D78" s="55" t="s">
        <v>462</v>
      </c>
      <c r="E78" s="56" t="str">
        <f t="shared" ca="1" si="22"/>
        <v>M</v>
      </c>
      <c r="F78" s="57" t="str">
        <f t="shared" ca="1" si="23"/>
        <v>Manager</v>
      </c>
      <c r="G78" s="58">
        <f t="shared" ca="1" si="24"/>
        <v>75395</v>
      </c>
      <c r="H78" s="59">
        <f t="shared" ca="1" si="21"/>
        <v>66</v>
      </c>
      <c r="I78" s="56">
        <f t="shared" ca="1" si="21"/>
        <v>70</v>
      </c>
      <c r="J78" s="60">
        <f t="shared" ca="1" si="21"/>
        <v>91</v>
      </c>
      <c r="K78" s="47">
        <f t="shared" ca="1" si="25"/>
        <v>0</v>
      </c>
      <c r="L78" s="47">
        <f t="shared" ca="1" si="26"/>
        <v>0</v>
      </c>
      <c r="M78" s="47">
        <f t="shared" ca="1" si="27"/>
        <v>0</v>
      </c>
      <c r="N78" s="47">
        <f t="shared" ca="1" si="28"/>
        <v>0</v>
      </c>
      <c r="O78" s="47">
        <f t="shared" ca="1" si="29"/>
        <v>0</v>
      </c>
      <c r="P78" s="48">
        <f t="shared" ca="1" si="30"/>
        <v>1319</v>
      </c>
      <c r="R78" s="27"/>
      <c r="S78" s="27"/>
      <c r="AA78" s="3"/>
      <c r="AB78" s="244">
        <f t="shared" ca="1" si="31"/>
        <v>0</v>
      </c>
      <c r="AC78" s="50">
        <f t="shared" ca="1" si="32"/>
        <v>0</v>
      </c>
      <c r="AD78" s="50">
        <f t="shared" ca="1" si="33"/>
        <v>0</v>
      </c>
      <c r="AE78" s="50">
        <f t="shared" ca="1" si="34"/>
        <v>0</v>
      </c>
      <c r="AF78" s="50">
        <f t="shared" ca="1" si="35"/>
        <v>0</v>
      </c>
      <c r="AG78" s="51">
        <f t="shared" ca="1" si="36"/>
        <v>1319</v>
      </c>
      <c r="AH78" s="11"/>
      <c r="AI78" s="11"/>
      <c r="AJ78" s="11"/>
      <c r="AK78" s="11"/>
      <c r="AL78" s="11"/>
      <c r="AM78" s="11"/>
      <c r="AN78" s="11"/>
      <c r="AO78" s="11"/>
      <c r="AP78" s="11"/>
      <c r="AQ78" s="11"/>
      <c r="AR78" s="11"/>
      <c r="AS78" s="11"/>
      <c r="AT78" s="11"/>
      <c r="AU78" s="11"/>
      <c r="AV78" s="11"/>
    </row>
    <row r="79" spans="2:48" x14ac:dyDescent="0.6">
      <c r="B79" s="54">
        <v>18223</v>
      </c>
      <c r="C79" s="55" t="s">
        <v>345</v>
      </c>
      <c r="D79" s="55" t="s">
        <v>459</v>
      </c>
      <c r="E79" s="56" t="str">
        <f t="shared" ca="1" si="22"/>
        <v>M</v>
      </c>
      <c r="F79" s="57" t="str">
        <f t="shared" ca="1" si="23"/>
        <v>Sr. Account Rep</v>
      </c>
      <c r="G79" s="58">
        <f t="shared" ca="1" si="24"/>
        <v>52589</v>
      </c>
      <c r="H79" s="59">
        <f t="shared" ca="1" si="21"/>
        <v>88</v>
      </c>
      <c r="I79" s="56">
        <f t="shared" ca="1" si="21"/>
        <v>82</v>
      </c>
      <c r="J79" s="60">
        <f t="shared" ca="1" si="21"/>
        <v>72</v>
      </c>
      <c r="K79" s="47">
        <f t="shared" ca="1" si="25"/>
        <v>0</v>
      </c>
      <c r="L79" s="47">
        <f t="shared" ca="1" si="26"/>
        <v>0</v>
      </c>
      <c r="M79" s="47">
        <f t="shared" ca="1" si="27"/>
        <v>0</v>
      </c>
      <c r="N79" s="47">
        <f t="shared" ca="1" si="28"/>
        <v>0</v>
      </c>
      <c r="O79" s="47">
        <f t="shared" ca="1" si="29"/>
        <v>0</v>
      </c>
      <c r="P79" s="48">
        <f t="shared" ca="1" si="30"/>
        <v>920</v>
      </c>
      <c r="R79" s="27"/>
      <c r="S79" s="27"/>
      <c r="AA79" s="3"/>
      <c r="AB79" s="244">
        <f t="shared" ca="1" si="31"/>
        <v>0</v>
      </c>
      <c r="AC79" s="50">
        <f t="shared" ca="1" si="32"/>
        <v>0</v>
      </c>
      <c r="AD79" s="50">
        <f t="shared" ca="1" si="33"/>
        <v>0</v>
      </c>
      <c r="AE79" s="50">
        <f t="shared" ca="1" si="34"/>
        <v>0</v>
      </c>
      <c r="AF79" s="50">
        <f t="shared" ca="1" si="35"/>
        <v>0</v>
      </c>
      <c r="AG79" s="51">
        <f t="shared" ca="1" si="36"/>
        <v>920</v>
      </c>
    </row>
    <row r="80" spans="2:48" x14ac:dyDescent="0.6">
      <c r="B80" s="54">
        <v>18351</v>
      </c>
      <c r="C80" s="55" t="s">
        <v>346</v>
      </c>
      <c r="D80" s="55" t="s">
        <v>462</v>
      </c>
      <c r="E80" s="56" t="str">
        <f t="shared" ca="1" si="22"/>
        <v>M</v>
      </c>
      <c r="F80" s="57" t="str">
        <f t="shared" ca="1" si="23"/>
        <v>Sr. Account Rep</v>
      </c>
      <c r="G80" s="58">
        <f t="shared" ca="1" si="24"/>
        <v>56006</v>
      </c>
      <c r="H80" s="59">
        <f t="shared" ca="1" si="21"/>
        <v>68</v>
      </c>
      <c r="I80" s="56">
        <f t="shared" ca="1" si="21"/>
        <v>69</v>
      </c>
      <c r="J80" s="60">
        <f t="shared" ca="1" si="21"/>
        <v>70</v>
      </c>
      <c r="K80" s="47">
        <f t="shared" ca="1" si="25"/>
        <v>0</v>
      </c>
      <c r="L80" s="47">
        <f t="shared" ca="1" si="26"/>
        <v>0</v>
      </c>
      <c r="M80" s="47">
        <f t="shared" ca="1" si="27"/>
        <v>0</v>
      </c>
      <c r="N80" s="47">
        <f t="shared" ca="1" si="28"/>
        <v>0</v>
      </c>
      <c r="O80" s="47">
        <f t="shared" ca="1" si="29"/>
        <v>0</v>
      </c>
      <c r="P80" s="48">
        <f t="shared" ca="1" si="30"/>
        <v>0</v>
      </c>
      <c r="R80" s="27"/>
      <c r="S80" s="27"/>
      <c r="AA80" s="3"/>
      <c r="AB80" s="244">
        <f t="shared" ca="1" si="31"/>
        <v>0</v>
      </c>
      <c r="AC80" s="50">
        <f t="shared" ca="1" si="32"/>
        <v>0</v>
      </c>
      <c r="AD80" s="50">
        <f t="shared" ca="1" si="33"/>
        <v>0</v>
      </c>
      <c r="AE80" s="50">
        <f t="shared" ca="1" si="34"/>
        <v>0</v>
      </c>
      <c r="AF80" s="50">
        <f t="shared" ca="1" si="35"/>
        <v>0</v>
      </c>
      <c r="AG80" s="51">
        <f t="shared" ca="1" si="36"/>
        <v>0</v>
      </c>
    </row>
    <row r="81" spans="2:33" x14ac:dyDescent="0.6">
      <c r="B81" s="54">
        <v>18414</v>
      </c>
      <c r="C81" s="55" t="s">
        <v>347</v>
      </c>
      <c r="D81" s="55" t="s">
        <v>462</v>
      </c>
      <c r="E81" s="56" t="str">
        <f t="shared" ca="1" si="22"/>
        <v>M</v>
      </c>
      <c r="F81" s="57" t="str">
        <f t="shared" ca="1" si="23"/>
        <v>Trainee</v>
      </c>
      <c r="G81" s="58">
        <f t="shared" ca="1" si="24"/>
        <v>24223</v>
      </c>
      <c r="H81" s="59">
        <f t="shared" ca="1" si="21"/>
        <v>67</v>
      </c>
      <c r="I81" s="56">
        <f t="shared" ca="1" si="21"/>
        <v>79</v>
      </c>
      <c r="J81" s="60">
        <f t="shared" ca="1" si="21"/>
        <v>71</v>
      </c>
      <c r="K81" s="47">
        <f t="shared" ca="1" si="25"/>
        <v>0</v>
      </c>
      <c r="L81" s="47">
        <f t="shared" ca="1" si="26"/>
        <v>0</v>
      </c>
      <c r="M81" s="47">
        <f t="shared" ca="1" si="27"/>
        <v>0</v>
      </c>
      <c r="N81" s="47">
        <f t="shared" ca="1" si="28"/>
        <v>0</v>
      </c>
      <c r="O81" s="47">
        <f t="shared" ca="1" si="29"/>
        <v>0</v>
      </c>
      <c r="P81" s="48">
        <f t="shared" ca="1" si="30"/>
        <v>0</v>
      </c>
      <c r="R81" s="27"/>
      <c r="S81" s="27"/>
      <c r="AA81" s="3"/>
      <c r="AB81" s="244">
        <f t="shared" ca="1" si="31"/>
        <v>0</v>
      </c>
      <c r="AC81" s="50">
        <f t="shared" ca="1" si="32"/>
        <v>0</v>
      </c>
      <c r="AD81" s="50">
        <f t="shared" ca="1" si="33"/>
        <v>0</v>
      </c>
      <c r="AE81" s="50">
        <f t="shared" ca="1" si="34"/>
        <v>0</v>
      </c>
      <c r="AF81" s="50">
        <f t="shared" ca="1" si="35"/>
        <v>0</v>
      </c>
      <c r="AG81" s="51">
        <f t="shared" ca="1" si="36"/>
        <v>0</v>
      </c>
    </row>
    <row r="82" spans="2:33" x14ac:dyDescent="0.6">
      <c r="B82" s="54">
        <v>18489</v>
      </c>
      <c r="C82" s="55" t="s">
        <v>348</v>
      </c>
      <c r="D82" s="55" t="s">
        <v>463</v>
      </c>
      <c r="E82" s="56" t="str">
        <f t="shared" ca="1" si="22"/>
        <v>M</v>
      </c>
      <c r="F82" s="57" t="str">
        <f t="shared" ca="1" si="23"/>
        <v>Sr. Account Rep</v>
      </c>
      <c r="G82" s="58">
        <f t="shared" ca="1" si="24"/>
        <v>58157</v>
      </c>
      <c r="H82" s="59">
        <f t="shared" ca="1" si="21"/>
        <v>99</v>
      </c>
      <c r="I82" s="56">
        <f t="shared" ca="1" si="21"/>
        <v>96</v>
      </c>
      <c r="J82" s="60">
        <f t="shared" ca="1" si="21"/>
        <v>70</v>
      </c>
      <c r="K82" s="47">
        <f t="shared" ca="1" si="25"/>
        <v>5000</v>
      </c>
      <c r="L82" s="47">
        <f t="shared" ca="1" si="26"/>
        <v>6500</v>
      </c>
      <c r="M82" s="47">
        <f t="shared" ca="1" si="27"/>
        <v>8500</v>
      </c>
      <c r="N82" s="47">
        <f t="shared" ca="1" si="28"/>
        <v>5000</v>
      </c>
      <c r="O82" s="47">
        <f t="shared" ca="1" si="29"/>
        <v>0</v>
      </c>
      <c r="P82" s="48">
        <f t="shared" ca="1" si="30"/>
        <v>1018</v>
      </c>
      <c r="R82" s="27"/>
      <c r="S82" s="27"/>
      <c r="AA82" s="3"/>
      <c r="AB82" s="244">
        <f t="shared" ca="1" si="31"/>
        <v>5000</v>
      </c>
      <c r="AC82" s="50">
        <f t="shared" ca="1" si="32"/>
        <v>6500</v>
      </c>
      <c r="AD82" s="50">
        <f t="shared" ca="1" si="33"/>
        <v>8500</v>
      </c>
      <c r="AE82" s="50">
        <f t="shared" ca="1" si="34"/>
        <v>5000</v>
      </c>
      <c r="AF82" s="50">
        <f t="shared" ca="1" si="35"/>
        <v>0</v>
      </c>
      <c r="AG82" s="51">
        <f t="shared" ca="1" si="36"/>
        <v>1018</v>
      </c>
    </row>
    <row r="83" spans="2:33" x14ac:dyDescent="0.6">
      <c r="B83" s="54">
        <v>18501</v>
      </c>
      <c r="C83" s="55" t="s">
        <v>349</v>
      </c>
      <c r="D83" s="55" t="s">
        <v>461</v>
      </c>
      <c r="E83" s="56" t="str">
        <f t="shared" ca="1" si="22"/>
        <v>M</v>
      </c>
      <c r="F83" s="57" t="str">
        <f t="shared" ca="1" si="23"/>
        <v>Trainee</v>
      </c>
      <c r="G83" s="58">
        <f t="shared" ca="1" si="24"/>
        <v>29231</v>
      </c>
      <c r="H83" s="59">
        <f t="shared" ca="1" si="21"/>
        <v>75</v>
      </c>
      <c r="I83" s="56">
        <f t="shared" ca="1" si="21"/>
        <v>94</v>
      </c>
      <c r="J83" s="60">
        <f t="shared" ca="1" si="21"/>
        <v>94</v>
      </c>
      <c r="K83" s="47">
        <f t="shared" ca="1" si="25"/>
        <v>0</v>
      </c>
      <c r="L83" s="47">
        <f t="shared" ca="1" si="26"/>
        <v>6500</v>
      </c>
      <c r="M83" s="47">
        <f t="shared" ca="1" si="27"/>
        <v>0</v>
      </c>
      <c r="N83" s="47">
        <f t="shared" ca="1" si="28"/>
        <v>0</v>
      </c>
      <c r="O83" s="47">
        <f t="shared" ca="1" si="29"/>
        <v>0</v>
      </c>
      <c r="P83" s="48">
        <f t="shared" ca="1" si="30"/>
        <v>512</v>
      </c>
      <c r="R83" s="27"/>
      <c r="S83" s="27"/>
      <c r="AA83" s="3"/>
      <c r="AB83" s="244">
        <f t="shared" ca="1" si="31"/>
        <v>0</v>
      </c>
      <c r="AC83" s="50">
        <f t="shared" ca="1" si="32"/>
        <v>6500</v>
      </c>
      <c r="AD83" s="50">
        <f t="shared" ca="1" si="33"/>
        <v>0</v>
      </c>
      <c r="AE83" s="50">
        <f t="shared" ca="1" si="34"/>
        <v>0</v>
      </c>
      <c r="AF83" s="50">
        <f t="shared" ca="1" si="35"/>
        <v>0</v>
      </c>
      <c r="AG83" s="51">
        <f t="shared" ca="1" si="36"/>
        <v>512</v>
      </c>
    </row>
    <row r="84" spans="2:33" x14ac:dyDescent="0.6">
      <c r="B84" s="54">
        <v>18680</v>
      </c>
      <c r="C84" s="55" t="s">
        <v>350</v>
      </c>
      <c r="D84" s="55" t="s">
        <v>458</v>
      </c>
      <c r="E84" s="56" t="str">
        <f t="shared" ca="1" si="22"/>
        <v>M</v>
      </c>
      <c r="F84" s="57" t="str">
        <f t="shared" ca="1" si="23"/>
        <v>Manager</v>
      </c>
      <c r="G84" s="58">
        <f t="shared" ca="1" si="24"/>
        <v>86707</v>
      </c>
      <c r="H84" s="59">
        <f t="shared" ca="1" si="21"/>
        <v>79</v>
      </c>
      <c r="I84" s="56">
        <f t="shared" ca="1" si="21"/>
        <v>83</v>
      </c>
      <c r="J84" s="60">
        <f t="shared" ca="1" si="21"/>
        <v>89</v>
      </c>
      <c r="K84" s="47">
        <f t="shared" ca="1" si="25"/>
        <v>0</v>
      </c>
      <c r="L84" s="47">
        <f t="shared" ca="1" si="26"/>
        <v>6500</v>
      </c>
      <c r="M84" s="47">
        <f t="shared" ca="1" si="27"/>
        <v>0</v>
      </c>
      <c r="N84" s="47">
        <f t="shared" ca="1" si="28"/>
        <v>0</v>
      </c>
      <c r="O84" s="47">
        <f t="shared" ca="1" si="29"/>
        <v>0</v>
      </c>
      <c r="P84" s="48">
        <f t="shared" ca="1" si="30"/>
        <v>1517</v>
      </c>
      <c r="R84" s="27"/>
      <c r="S84" s="27"/>
      <c r="AA84" s="3"/>
      <c r="AB84" s="244">
        <f t="shared" ca="1" si="31"/>
        <v>0</v>
      </c>
      <c r="AC84" s="50">
        <f t="shared" ca="1" si="32"/>
        <v>6500</v>
      </c>
      <c r="AD84" s="50">
        <f t="shared" ca="1" si="33"/>
        <v>0</v>
      </c>
      <c r="AE84" s="50">
        <f t="shared" ca="1" si="34"/>
        <v>0</v>
      </c>
      <c r="AF84" s="50">
        <f t="shared" ca="1" si="35"/>
        <v>0</v>
      </c>
      <c r="AG84" s="51">
        <f t="shared" ca="1" si="36"/>
        <v>1517</v>
      </c>
    </row>
    <row r="85" spans="2:33" x14ac:dyDescent="0.6">
      <c r="B85" s="54">
        <v>18845</v>
      </c>
      <c r="C85" s="55" t="s">
        <v>351</v>
      </c>
      <c r="D85" s="55" t="s">
        <v>471</v>
      </c>
      <c r="E85" s="56" t="str">
        <f t="shared" ca="1" si="22"/>
        <v>F</v>
      </c>
      <c r="F85" s="57" t="str">
        <f t="shared" ca="1" si="23"/>
        <v>Account Rep</v>
      </c>
      <c r="G85" s="58">
        <f t="shared" ca="1" si="24"/>
        <v>46463</v>
      </c>
      <c r="H85" s="59">
        <f t="shared" ca="1" si="21"/>
        <v>79</v>
      </c>
      <c r="I85" s="56">
        <f t="shared" ca="1" si="21"/>
        <v>95</v>
      </c>
      <c r="J85" s="60">
        <f t="shared" ca="1" si="21"/>
        <v>99</v>
      </c>
      <c r="K85" s="47">
        <f t="shared" ca="1" si="25"/>
        <v>0</v>
      </c>
      <c r="L85" s="47">
        <f t="shared" ca="1" si="26"/>
        <v>6500</v>
      </c>
      <c r="M85" s="47">
        <f t="shared" ca="1" si="27"/>
        <v>8500</v>
      </c>
      <c r="N85" s="47">
        <f t="shared" ca="1" si="28"/>
        <v>0</v>
      </c>
      <c r="O85" s="47">
        <f t="shared" ca="1" si="29"/>
        <v>0</v>
      </c>
      <c r="P85" s="48">
        <f t="shared" ca="1" si="30"/>
        <v>813</v>
      </c>
      <c r="R85" s="27"/>
      <c r="S85" s="27"/>
      <c r="AA85" s="3"/>
      <c r="AB85" s="244">
        <f t="shared" ca="1" si="31"/>
        <v>0</v>
      </c>
      <c r="AC85" s="50">
        <f t="shared" ca="1" si="32"/>
        <v>6500</v>
      </c>
      <c r="AD85" s="50">
        <f t="shared" ca="1" si="33"/>
        <v>8500</v>
      </c>
      <c r="AE85" s="50">
        <f t="shared" ca="1" si="34"/>
        <v>0</v>
      </c>
      <c r="AF85" s="50">
        <f t="shared" ca="1" si="35"/>
        <v>0</v>
      </c>
      <c r="AG85" s="51">
        <f t="shared" ca="1" si="36"/>
        <v>813</v>
      </c>
    </row>
    <row r="86" spans="2:33" x14ac:dyDescent="0.6">
      <c r="B86" s="54">
        <v>19080</v>
      </c>
      <c r="C86" s="55" t="s">
        <v>352</v>
      </c>
      <c r="D86" s="55" t="s">
        <v>458</v>
      </c>
      <c r="E86" s="56" t="str">
        <f t="shared" ca="1" si="22"/>
        <v>M</v>
      </c>
      <c r="F86" s="57" t="str">
        <f t="shared" ca="1" si="23"/>
        <v>Trainee</v>
      </c>
      <c r="G86" s="58">
        <f t="shared" ca="1" si="24"/>
        <v>21234</v>
      </c>
      <c r="H86" s="59">
        <f t="shared" ca="1" si="21"/>
        <v>68</v>
      </c>
      <c r="I86" s="56">
        <f t="shared" ca="1" si="21"/>
        <v>88</v>
      </c>
      <c r="J86" s="60">
        <f t="shared" ca="1" si="21"/>
        <v>94</v>
      </c>
      <c r="K86" s="47">
        <f t="shared" ca="1" si="25"/>
        <v>0</v>
      </c>
      <c r="L86" s="47">
        <f t="shared" ca="1" si="26"/>
        <v>6500</v>
      </c>
      <c r="M86" s="47">
        <f t="shared" ca="1" si="27"/>
        <v>0</v>
      </c>
      <c r="N86" s="47">
        <f t="shared" ca="1" si="28"/>
        <v>0</v>
      </c>
      <c r="O86" s="47">
        <f t="shared" ca="1" si="29"/>
        <v>0</v>
      </c>
      <c r="P86" s="48">
        <f t="shared" ca="1" si="30"/>
        <v>372</v>
      </c>
      <c r="R86" s="27"/>
      <c r="S86" s="27"/>
      <c r="AA86" s="3"/>
      <c r="AB86" s="244">
        <f t="shared" ca="1" si="31"/>
        <v>0</v>
      </c>
      <c r="AC86" s="50">
        <f t="shared" ca="1" si="32"/>
        <v>6500</v>
      </c>
      <c r="AD86" s="50">
        <f t="shared" ca="1" si="33"/>
        <v>0</v>
      </c>
      <c r="AE86" s="50">
        <f t="shared" ca="1" si="34"/>
        <v>0</v>
      </c>
      <c r="AF86" s="50">
        <f t="shared" ca="1" si="35"/>
        <v>0</v>
      </c>
      <c r="AG86" s="51">
        <f t="shared" ca="1" si="36"/>
        <v>372</v>
      </c>
    </row>
    <row r="87" spans="2:33" x14ac:dyDescent="0.6">
      <c r="B87" s="54">
        <v>19203</v>
      </c>
      <c r="C87" s="55" t="s">
        <v>353</v>
      </c>
      <c r="D87" s="55" t="s">
        <v>466</v>
      </c>
      <c r="E87" s="56" t="str">
        <f t="shared" ca="1" si="22"/>
        <v>M</v>
      </c>
      <c r="F87" s="57" t="str">
        <f t="shared" ca="1" si="23"/>
        <v>Trainee</v>
      </c>
      <c r="G87" s="58">
        <f t="shared" ca="1" si="24"/>
        <v>26864</v>
      </c>
      <c r="H87" s="59">
        <f t="shared" ca="1" si="21"/>
        <v>79</v>
      </c>
      <c r="I87" s="56">
        <f t="shared" ca="1" si="21"/>
        <v>78</v>
      </c>
      <c r="J87" s="60">
        <f t="shared" ca="1" si="21"/>
        <v>92</v>
      </c>
      <c r="K87" s="47">
        <f t="shared" ca="1" si="25"/>
        <v>0</v>
      </c>
      <c r="L87" s="47">
        <f t="shared" ca="1" si="26"/>
        <v>0</v>
      </c>
      <c r="M87" s="47">
        <f t="shared" ca="1" si="27"/>
        <v>0</v>
      </c>
      <c r="N87" s="47">
        <f t="shared" ca="1" si="28"/>
        <v>0</v>
      </c>
      <c r="O87" s="47">
        <f t="shared" ca="1" si="29"/>
        <v>0</v>
      </c>
      <c r="P87" s="48">
        <f t="shared" ca="1" si="30"/>
        <v>470</v>
      </c>
      <c r="R87" s="27"/>
      <c r="S87" s="27"/>
      <c r="AA87" s="3"/>
      <c r="AB87" s="244">
        <f t="shared" ca="1" si="31"/>
        <v>0</v>
      </c>
      <c r="AC87" s="50">
        <f t="shared" ca="1" si="32"/>
        <v>0</v>
      </c>
      <c r="AD87" s="50">
        <f t="shared" ca="1" si="33"/>
        <v>0</v>
      </c>
      <c r="AE87" s="50">
        <f t="shared" ca="1" si="34"/>
        <v>0</v>
      </c>
      <c r="AF87" s="50">
        <f t="shared" ca="1" si="35"/>
        <v>0</v>
      </c>
      <c r="AG87" s="51">
        <f t="shared" ca="1" si="36"/>
        <v>470</v>
      </c>
    </row>
    <row r="88" spans="2:33" x14ac:dyDescent="0.6">
      <c r="B88" s="54">
        <v>19340</v>
      </c>
      <c r="C88" s="55" t="s">
        <v>354</v>
      </c>
      <c r="D88" s="55" t="s">
        <v>470</v>
      </c>
      <c r="E88" s="56" t="str">
        <f t="shared" ca="1" si="22"/>
        <v>M</v>
      </c>
      <c r="F88" s="57" t="str">
        <f t="shared" ca="1" si="23"/>
        <v>Account Rep</v>
      </c>
      <c r="G88" s="58">
        <f t="shared" ca="1" si="24"/>
        <v>30779</v>
      </c>
      <c r="H88" s="59">
        <f t="shared" ref="H88:J107" ca="1" si="37">RANDBETWEEN(65,99)</f>
        <v>69</v>
      </c>
      <c r="I88" s="56">
        <f t="shared" ca="1" si="37"/>
        <v>65</v>
      </c>
      <c r="J88" s="60">
        <f t="shared" ca="1" si="37"/>
        <v>94</v>
      </c>
      <c r="K88" s="47">
        <f t="shared" ca="1" si="25"/>
        <v>0</v>
      </c>
      <c r="L88" s="47">
        <f t="shared" ca="1" si="26"/>
        <v>0</v>
      </c>
      <c r="M88" s="47">
        <f t="shared" ca="1" si="27"/>
        <v>0</v>
      </c>
      <c r="N88" s="47">
        <f t="shared" ca="1" si="28"/>
        <v>0</v>
      </c>
      <c r="O88" s="47">
        <f t="shared" ca="1" si="29"/>
        <v>0</v>
      </c>
      <c r="P88" s="48">
        <f t="shared" ca="1" si="30"/>
        <v>539</v>
      </c>
      <c r="R88" s="27"/>
      <c r="S88" s="27"/>
      <c r="AA88" s="3"/>
      <c r="AB88" s="244">
        <f t="shared" ca="1" si="31"/>
        <v>0</v>
      </c>
      <c r="AC88" s="50">
        <f t="shared" ca="1" si="32"/>
        <v>0</v>
      </c>
      <c r="AD88" s="50">
        <f t="shared" ca="1" si="33"/>
        <v>0</v>
      </c>
      <c r="AE88" s="50">
        <f t="shared" ca="1" si="34"/>
        <v>0</v>
      </c>
      <c r="AF88" s="50">
        <f t="shared" ca="1" si="35"/>
        <v>0</v>
      </c>
      <c r="AG88" s="51">
        <f t="shared" ca="1" si="36"/>
        <v>539</v>
      </c>
    </row>
    <row r="89" spans="2:33" x14ac:dyDescent="0.6">
      <c r="B89" s="54">
        <v>19469</v>
      </c>
      <c r="C89" s="55" t="s">
        <v>52</v>
      </c>
      <c r="D89" s="55" t="s">
        <v>457</v>
      </c>
      <c r="E89" s="56" t="str">
        <f t="shared" ca="1" si="22"/>
        <v>M</v>
      </c>
      <c r="F89" s="57" t="str">
        <f t="shared" ca="1" si="23"/>
        <v>Manager</v>
      </c>
      <c r="G89" s="58">
        <f t="shared" ca="1" si="24"/>
        <v>84010</v>
      </c>
      <c r="H89" s="59">
        <f t="shared" ca="1" si="37"/>
        <v>81</v>
      </c>
      <c r="I89" s="56">
        <f t="shared" ca="1" si="37"/>
        <v>67</v>
      </c>
      <c r="J89" s="60">
        <f t="shared" ca="1" si="37"/>
        <v>65</v>
      </c>
      <c r="K89" s="47">
        <f t="shared" ca="1" si="25"/>
        <v>0</v>
      </c>
      <c r="L89" s="47">
        <f t="shared" ca="1" si="26"/>
        <v>0</v>
      </c>
      <c r="M89" s="47">
        <f t="shared" ca="1" si="27"/>
        <v>0</v>
      </c>
      <c r="N89" s="47">
        <f t="shared" ca="1" si="28"/>
        <v>0</v>
      </c>
      <c r="O89" s="47">
        <f t="shared" ca="1" si="29"/>
        <v>0</v>
      </c>
      <c r="P89" s="48">
        <f t="shared" ca="1" si="30"/>
        <v>1470</v>
      </c>
      <c r="R89" s="27"/>
      <c r="S89" s="27"/>
      <c r="AA89" s="3"/>
      <c r="AB89" s="244">
        <f t="shared" ca="1" si="31"/>
        <v>0</v>
      </c>
      <c r="AC89" s="50">
        <f t="shared" ca="1" si="32"/>
        <v>0</v>
      </c>
      <c r="AD89" s="50">
        <f t="shared" ca="1" si="33"/>
        <v>0</v>
      </c>
      <c r="AE89" s="50">
        <f t="shared" ca="1" si="34"/>
        <v>0</v>
      </c>
      <c r="AF89" s="50">
        <f t="shared" ca="1" si="35"/>
        <v>0</v>
      </c>
      <c r="AG89" s="51">
        <f t="shared" ca="1" si="36"/>
        <v>1470</v>
      </c>
    </row>
    <row r="90" spans="2:33" x14ac:dyDescent="0.6">
      <c r="B90" s="54">
        <v>19559</v>
      </c>
      <c r="C90" s="55" t="s">
        <v>355</v>
      </c>
      <c r="D90" s="55" t="s">
        <v>456</v>
      </c>
      <c r="E90" s="56" t="str">
        <f t="shared" ca="1" si="22"/>
        <v>M</v>
      </c>
      <c r="F90" s="57" t="str">
        <f t="shared" ca="1" si="23"/>
        <v>Manager</v>
      </c>
      <c r="G90" s="58">
        <f t="shared" ca="1" si="24"/>
        <v>67955</v>
      </c>
      <c r="H90" s="59">
        <f t="shared" ca="1" si="37"/>
        <v>77</v>
      </c>
      <c r="I90" s="56">
        <f t="shared" ca="1" si="37"/>
        <v>84</v>
      </c>
      <c r="J90" s="60">
        <f t="shared" ca="1" si="37"/>
        <v>84</v>
      </c>
      <c r="K90" s="47">
        <f t="shared" ca="1" si="25"/>
        <v>0</v>
      </c>
      <c r="L90" s="47">
        <f t="shared" ca="1" si="26"/>
        <v>0</v>
      </c>
      <c r="M90" s="47">
        <f t="shared" ca="1" si="27"/>
        <v>0</v>
      </c>
      <c r="N90" s="47">
        <f t="shared" ca="1" si="28"/>
        <v>0</v>
      </c>
      <c r="O90" s="47">
        <f t="shared" ca="1" si="29"/>
        <v>0</v>
      </c>
      <c r="P90" s="48">
        <f t="shared" ca="1" si="30"/>
        <v>1189</v>
      </c>
      <c r="R90" s="27"/>
      <c r="S90" s="27"/>
      <c r="AA90" s="3"/>
      <c r="AB90" s="244">
        <f t="shared" ca="1" si="31"/>
        <v>0</v>
      </c>
      <c r="AC90" s="50">
        <f t="shared" ca="1" si="32"/>
        <v>0</v>
      </c>
      <c r="AD90" s="50">
        <f t="shared" ca="1" si="33"/>
        <v>0</v>
      </c>
      <c r="AE90" s="50">
        <f t="shared" ca="1" si="34"/>
        <v>0</v>
      </c>
      <c r="AF90" s="50">
        <f t="shared" ca="1" si="35"/>
        <v>0</v>
      </c>
      <c r="AG90" s="51">
        <f t="shared" ca="1" si="36"/>
        <v>1189</v>
      </c>
    </row>
    <row r="91" spans="2:33" x14ac:dyDescent="0.6">
      <c r="B91" s="54">
        <v>19757</v>
      </c>
      <c r="C91" s="55" t="s">
        <v>356</v>
      </c>
      <c r="D91" s="55" t="s">
        <v>458</v>
      </c>
      <c r="E91" s="56" t="str">
        <f t="shared" ca="1" si="22"/>
        <v>F</v>
      </c>
      <c r="F91" s="57" t="str">
        <f t="shared" ca="1" si="23"/>
        <v>Trainee</v>
      </c>
      <c r="G91" s="58">
        <f t="shared" ca="1" si="24"/>
        <v>27304</v>
      </c>
      <c r="H91" s="59">
        <f t="shared" ca="1" si="37"/>
        <v>76</v>
      </c>
      <c r="I91" s="56">
        <f t="shared" ca="1" si="37"/>
        <v>79</v>
      </c>
      <c r="J91" s="60">
        <f t="shared" ca="1" si="37"/>
        <v>79</v>
      </c>
      <c r="K91" s="47">
        <f t="shared" ca="1" si="25"/>
        <v>0</v>
      </c>
      <c r="L91" s="47">
        <f t="shared" ca="1" si="26"/>
        <v>0</v>
      </c>
      <c r="M91" s="47">
        <f t="shared" ca="1" si="27"/>
        <v>0</v>
      </c>
      <c r="N91" s="47">
        <f t="shared" ca="1" si="28"/>
        <v>0</v>
      </c>
      <c r="O91" s="47">
        <f t="shared" ca="1" si="29"/>
        <v>0</v>
      </c>
      <c r="P91" s="48">
        <f t="shared" ca="1" si="30"/>
        <v>0</v>
      </c>
      <c r="R91" s="27"/>
      <c r="S91" s="27"/>
      <c r="AA91" s="3"/>
      <c r="AB91" s="244">
        <f t="shared" ca="1" si="31"/>
        <v>0</v>
      </c>
      <c r="AC91" s="50">
        <f t="shared" ca="1" si="32"/>
        <v>0</v>
      </c>
      <c r="AD91" s="50">
        <f t="shared" ca="1" si="33"/>
        <v>0</v>
      </c>
      <c r="AE91" s="50">
        <f t="shared" ca="1" si="34"/>
        <v>0</v>
      </c>
      <c r="AF91" s="50">
        <f t="shared" ca="1" si="35"/>
        <v>0</v>
      </c>
      <c r="AG91" s="51">
        <f t="shared" ca="1" si="36"/>
        <v>0</v>
      </c>
    </row>
    <row r="92" spans="2:33" x14ac:dyDescent="0.6">
      <c r="B92" s="54">
        <v>19916</v>
      </c>
      <c r="C92" s="55" t="s">
        <v>357</v>
      </c>
      <c r="D92" s="55" t="s">
        <v>471</v>
      </c>
      <c r="E92" s="56" t="str">
        <f t="shared" ca="1" si="22"/>
        <v>F</v>
      </c>
      <c r="F92" s="57" t="str">
        <f t="shared" ca="1" si="23"/>
        <v>Trainee</v>
      </c>
      <c r="G92" s="58">
        <f t="shared" ca="1" si="24"/>
        <v>27737</v>
      </c>
      <c r="H92" s="59">
        <f t="shared" ca="1" si="37"/>
        <v>86</v>
      </c>
      <c r="I92" s="56">
        <f t="shared" ca="1" si="37"/>
        <v>88</v>
      </c>
      <c r="J92" s="60">
        <f t="shared" ca="1" si="37"/>
        <v>82</v>
      </c>
      <c r="K92" s="47">
        <f t="shared" ca="1" si="25"/>
        <v>0</v>
      </c>
      <c r="L92" s="47">
        <f t="shared" ca="1" si="26"/>
        <v>0</v>
      </c>
      <c r="M92" s="47">
        <f t="shared" ca="1" si="27"/>
        <v>0</v>
      </c>
      <c r="N92" s="47">
        <f t="shared" ca="1" si="28"/>
        <v>0</v>
      </c>
      <c r="O92" s="47">
        <f t="shared" ca="1" si="29"/>
        <v>0</v>
      </c>
      <c r="P92" s="48">
        <f t="shared" ca="1" si="30"/>
        <v>485</v>
      </c>
      <c r="R92" s="27"/>
      <c r="S92" s="27"/>
      <c r="AA92" s="3"/>
      <c r="AB92" s="244">
        <f t="shared" ca="1" si="31"/>
        <v>0</v>
      </c>
      <c r="AC92" s="50">
        <f t="shared" ca="1" si="32"/>
        <v>0</v>
      </c>
      <c r="AD92" s="50">
        <f t="shared" ca="1" si="33"/>
        <v>0</v>
      </c>
      <c r="AE92" s="50">
        <f t="shared" ca="1" si="34"/>
        <v>0</v>
      </c>
      <c r="AF92" s="50">
        <f t="shared" ca="1" si="35"/>
        <v>0</v>
      </c>
      <c r="AG92" s="51">
        <f t="shared" ca="1" si="36"/>
        <v>485</v>
      </c>
    </row>
    <row r="93" spans="2:33" x14ac:dyDescent="0.6">
      <c r="B93" s="54">
        <v>19968</v>
      </c>
      <c r="C93" s="55" t="s">
        <v>358</v>
      </c>
      <c r="D93" s="55" t="s">
        <v>472</v>
      </c>
      <c r="E93" s="56" t="str">
        <f t="shared" ca="1" si="22"/>
        <v>F</v>
      </c>
      <c r="F93" s="57" t="str">
        <f t="shared" ca="1" si="23"/>
        <v>Manager</v>
      </c>
      <c r="G93" s="58">
        <f t="shared" ca="1" si="24"/>
        <v>76408</v>
      </c>
      <c r="H93" s="59">
        <f t="shared" ca="1" si="37"/>
        <v>75</v>
      </c>
      <c r="I93" s="56">
        <f t="shared" ca="1" si="37"/>
        <v>90</v>
      </c>
      <c r="J93" s="60">
        <f t="shared" ca="1" si="37"/>
        <v>97</v>
      </c>
      <c r="K93" s="47">
        <f t="shared" ca="1" si="25"/>
        <v>0</v>
      </c>
      <c r="L93" s="47">
        <f t="shared" ca="1" si="26"/>
        <v>6500</v>
      </c>
      <c r="M93" s="47">
        <f t="shared" ca="1" si="27"/>
        <v>8500</v>
      </c>
      <c r="N93" s="47">
        <f t="shared" ca="1" si="28"/>
        <v>0</v>
      </c>
      <c r="O93" s="47">
        <f t="shared" ca="1" si="29"/>
        <v>0</v>
      </c>
      <c r="P93" s="48">
        <f t="shared" ca="1" si="30"/>
        <v>1337</v>
      </c>
      <c r="R93" s="27"/>
      <c r="S93" s="27"/>
      <c r="AA93" s="3"/>
      <c r="AB93" s="244">
        <f t="shared" ca="1" si="31"/>
        <v>0</v>
      </c>
      <c r="AC93" s="50">
        <f t="shared" ca="1" si="32"/>
        <v>6500</v>
      </c>
      <c r="AD93" s="50">
        <f t="shared" ca="1" si="33"/>
        <v>8500</v>
      </c>
      <c r="AE93" s="50">
        <f t="shared" ca="1" si="34"/>
        <v>0</v>
      </c>
      <c r="AF93" s="50">
        <f t="shared" ca="1" si="35"/>
        <v>0</v>
      </c>
      <c r="AG93" s="51">
        <f t="shared" ca="1" si="36"/>
        <v>1337</v>
      </c>
    </row>
    <row r="94" spans="2:33" x14ac:dyDescent="0.6">
      <c r="B94" s="54">
        <v>20014</v>
      </c>
      <c r="C94" s="55" t="s">
        <v>359</v>
      </c>
      <c r="D94" s="55" t="s">
        <v>458</v>
      </c>
      <c r="E94" s="56" t="str">
        <f t="shared" ca="1" si="22"/>
        <v>M</v>
      </c>
      <c r="F94" s="57" t="str">
        <f t="shared" ca="1" si="23"/>
        <v>Manager</v>
      </c>
      <c r="G94" s="58">
        <f t="shared" ca="1" si="24"/>
        <v>67317</v>
      </c>
      <c r="H94" s="59">
        <f t="shared" ca="1" si="37"/>
        <v>77</v>
      </c>
      <c r="I94" s="56">
        <f t="shared" ca="1" si="37"/>
        <v>76</v>
      </c>
      <c r="J94" s="60">
        <f t="shared" ca="1" si="37"/>
        <v>70</v>
      </c>
      <c r="K94" s="47">
        <f t="shared" ca="1" si="25"/>
        <v>0</v>
      </c>
      <c r="L94" s="47">
        <f t="shared" ca="1" si="26"/>
        <v>0</v>
      </c>
      <c r="M94" s="47">
        <f t="shared" ca="1" si="27"/>
        <v>0</v>
      </c>
      <c r="N94" s="47">
        <f t="shared" ca="1" si="28"/>
        <v>0</v>
      </c>
      <c r="O94" s="47">
        <f t="shared" ca="1" si="29"/>
        <v>0</v>
      </c>
      <c r="P94" s="48">
        <f t="shared" ca="1" si="30"/>
        <v>0</v>
      </c>
      <c r="R94" s="27"/>
      <c r="S94" s="27"/>
      <c r="AA94" s="3"/>
      <c r="AB94" s="244">
        <f t="shared" ca="1" si="31"/>
        <v>0</v>
      </c>
      <c r="AC94" s="50">
        <f t="shared" ca="1" si="32"/>
        <v>0</v>
      </c>
      <c r="AD94" s="50">
        <f t="shared" ca="1" si="33"/>
        <v>0</v>
      </c>
      <c r="AE94" s="50">
        <f t="shared" ca="1" si="34"/>
        <v>0</v>
      </c>
      <c r="AF94" s="50">
        <f t="shared" ca="1" si="35"/>
        <v>0</v>
      </c>
      <c r="AG94" s="51">
        <f t="shared" ca="1" si="36"/>
        <v>0</v>
      </c>
    </row>
    <row r="95" spans="2:33" x14ac:dyDescent="0.6">
      <c r="B95" s="54">
        <v>20151</v>
      </c>
      <c r="C95" s="55" t="s">
        <v>360</v>
      </c>
      <c r="D95" s="55" t="s">
        <v>460</v>
      </c>
      <c r="E95" s="56" t="str">
        <f t="shared" ca="1" si="22"/>
        <v>F</v>
      </c>
      <c r="F95" s="57" t="str">
        <f t="shared" ca="1" si="23"/>
        <v>Manager</v>
      </c>
      <c r="G95" s="58">
        <f t="shared" ca="1" si="24"/>
        <v>77144</v>
      </c>
      <c r="H95" s="59">
        <f t="shared" ca="1" si="37"/>
        <v>97</v>
      </c>
      <c r="I95" s="56">
        <f t="shared" ca="1" si="37"/>
        <v>96</v>
      </c>
      <c r="J95" s="60">
        <f t="shared" ca="1" si="37"/>
        <v>83</v>
      </c>
      <c r="K95" s="47">
        <f t="shared" ca="1" si="25"/>
        <v>5000</v>
      </c>
      <c r="L95" s="47">
        <f t="shared" ca="1" si="26"/>
        <v>6500</v>
      </c>
      <c r="M95" s="47">
        <f t="shared" ca="1" si="27"/>
        <v>8500</v>
      </c>
      <c r="N95" s="47">
        <f t="shared" ca="1" si="28"/>
        <v>5000</v>
      </c>
      <c r="O95" s="47">
        <f t="shared" ca="1" si="29"/>
        <v>0</v>
      </c>
      <c r="P95" s="48">
        <f t="shared" ca="1" si="30"/>
        <v>7522</v>
      </c>
      <c r="R95" s="27"/>
      <c r="S95" s="27"/>
      <c r="AA95" s="3"/>
      <c r="AB95" s="244">
        <f t="shared" ca="1" si="31"/>
        <v>5000</v>
      </c>
      <c r="AC95" s="50">
        <f t="shared" ca="1" si="32"/>
        <v>6500</v>
      </c>
      <c r="AD95" s="50">
        <f t="shared" ca="1" si="33"/>
        <v>8500</v>
      </c>
      <c r="AE95" s="50">
        <f t="shared" ca="1" si="34"/>
        <v>5000</v>
      </c>
      <c r="AF95" s="50">
        <f t="shared" ca="1" si="35"/>
        <v>0</v>
      </c>
      <c r="AG95" s="51">
        <f t="shared" ca="1" si="36"/>
        <v>7522</v>
      </c>
    </row>
    <row r="96" spans="2:33" x14ac:dyDescent="0.6">
      <c r="B96" s="54">
        <v>20228</v>
      </c>
      <c r="C96" s="55" t="s">
        <v>349</v>
      </c>
      <c r="D96" s="55" t="s">
        <v>470</v>
      </c>
      <c r="E96" s="56" t="str">
        <f t="shared" ca="1" si="22"/>
        <v>M</v>
      </c>
      <c r="F96" s="57" t="str">
        <f t="shared" ca="1" si="23"/>
        <v>Manager</v>
      </c>
      <c r="G96" s="58">
        <f t="shared" ca="1" si="24"/>
        <v>86203</v>
      </c>
      <c r="H96" s="59">
        <f t="shared" ca="1" si="37"/>
        <v>84</v>
      </c>
      <c r="I96" s="56">
        <f t="shared" ca="1" si="37"/>
        <v>97</v>
      </c>
      <c r="J96" s="60">
        <f t="shared" ca="1" si="37"/>
        <v>90</v>
      </c>
      <c r="K96" s="47">
        <f t="shared" ca="1" si="25"/>
        <v>0</v>
      </c>
      <c r="L96" s="47">
        <f t="shared" ca="1" si="26"/>
        <v>6500</v>
      </c>
      <c r="M96" s="47">
        <f t="shared" ca="1" si="27"/>
        <v>8500</v>
      </c>
      <c r="N96" s="47">
        <f t="shared" ca="1" si="28"/>
        <v>0</v>
      </c>
      <c r="O96" s="47">
        <f t="shared" ca="1" si="29"/>
        <v>0</v>
      </c>
      <c r="P96" s="48">
        <f t="shared" ca="1" si="30"/>
        <v>8405</v>
      </c>
      <c r="R96" s="27"/>
      <c r="S96" s="27"/>
      <c r="AA96" s="3"/>
      <c r="AB96" s="244">
        <f t="shared" ca="1" si="31"/>
        <v>0</v>
      </c>
      <c r="AC96" s="50">
        <f t="shared" ca="1" si="32"/>
        <v>6500</v>
      </c>
      <c r="AD96" s="50">
        <f t="shared" ca="1" si="33"/>
        <v>8500</v>
      </c>
      <c r="AE96" s="50">
        <f t="shared" ca="1" si="34"/>
        <v>0</v>
      </c>
      <c r="AF96" s="50">
        <f t="shared" ca="1" si="35"/>
        <v>0</v>
      </c>
      <c r="AG96" s="51">
        <f t="shared" ca="1" si="36"/>
        <v>8405</v>
      </c>
    </row>
    <row r="97" spans="2:33" x14ac:dyDescent="0.6">
      <c r="B97" s="54">
        <v>20246</v>
      </c>
      <c r="C97" s="55" t="s">
        <v>327</v>
      </c>
      <c r="D97" s="55" t="s">
        <v>459</v>
      </c>
      <c r="E97" s="56" t="str">
        <f t="shared" ca="1" si="22"/>
        <v>M</v>
      </c>
      <c r="F97" s="57" t="str">
        <f t="shared" ca="1" si="23"/>
        <v>Manager</v>
      </c>
      <c r="G97" s="58">
        <f t="shared" ca="1" si="24"/>
        <v>69601</v>
      </c>
      <c r="H97" s="59">
        <f t="shared" ca="1" si="37"/>
        <v>85</v>
      </c>
      <c r="I97" s="56">
        <f t="shared" ca="1" si="37"/>
        <v>68</v>
      </c>
      <c r="J97" s="60">
        <f t="shared" ca="1" si="37"/>
        <v>74</v>
      </c>
      <c r="K97" s="47">
        <f t="shared" ca="1" si="25"/>
        <v>0</v>
      </c>
      <c r="L97" s="47">
        <f t="shared" ca="1" si="26"/>
        <v>0</v>
      </c>
      <c r="M97" s="47">
        <f t="shared" ca="1" si="27"/>
        <v>0</v>
      </c>
      <c r="N97" s="47">
        <f t="shared" ca="1" si="28"/>
        <v>0</v>
      </c>
      <c r="O97" s="47">
        <f t="shared" ca="1" si="29"/>
        <v>0</v>
      </c>
      <c r="P97" s="48">
        <f t="shared" ca="1" si="30"/>
        <v>1218</v>
      </c>
      <c r="R97" s="27"/>
      <c r="S97" s="27"/>
      <c r="AA97" s="3"/>
      <c r="AB97" s="244">
        <f t="shared" ca="1" si="31"/>
        <v>0</v>
      </c>
      <c r="AC97" s="50">
        <f t="shared" ca="1" si="32"/>
        <v>0</v>
      </c>
      <c r="AD97" s="50">
        <f t="shared" ca="1" si="33"/>
        <v>0</v>
      </c>
      <c r="AE97" s="50">
        <f t="shared" ca="1" si="34"/>
        <v>0</v>
      </c>
      <c r="AF97" s="50">
        <f t="shared" ca="1" si="35"/>
        <v>0</v>
      </c>
      <c r="AG97" s="51">
        <f t="shared" ca="1" si="36"/>
        <v>1218</v>
      </c>
    </row>
    <row r="98" spans="2:33" x14ac:dyDescent="0.6">
      <c r="B98" s="54">
        <v>20477</v>
      </c>
      <c r="C98" s="55" t="s">
        <v>361</v>
      </c>
      <c r="D98" s="55" t="s">
        <v>457</v>
      </c>
      <c r="E98" s="56" t="str">
        <f t="shared" ca="1" si="22"/>
        <v>F</v>
      </c>
      <c r="F98" s="57" t="str">
        <f t="shared" ca="1" si="23"/>
        <v>Manager</v>
      </c>
      <c r="G98" s="58">
        <f t="shared" ca="1" si="24"/>
        <v>82689</v>
      </c>
      <c r="H98" s="59">
        <f t="shared" ca="1" si="37"/>
        <v>97</v>
      </c>
      <c r="I98" s="56">
        <f t="shared" ca="1" si="37"/>
        <v>72</v>
      </c>
      <c r="J98" s="60">
        <f t="shared" ca="1" si="37"/>
        <v>67</v>
      </c>
      <c r="K98" s="47">
        <f t="shared" ca="1" si="25"/>
        <v>5000</v>
      </c>
      <c r="L98" s="47">
        <f t="shared" ca="1" si="26"/>
        <v>6500</v>
      </c>
      <c r="M98" s="47">
        <f t="shared" ca="1" si="27"/>
        <v>8500</v>
      </c>
      <c r="N98" s="47">
        <f t="shared" ca="1" si="28"/>
        <v>0</v>
      </c>
      <c r="O98" s="47">
        <f t="shared" ca="1" si="29"/>
        <v>0</v>
      </c>
      <c r="P98" s="48">
        <f t="shared" ca="1" si="30"/>
        <v>1447</v>
      </c>
      <c r="R98" s="27"/>
      <c r="S98" s="27"/>
      <c r="AA98" s="3"/>
      <c r="AB98" s="244">
        <f t="shared" ca="1" si="31"/>
        <v>5000</v>
      </c>
      <c r="AC98" s="50">
        <f t="shared" ca="1" si="32"/>
        <v>6500</v>
      </c>
      <c r="AD98" s="50">
        <f t="shared" ca="1" si="33"/>
        <v>8500</v>
      </c>
      <c r="AE98" s="50">
        <f t="shared" ca="1" si="34"/>
        <v>0</v>
      </c>
      <c r="AF98" s="50">
        <f t="shared" ca="1" si="35"/>
        <v>0</v>
      </c>
      <c r="AG98" s="51">
        <f t="shared" ca="1" si="36"/>
        <v>1447</v>
      </c>
    </row>
    <row r="99" spans="2:33" x14ac:dyDescent="0.6">
      <c r="B99" s="54">
        <v>20607</v>
      </c>
      <c r="C99" s="55" t="s">
        <v>362</v>
      </c>
      <c r="D99" s="55" t="s">
        <v>457</v>
      </c>
      <c r="E99" s="56" t="str">
        <f t="shared" ca="1" si="22"/>
        <v>M</v>
      </c>
      <c r="F99" s="57" t="str">
        <f t="shared" ca="1" si="23"/>
        <v>Sr. Account Rep</v>
      </c>
      <c r="G99" s="58">
        <f t="shared" ca="1" si="24"/>
        <v>60000</v>
      </c>
      <c r="H99" s="59">
        <f t="shared" ca="1" si="37"/>
        <v>89</v>
      </c>
      <c r="I99" s="56">
        <f t="shared" ca="1" si="37"/>
        <v>92</v>
      </c>
      <c r="J99" s="60">
        <f t="shared" ca="1" si="37"/>
        <v>74</v>
      </c>
      <c r="K99" s="47">
        <f t="shared" ca="1" si="25"/>
        <v>0</v>
      </c>
      <c r="L99" s="47">
        <f t="shared" ca="1" si="26"/>
        <v>0</v>
      </c>
      <c r="M99" s="47">
        <f t="shared" ca="1" si="27"/>
        <v>0</v>
      </c>
      <c r="N99" s="47">
        <f t="shared" ca="1" si="28"/>
        <v>5000</v>
      </c>
      <c r="O99" s="47">
        <f t="shared" ca="1" si="29"/>
        <v>0</v>
      </c>
      <c r="P99" s="48">
        <f t="shared" ca="1" si="30"/>
        <v>1050</v>
      </c>
      <c r="R99" s="27"/>
      <c r="S99" s="27"/>
      <c r="AA99" s="3"/>
      <c r="AB99" s="244">
        <f t="shared" ca="1" si="31"/>
        <v>0</v>
      </c>
      <c r="AC99" s="50">
        <f t="shared" ca="1" si="32"/>
        <v>0</v>
      </c>
      <c r="AD99" s="50">
        <f t="shared" ca="1" si="33"/>
        <v>0</v>
      </c>
      <c r="AE99" s="50">
        <f t="shared" ca="1" si="34"/>
        <v>5000</v>
      </c>
      <c r="AF99" s="50">
        <f t="shared" ca="1" si="35"/>
        <v>0</v>
      </c>
      <c r="AG99" s="51">
        <f t="shared" ca="1" si="36"/>
        <v>1050</v>
      </c>
    </row>
    <row r="100" spans="2:33" x14ac:dyDescent="0.6">
      <c r="B100" s="54">
        <v>20662</v>
      </c>
      <c r="C100" s="55" t="s">
        <v>363</v>
      </c>
      <c r="D100" s="55" t="s">
        <v>459</v>
      </c>
      <c r="E100" s="56" t="str">
        <f t="shared" ca="1" si="22"/>
        <v>F</v>
      </c>
      <c r="F100" s="57" t="str">
        <f t="shared" ca="1" si="23"/>
        <v>Manager</v>
      </c>
      <c r="G100" s="58">
        <f t="shared" ca="1" si="24"/>
        <v>76295</v>
      </c>
      <c r="H100" s="59">
        <f t="shared" ca="1" si="37"/>
        <v>99</v>
      </c>
      <c r="I100" s="56">
        <f t="shared" ca="1" si="37"/>
        <v>70</v>
      </c>
      <c r="J100" s="60">
        <f t="shared" ca="1" si="37"/>
        <v>78</v>
      </c>
      <c r="K100" s="47">
        <f t="shared" ca="1" si="25"/>
        <v>5000</v>
      </c>
      <c r="L100" s="47">
        <f t="shared" ca="1" si="26"/>
        <v>6500</v>
      </c>
      <c r="M100" s="47">
        <f t="shared" ca="1" si="27"/>
        <v>8500</v>
      </c>
      <c r="N100" s="47">
        <f t="shared" ca="1" si="28"/>
        <v>0</v>
      </c>
      <c r="O100" s="47">
        <f t="shared" ca="1" si="29"/>
        <v>0</v>
      </c>
      <c r="P100" s="48">
        <f t="shared" ca="1" si="30"/>
        <v>1335</v>
      </c>
      <c r="R100" s="27"/>
      <c r="S100" s="27"/>
      <c r="AA100" s="3"/>
      <c r="AB100" s="244">
        <f t="shared" ca="1" si="31"/>
        <v>5000</v>
      </c>
      <c r="AC100" s="50">
        <f t="shared" ca="1" si="32"/>
        <v>6500</v>
      </c>
      <c r="AD100" s="50">
        <f t="shared" ca="1" si="33"/>
        <v>8500</v>
      </c>
      <c r="AE100" s="50">
        <f t="shared" ca="1" si="34"/>
        <v>0</v>
      </c>
      <c r="AF100" s="50">
        <f t="shared" ca="1" si="35"/>
        <v>0</v>
      </c>
      <c r="AG100" s="51">
        <f t="shared" ca="1" si="36"/>
        <v>1335</v>
      </c>
    </row>
    <row r="101" spans="2:33" x14ac:dyDescent="0.6">
      <c r="B101" s="54">
        <v>20719</v>
      </c>
      <c r="C101" s="55" t="s">
        <v>364</v>
      </c>
      <c r="D101" s="55" t="s">
        <v>471</v>
      </c>
      <c r="E101" s="56" t="str">
        <f t="shared" ca="1" si="22"/>
        <v>M</v>
      </c>
      <c r="F101" s="57" t="str">
        <f t="shared" ca="1" si="23"/>
        <v>Manager</v>
      </c>
      <c r="G101" s="58">
        <f t="shared" ca="1" si="24"/>
        <v>86670</v>
      </c>
      <c r="H101" s="59">
        <f t="shared" ca="1" si="37"/>
        <v>71</v>
      </c>
      <c r="I101" s="56">
        <f t="shared" ca="1" si="37"/>
        <v>87</v>
      </c>
      <c r="J101" s="60">
        <f t="shared" ca="1" si="37"/>
        <v>82</v>
      </c>
      <c r="K101" s="47">
        <f t="shared" ca="1" si="25"/>
        <v>0</v>
      </c>
      <c r="L101" s="47">
        <f t="shared" ca="1" si="26"/>
        <v>0</v>
      </c>
      <c r="M101" s="47">
        <f t="shared" ca="1" si="27"/>
        <v>0</v>
      </c>
      <c r="N101" s="47">
        <f t="shared" ca="1" si="28"/>
        <v>0</v>
      </c>
      <c r="O101" s="47">
        <f t="shared" ca="1" si="29"/>
        <v>0</v>
      </c>
      <c r="P101" s="48">
        <f t="shared" ca="1" si="30"/>
        <v>1517</v>
      </c>
      <c r="R101" s="27"/>
      <c r="S101" s="27"/>
      <c r="AA101" s="3"/>
      <c r="AB101" s="244">
        <f t="shared" ca="1" si="31"/>
        <v>0</v>
      </c>
      <c r="AC101" s="50">
        <f t="shared" ca="1" si="32"/>
        <v>0</v>
      </c>
      <c r="AD101" s="50">
        <f t="shared" ca="1" si="33"/>
        <v>0</v>
      </c>
      <c r="AE101" s="50">
        <f t="shared" ca="1" si="34"/>
        <v>0</v>
      </c>
      <c r="AF101" s="50">
        <f t="shared" ca="1" si="35"/>
        <v>0</v>
      </c>
      <c r="AG101" s="51">
        <f t="shared" ca="1" si="36"/>
        <v>1517</v>
      </c>
    </row>
    <row r="102" spans="2:33" x14ac:dyDescent="0.6">
      <c r="B102" s="54">
        <v>20966</v>
      </c>
      <c r="C102" s="55" t="s">
        <v>365</v>
      </c>
      <c r="D102" s="55" t="s">
        <v>470</v>
      </c>
      <c r="E102" s="56" t="str">
        <f t="shared" ca="1" si="22"/>
        <v>M</v>
      </c>
      <c r="F102" s="57" t="str">
        <f t="shared" ca="1" si="23"/>
        <v>Trainee</v>
      </c>
      <c r="G102" s="58">
        <f t="shared" ca="1" si="24"/>
        <v>27651</v>
      </c>
      <c r="H102" s="59">
        <f t="shared" ca="1" si="37"/>
        <v>85</v>
      </c>
      <c r="I102" s="56">
        <f t="shared" ca="1" si="37"/>
        <v>97</v>
      </c>
      <c r="J102" s="60">
        <f t="shared" ca="1" si="37"/>
        <v>79</v>
      </c>
      <c r="K102" s="47">
        <f t="shared" ca="1" si="25"/>
        <v>0</v>
      </c>
      <c r="L102" s="47">
        <f t="shared" ca="1" si="26"/>
        <v>0</v>
      </c>
      <c r="M102" s="47">
        <f t="shared" ca="1" si="27"/>
        <v>8500</v>
      </c>
      <c r="N102" s="47">
        <f t="shared" ca="1" si="28"/>
        <v>0</v>
      </c>
      <c r="O102" s="47">
        <f t="shared" ca="1" si="29"/>
        <v>0</v>
      </c>
      <c r="P102" s="48">
        <f t="shared" ca="1" si="30"/>
        <v>484</v>
      </c>
      <c r="R102" s="27"/>
      <c r="S102" s="27"/>
      <c r="AA102" s="3"/>
      <c r="AB102" s="244">
        <f t="shared" ca="1" si="31"/>
        <v>0</v>
      </c>
      <c r="AC102" s="50">
        <f t="shared" ca="1" si="32"/>
        <v>0</v>
      </c>
      <c r="AD102" s="50">
        <f t="shared" ca="1" si="33"/>
        <v>8500</v>
      </c>
      <c r="AE102" s="50">
        <f t="shared" ca="1" si="34"/>
        <v>0</v>
      </c>
      <c r="AF102" s="50">
        <f t="shared" ca="1" si="35"/>
        <v>0</v>
      </c>
      <c r="AG102" s="51">
        <f t="shared" ca="1" si="36"/>
        <v>484</v>
      </c>
    </row>
    <row r="103" spans="2:33" x14ac:dyDescent="0.6">
      <c r="B103" s="54">
        <v>21094</v>
      </c>
      <c r="C103" s="55" t="s">
        <v>366</v>
      </c>
      <c r="D103" s="55" t="s">
        <v>463</v>
      </c>
      <c r="E103" s="56" t="str">
        <f t="shared" ca="1" si="22"/>
        <v>M</v>
      </c>
      <c r="F103" s="57" t="str">
        <f t="shared" ca="1" si="23"/>
        <v>Manager</v>
      </c>
      <c r="G103" s="58">
        <f t="shared" ca="1" si="24"/>
        <v>66028</v>
      </c>
      <c r="H103" s="59">
        <f t="shared" ca="1" si="37"/>
        <v>65</v>
      </c>
      <c r="I103" s="56">
        <f t="shared" ca="1" si="37"/>
        <v>94</v>
      </c>
      <c r="J103" s="60">
        <f t="shared" ca="1" si="37"/>
        <v>88</v>
      </c>
      <c r="K103" s="47">
        <f t="shared" ca="1" si="25"/>
        <v>0</v>
      </c>
      <c r="L103" s="47">
        <f t="shared" ca="1" si="26"/>
        <v>6500</v>
      </c>
      <c r="M103" s="47">
        <f t="shared" ca="1" si="27"/>
        <v>0</v>
      </c>
      <c r="N103" s="47">
        <f t="shared" ca="1" si="28"/>
        <v>0</v>
      </c>
      <c r="O103" s="47">
        <f t="shared" ca="1" si="29"/>
        <v>0</v>
      </c>
      <c r="P103" s="48">
        <f t="shared" ca="1" si="30"/>
        <v>1155</v>
      </c>
      <c r="R103" s="27"/>
      <c r="S103" s="27"/>
      <c r="AA103" s="3"/>
      <c r="AB103" s="244">
        <f t="shared" ca="1" si="31"/>
        <v>0</v>
      </c>
      <c r="AC103" s="50">
        <f t="shared" ca="1" si="32"/>
        <v>6500</v>
      </c>
      <c r="AD103" s="50">
        <f t="shared" ca="1" si="33"/>
        <v>0</v>
      </c>
      <c r="AE103" s="50">
        <f t="shared" ca="1" si="34"/>
        <v>0</v>
      </c>
      <c r="AF103" s="50">
        <f t="shared" ca="1" si="35"/>
        <v>0</v>
      </c>
      <c r="AG103" s="51">
        <f t="shared" ca="1" si="36"/>
        <v>1155</v>
      </c>
    </row>
    <row r="104" spans="2:33" x14ac:dyDescent="0.6">
      <c r="B104" s="54">
        <v>21301</v>
      </c>
      <c r="C104" s="55" t="s">
        <v>367</v>
      </c>
      <c r="D104" s="55" t="s">
        <v>458</v>
      </c>
      <c r="E104" s="56" t="str">
        <f t="shared" ref="E104:E135" ca="1" si="38">IF(RANDBETWEEN(1,3)&lt;2,"F","M")</f>
        <v>M</v>
      </c>
      <c r="F104" s="57" t="str">
        <f t="shared" ca="1" si="23"/>
        <v>Manager</v>
      </c>
      <c r="G104" s="58">
        <f t="shared" ca="1" si="24"/>
        <v>79766</v>
      </c>
      <c r="H104" s="59">
        <f t="shared" ca="1" si="37"/>
        <v>75</v>
      </c>
      <c r="I104" s="56">
        <f t="shared" ca="1" si="37"/>
        <v>99</v>
      </c>
      <c r="J104" s="60">
        <f t="shared" ca="1" si="37"/>
        <v>87</v>
      </c>
      <c r="K104" s="47">
        <f t="shared" ca="1" si="25"/>
        <v>0</v>
      </c>
      <c r="L104" s="47">
        <f t="shared" ca="1" si="26"/>
        <v>6500</v>
      </c>
      <c r="M104" s="47">
        <f t="shared" ca="1" si="27"/>
        <v>8500</v>
      </c>
      <c r="N104" s="47">
        <f t="shared" ca="1" si="28"/>
        <v>0</v>
      </c>
      <c r="O104" s="47">
        <f t="shared" ca="1" si="29"/>
        <v>0</v>
      </c>
      <c r="P104" s="48">
        <f t="shared" ca="1" si="30"/>
        <v>1396</v>
      </c>
      <c r="R104" s="27"/>
      <c r="S104" s="27"/>
      <c r="AA104" s="3"/>
      <c r="AB104" s="244">
        <f t="shared" ca="1" si="31"/>
        <v>0</v>
      </c>
      <c r="AC104" s="50">
        <f t="shared" ca="1" si="32"/>
        <v>6500</v>
      </c>
      <c r="AD104" s="50">
        <f t="shared" ca="1" si="33"/>
        <v>8500</v>
      </c>
      <c r="AE104" s="50">
        <f t="shared" ca="1" si="34"/>
        <v>0</v>
      </c>
      <c r="AF104" s="50">
        <f t="shared" ca="1" si="35"/>
        <v>0</v>
      </c>
      <c r="AG104" s="51">
        <f t="shared" ca="1" si="36"/>
        <v>1396</v>
      </c>
    </row>
    <row r="105" spans="2:33" x14ac:dyDescent="0.6">
      <c r="B105" s="54">
        <v>21528</v>
      </c>
      <c r="C105" s="55" t="s">
        <v>368</v>
      </c>
      <c r="D105" s="55" t="s">
        <v>463</v>
      </c>
      <c r="E105" s="56" t="str">
        <f t="shared" ca="1" si="38"/>
        <v>M</v>
      </c>
      <c r="F105" s="57" t="str">
        <f t="shared" ca="1" si="23"/>
        <v>Account Rep</v>
      </c>
      <c r="G105" s="58">
        <f t="shared" ca="1" si="24"/>
        <v>35074</v>
      </c>
      <c r="H105" s="59">
        <f t="shared" ca="1" si="37"/>
        <v>97</v>
      </c>
      <c r="I105" s="56">
        <f t="shared" ca="1" si="37"/>
        <v>68</v>
      </c>
      <c r="J105" s="60">
        <f t="shared" ca="1" si="37"/>
        <v>89</v>
      </c>
      <c r="K105" s="47">
        <f t="shared" ca="1" si="25"/>
        <v>5000</v>
      </c>
      <c r="L105" s="47">
        <f t="shared" ca="1" si="26"/>
        <v>6500</v>
      </c>
      <c r="M105" s="47">
        <f t="shared" ca="1" si="27"/>
        <v>8500</v>
      </c>
      <c r="N105" s="47">
        <f t="shared" ca="1" si="28"/>
        <v>0</v>
      </c>
      <c r="O105" s="47">
        <f t="shared" ca="1" si="29"/>
        <v>0</v>
      </c>
      <c r="P105" s="48">
        <f t="shared" ca="1" si="30"/>
        <v>614</v>
      </c>
      <c r="R105" s="27"/>
      <c r="S105" s="27"/>
      <c r="AA105" s="3"/>
      <c r="AB105" s="244">
        <f t="shared" ca="1" si="31"/>
        <v>5000</v>
      </c>
      <c r="AC105" s="50">
        <f t="shared" ca="1" si="32"/>
        <v>6500</v>
      </c>
      <c r="AD105" s="50">
        <f t="shared" ca="1" si="33"/>
        <v>8500</v>
      </c>
      <c r="AE105" s="50">
        <f t="shared" ca="1" si="34"/>
        <v>0</v>
      </c>
      <c r="AF105" s="50">
        <f t="shared" ca="1" si="35"/>
        <v>0</v>
      </c>
      <c r="AG105" s="51">
        <f t="shared" ca="1" si="36"/>
        <v>614</v>
      </c>
    </row>
    <row r="106" spans="2:33" x14ac:dyDescent="0.6">
      <c r="B106" s="54">
        <v>21743</v>
      </c>
      <c r="C106" s="55" t="s">
        <v>369</v>
      </c>
      <c r="D106" s="55" t="s">
        <v>463</v>
      </c>
      <c r="E106" s="56" t="str">
        <f t="shared" ca="1" si="38"/>
        <v>M</v>
      </c>
      <c r="F106" s="57" t="str">
        <f t="shared" ca="1" si="23"/>
        <v>Trainee</v>
      </c>
      <c r="G106" s="58">
        <f t="shared" ca="1" si="24"/>
        <v>24226</v>
      </c>
      <c r="H106" s="59">
        <f t="shared" ca="1" si="37"/>
        <v>65</v>
      </c>
      <c r="I106" s="56">
        <f t="shared" ca="1" si="37"/>
        <v>78</v>
      </c>
      <c r="J106" s="60">
        <f t="shared" ca="1" si="37"/>
        <v>69</v>
      </c>
      <c r="K106" s="47">
        <f t="shared" ca="1" si="25"/>
        <v>0</v>
      </c>
      <c r="L106" s="47">
        <f t="shared" ca="1" si="26"/>
        <v>0</v>
      </c>
      <c r="M106" s="47">
        <f t="shared" ca="1" si="27"/>
        <v>0</v>
      </c>
      <c r="N106" s="47">
        <f t="shared" ca="1" si="28"/>
        <v>0</v>
      </c>
      <c r="O106" s="47">
        <f t="shared" ca="1" si="29"/>
        <v>0</v>
      </c>
      <c r="P106" s="48">
        <f t="shared" ca="1" si="30"/>
        <v>0</v>
      </c>
      <c r="R106" s="27"/>
      <c r="S106" s="27"/>
      <c r="AA106" s="3"/>
      <c r="AB106" s="244">
        <f t="shared" ca="1" si="31"/>
        <v>0</v>
      </c>
      <c r="AC106" s="50">
        <f t="shared" ca="1" si="32"/>
        <v>0</v>
      </c>
      <c r="AD106" s="50">
        <f t="shared" ca="1" si="33"/>
        <v>0</v>
      </c>
      <c r="AE106" s="50">
        <f t="shared" ca="1" si="34"/>
        <v>0</v>
      </c>
      <c r="AF106" s="50">
        <f t="shared" ca="1" si="35"/>
        <v>0</v>
      </c>
      <c r="AG106" s="51">
        <f t="shared" ca="1" si="36"/>
        <v>0</v>
      </c>
    </row>
    <row r="107" spans="2:33" x14ac:dyDescent="0.6">
      <c r="B107" s="54">
        <v>21766</v>
      </c>
      <c r="C107" s="55" t="s">
        <v>326</v>
      </c>
      <c r="D107" s="55" t="s">
        <v>474</v>
      </c>
      <c r="E107" s="56" t="str">
        <f t="shared" ca="1" si="38"/>
        <v>M</v>
      </c>
      <c r="F107" s="57" t="str">
        <f t="shared" ca="1" si="23"/>
        <v>Trainee</v>
      </c>
      <c r="G107" s="58">
        <f t="shared" ca="1" si="24"/>
        <v>21989</v>
      </c>
      <c r="H107" s="59">
        <f t="shared" ca="1" si="37"/>
        <v>82</v>
      </c>
      <c r="I107" s="56">
        <f t="shared" ca="1" si="37"/>
        <v>66</v>
      </c>
      <c r="J107" s="60">
        <f t="shared" ca="1" si="37"/>
        <v>84</v>
      </c>
      <c r="K107" s="47">
        <f t="shared" ca="1" si="25"/>
        <v>0</v>
      </c>
      <c r="L107" s="47">
        <f t="shared" ca="1" si="26"/>
        <v>0</v>
      </c>
      <c r="M107" s="47">
        <f t="shared" ca="1" si="27"/>
        <v>0</v>
      </c>
      <c r="N107" s="47">
        <f t="shared" ca="1" si="28"/>
        <v>0</v>
      </c>
      <c r="O107" s="47">
        <f t="shared" ca="1" si="29"/>
        <v>0</v>
      </c>
      <c r="P107" s="48">
        <f t="shared" ca="1" si="30"/>
        <v>385</v>
      </c>
      <c r="R107" s="27"/>
      <c r="S107" s="27"/>
      <c r="AA107" s="3"/>
      <c r="AB107" s="244">
        <f t="shared" ca="1" si="31"/>
        <v>0</v>
      </c>
      <c r="AC107" s="50">
        <f t="shared" ca="1" si="32"/>
        <v>0</v>
      </c>
      <c r="AD107" s="50">
        <f t="shared" ca="1" si="33"/>
        <v>0</v>
      </c>
      <c r="AE107" s="50">
        <f t="shared" ca="1" si="34"/>
        <v>0</v>
      </c>
      <c r="AF107" s="50">
        <f t="shared" ca="1" si="35"/>
        <v>0</v>
      </c>
      <c r="AG107" s="51">
        <f t="shared" ca="1" si="36"/>
        <v>385</v>
      </c>
    </row>
    <row r="108" spans="2:33" x14ac:dyDescent="0.6">
      <c r="B108" s="54">
        <v>21965</v>
      </c>
      <c r="C108" s="55" t="s">
        <v>370</v>
      </c>
      <c r="D108" s="55" t="s">
        <v>460</v>
      </c>
      <c r="E108" s="56" t="str">
        <f t="shared" ca="1" si="38"/>
        <v>F</v>
      </c>
      <c r="F108" s="57" t="str">
        <f t="shared" ca="1" si="23"/>
        <v>Account Rep</v>
      </c>
      <c r="G108" s="58">
        <f t="shared" ca="1" si="24"/>
        <v>37125</v>
      </c>
      <c r="H108" s="59">
        <f t="shared" ref="H108:J127" ca="1" si="39">RANDBETWEEN(65,99)</f>
        <v>75</v>
      </c>
      <c r="I108" s="56">
        <f t="shared" ca="1" si="39"/>
        <v>94</v>
      </c>
      <c r="J108" s="60">
        <f t="shared" ca="1" si="39"/>
        <v>88</v>
      </c>
      <c r="K108" s="47">
        <f t="shared" ca="1" si="25"/>
        <v>0</v>
      </c>
      <c r="L108" s="47">
        <f t="shared" ca="1" si="26"/>
        <v>6500</v>
      </c>
      <c r="M108" s="47">
        <f t="shared" ca="1" si="27"/>
        <v>0</v>
      </c>
      <c r="N108" s="47">
        <f t="shared" ca="1" si="28"/>
        <v>0</v>
      </c>
      <c r="O108" s="47">
        <f t="shared" ca="1" si="29"/>
        <v>0</v>
      </c>
      <c r="P108" s="48">
        <f t="shared" ca="1" si="30"/>
        <v>650</v>
      </c>
      <c r="R108" s="27"/>
      <c r="S108" s="27"/>
      <c r="AA108" s="3"/>
      <c r="AB108" s="244">
        <f t="shared" ca="1" si="31"/>
        <v>0</v>
      </c>
      <c r="AC108" s="50">
        <f t="shared" ca="1" si="32"/>
        <v>6500</v>
      </c>
      <c r="AD108" s="50">
        <f t="shared" ca="1" si="33"/>
        <v>0</v>
      </c>
      <c r="AE108" s="50">
        <f t="shared" ca="1" si="34"/>
        <v>0</v>
      </c>
      <c r="AF108" s="50">
        <f t="shared" ca="1" si="35"/>
        <v>0</v>
      </c>
      <c r="AG108" s="51">
        <f t="shared" ca="1" si="36"/>
        <v>650</v>
      </c>
    </row>
    <row r="109" spans="2:33" x14ac:dyDescent="0.6">
      <c r="B109" s="54">
        <v>22084</v>
      </c>
      <c r="C109" s="55" t="s">
        <v>371</v>
      </c>
      <c r="D109" s="55" t="s">
        <v>463</v>
      </c>
      <c r="E109" s="56" t="str">
        <f t="shared" ca="1" si="38"/>
        <v>M</v>
      </c>
      <c r="F109" s="57" t="str">
        <f t="shared" ca="1" si="23"/>
        <v>Trainee</v>
      </c>
      <c r="G109" s="58">
        <f t="shared" ca="1" si="24"/>
        <v>25567</v>
      </c>
      <c r="H109" s="59">
        <f t="shared" ca="1" si="39"/>
        <v>87</v>
      </c>
      <c r="I109" s="56">
        <f t="shared" ca="1" si="39"/>
        <v>94</v>
      </c>
      <c r="J109" s="60">
        <f t="shared" ca="1" si="39"/>
        <v>68</v>
      </c>
      <c r="K109" s="47">
        <f t="shared" ca="1" si="25"/>
        <v>0</v>
      </c>
      <c r="L109" s="47">
        <f t="shared" ca="1" si="26"/>
        <v>0</v>
      </c>
      <c r="M109" s="47">
        <f t="shared" ca="1" si="27"/>
        <v>0</v>
      </c>
      <c r="N109" s="47">
        <f t="shared" ca="1" si="28"/>
        <v>5000</v>
      </c>
      <c r="O109" s="47">
        <f t="shared" ca="1" si="29"/>
        <v>0</v>
      </c>
      <c r="P109" s="48">
        <f t="shared" ca="1" si="30"/>
        <v>447</v>
      </c>
      <c r="R109" s="27"/>
      <c r="S109" s="27"/>
      <c r="AA109" s="3"/>
      <c r="AB109" s="244">
        <f t="shared" ca="1" si="31"/>
        <v>0</v>
      </c>
      <c r="AC109" s="50">
        <f t="shared" ca="1" si="32"/>
        <v>0</v>
      </c>
      <c r="AD109" s="50">
        <f t="shared" ca="1" si="33"/>
        <v>0</v>
      </c>
      <c r="AE109" s="50">
        <f t="shared" ca="1" si="34"/>
        <v>5000</v>
      </c>
      <c r="AF109" s="50">
        <f t="shared" ca="1" si="35"/>
        <v>0</v>
      </c>
      <c r="AG109" s="51">
        <f t="shared" ca="1" si="36"/>
        <v>447</v>
      </c>
    </row>
    <row r="110" spans="2:33" x14ac:dyDescent="0.6">
      <c r="B110" s="54">
        <v>22284</v>
      </c>
      <c r="C110" s="55" t="s">
        <v>372</v>
      </c>
      <c r="D110" s="55" t="s">
        <v>463</v>
      </c>
      <c r="E110" s="56" t="str">
        <f t="shared" ca="1" si="38"/>
        <v>M</v>
      </c>
      <c r="F110" s="57" t="str">
        <f t="shared" ca="1" si="23"/>
        <v>Trainee</v>
      </c>
      <c r="G110" s="58">
        <f t="shared" ca="1" si="24"/>
        <v>28776</v>
      </c>
      <c r="H110" s="59">
        <f t="shared" ca="1" si="39"/>
        <v>78</v>
      </c>
      <c r="I110" s="56">
        <f t="shared" ca="1" si="39"/>
        <v>91</v>
      </c>
      <c r="J110" s="60">
        <f t="shared" ca="1" si="39"/>
        <v>95</v>
      </c>
      <c r="K110" s="47">
        <f t="shared" ca="1" si="25"/>
        <v>0</v>
      </c>
      <c r="L110" s="47">
        <f t="shared" ca="1" si="26"/>
        <v>6500</v>
      </c>
      <c r="M110" s="47">
        <f t="shared" ca="1" si="27"/>
        <v>0</v>
      </c>
      <c r="N110" s="47">
        <f t="shared" ca="1" si="28"/>
        <v>0</v>
      </c>
      <c r="O110" s="47">
        <f t="shared" ca="1" si="29"/>
        <v>0</v>
      </c>
      <c r="P110" s="48">
        <f t="shared" ca="1" si="30"/>
        <v>504</v>
      </c>
      <c r="R110" s="27"/>
      <c r="S110" s="27"/>
      <c r="AA110" s="3"/>
      <c r="AB110" s="244">
        <f t="shared" ca="1" si="31"/>
        <v>0</v>
      </c>
      <c r="AC110" s="50">
        <f t="shared" ca="1" si="32"/>
        <v>6500</v>
      </c>
      <c r="AD110" s="50">
        <f t="shared" ca="1" si="33"/>
        <v>0</v>
      </c>
      <c r="AE110" s="50">
        <f t="shared" ca="1" si="34"/>
        <v>0</v>
      </c>
      <c r="AF110" s="50">
        <f t="shared" ca="1" si="35"/>
        <v>0</v>
      </c>
      <c r="AG110" s="51">
        <f t="shared" ca="1" si="36"/>
        <v>504</v>
      </c>
    </row>
    <row r="111" spans="2:33" x14ac:dyDescent="0.6">
      <c r="B111" s="54">
        <v>22449</v>
      </c>
      <c r="C111" s="55" t="s">
        <v>373</v>
      </c>
      <c r="D111" s="55" t="s">
        <v>470</v>
      </c>
      <c r="E111" s="56" t="str">
        <f t="shared" ca="1" si="38"/>
        <v>M</v>
      </c>
      <c r="F111" s="57" t="str">
        <f t="shared" ca="1" si="23"/>
        <v>Trainee</v>
      </c>
      <c r="G111" s="58">
        <f t="shared" ca="1" si="24"/>
        <v>28288</v>
      </c>
      <c r="H111" s="59">
        <f t="shared" ca="1" si="39"/>
        <v>86</v>
      </c>
      <c r="I111" s="56">
        <f t="shared" ca="1" si="39"/>
        <v>70</v>
      </c>
      <c r="J111" s="60">
        <f t="shared" ca="1" si="39"/>
        <v>76</v>
      </c>
      <c r="K111" s="47">
        <f t="shared" ca="1" si="25"/>
        <v>0</v>
      </c>
      <c r="L111" s="47">
        <f t="shared" ca="1" si="26"/>
        <v>0</v>
      </c>
      <c r="M111" s="47">
        <f t="shared" ca="1" si="27"/>
        <v>0</v>
      </c>
      <c r="N111" s="47">
        <f t="shared" ca="1" si="28"/>
        <v>0</v>
      </c>
      <c r="O111" s="47">
        <f t="shared" ca="1" si="29"/>
        <v>0</v>
      </c>
      <c r="P111" s="48">
        <f t="shared" ca="1" si="30"/>
        <v>495</v>
      </c>
      <c r="R111" s="27"/>
      <c r="S111" s="27"/>
      <c r="AA111" s="3"/>
      <c r="AB111" s="244">
        <f t="shared" ca="1" si="31"/>
        <v>0</v>
      </c>
      <c r="AC111" s="50">
        <f t="shared" ca="1" si="32"/>
        <v>0</v>
      </c>
      <c r="AD111" s="50">
        <f t="shared" ca="1" si="33"/>
        <v>0</v>
      </c>
      <c r="AE111" s="50">
        <f t="shared" ca="1" si="34"/>
        <v>0</v>
      </c>
      <c r="AF111" s="50">
        <f t="shared" ca="1" si="35"/>
        <v>0</v>
      </c>
      <c r="AG111" s="51">
        <f t="shared" ca="1" si="36"/>
        <v>495</v>
      </c>
    </row>
    <row r="112" spans="2:33" x14ac:dyDescent="0.6">
      <c r="B112" s="54">
        <v>22454</v>
      </c>
      <c r="C112" s="55" t="s">
        <v>374</v>
      </c>
      <c r="D112" s="55" t="s">
        <v>462</v>
      </c>
      <c r="E112" s="56" t="str">
        <f t="shared" ca="1" si="38"/>
        <v>M</v>
      </c>
      <c r="F112" s="57" t="str">
        <f t="shared" ca="1" si="23"/>
        <v>Manager</v>
      </c>
      <c r="G112" s="58">
        <f t="shared" ca="1" si="24"/>
        <v>84635</v>
      </c>
      <c r="H112" s="59">
        <f t="shared" ca="1" si="39"/>
        <v>83</v>
      </c>
      <c r="I112" s="56">
        <f t="shared" ca="1" si="39"/>
        <v>65</v>
      </c>
      <c r="J112" s="60">
        <f t="shared" ca="1" si="39"/>
        <v>78</v>
      </c>
      <c r="K112" s="47">
        <f t="shared" ca="1" si="25"/>
        <v>0</v>
      </c>
      <c r="L112" s="47">
        <f t="shared" ca="1" si="26"/>
        <v>0</v>
      </c>
      <c r="M112" s="47">
        <f t="shared" ca="1" si="27"/>
        <v>0</v>
      </c>
      <c r="N112" s="47">
        <f t="shared" ca="1" si="28"/>
        <v>0</v>
      </c>
      <c r="O112" s="47">
        <f t="shared" ca="1" si="29"/>
        <v>0</v>
      </c>
      <c r="P112" s="48">
        <f t="shared" ca="1" si="30"/>
        <v>1481</v>
      </c>
      <c r="R112" s="27"/>
      <c r="S112" s="27"/>
      <c r="AA112" s="3"/>
      <c r="AB112" s="244">
        <f t="shared" ca="1" si="31"/>
        <v>0</v>
      </c>
      <c r="AC112" s="50">
        <f t="shared" ca="1" si="32"/>
        <v>0</v>
      </c>
      <c r="AD112" s="50">
        <f t="shared" ca="1" si="33"/>
        <v>0</v>
      </c>
      <c r="AE112" s="50">
        <f t="shared" ca="1" si="34"/>
        <v>0</v>
      </c>
      <c r="AF112" s="50">
        <f t="shared" ca="1" si="35"/>
        <v>0</v>
      </c>
      <c r="AG112" s="51">
        <f t="shared" ca="1" si="36"/>
        <v>1481</v>
      </c>
    </row>
    <row r="113" spans="2:33" x14ac:dyDescent="0.6">
      <c r="B113" s="54">
        <v>22595</v>
      </c>
      <c r="C113" s="55" t="s">
        <v>375</v>
      </c>
      <c r="D113" s="55" t="s">
        <v>461</v>
      </c>
      <c r="E113" s="56" t="str">
        <f t="shared" ca="1" si="38"/>
        <v>M</v>
      </c>
      <c r="F113" s="57" t="str">
        <f t="shared" ca="1" si="23"/>
        <v>Sr. Account Rep</v>
      </c>
      <c r="G113" s="58">
        <f t="shared" ca="1" si="24"/>
        <v>52475</v>
      </c>
      <c r="H113" s="59">
        <f t="shared" ca="1" si="39"/>
        <v>88</v>
      </c>
      <c r="I113" s="56">
        <f t="shared" ca="1" si="39"/>
        <v>90</v>
      </c>
      <c r="J113" s="60">
        <f t="shared" ca="1" si="39"/>
        <v>91</v>
      </c>
      <c r="K113" s="47">
        <f t="shared" ca="1" si="25"/>
        <v>0</v>
      </c>
      <c r="L113" s="47">
        <f t="shared" ca="1" si="26"/>
        <v>6500</v>
      </c>
      <c r="M113" s="47">
        <f t="shared" ca="1" si="27"/>
        <v>0</v>
      </c>
      <c r="N113" s="47">
        <f t="shared" ca="1" si="28"/>
        <v>5000</v>
      </c>
      <c r="O113" s="47">
        <f t="shared" ca="1" si="29"/>
        <v>1705</v>
      </c>
      <c r="P113" s="48">
        <f t="shared" ca="1" si="30"/>
        <v>5116</v>
      </c>
      <c r="R113" s="27"/>
      <c r="S113" s="27"/>
      <c r="AA113" s="3"/>
      <c r="AB113" s="244">
        <f t="shared" ca="1" si="31"/>
        <v>0</v>
      </c>
      <c r="AC113" s="50">
        <f t="shared" ca="1" si="32"/>
        <v>6500</v>
      </c>
      <c r="AD113" s="50">
        <f t="shared" ca="1" si="33"/>
        <v>0</v>
      </c>
      <c r="AE113" s="50">
        <f t="shared" ca="1" si="34"/>
        <v>5000</v>
      </c>
      <c r="AF113" s="50">
        <f t="shared" ca="1" si="35"/>
        <v>1705</v>
      </c>
      <c r="AG113" s="51">
        <f t="shared" ca="1" si="36"/>
        <v>5116</v>
      </c>
    </row>
    <row r="114" spans="2:33" x14ac:dyDescent="0.6">
      <c r="B114" s="54">
        <v>22689</v>
      </c>
      <c r="C114" s="55" t="s">
        <v>376</v>
      </c>
      <c r="D114" s="55" t="s">
        <v>455</v>
      </c>
      <c r="E114" s="56" t="str">
        <f t="shared" ca="1" si="38"/>
        <v>F</v>
      </c>
      <c r="F114" s="57" t="str">
        <f t="shared" ca="1" si="23"/>
        <v>Manager</v>
      </c>
      <c r="G114" s="58">
        <f t="shared" ca="1" si="24"/>
        <v>70499</v>
      </c>
      <c r="H114" s="59">
        <f t="shared" ca="1" si="39"/>
        <v>71</v>
      </c>
      <c r="I114" s="56">
        <f t="shared" ca="1" si="39"/>
        <v>72</v>
      </c>
      <c r="J114" s="60">
        <f t="shared" ca="1" si="39"/>
        <v>90</v>
      </c>
      <c r="K114" s="47">
        <f t="shared" ca="1" si="25"/>
        <v>0</v>
      </c>
      <c r="L114" s="47">
        <f t="shared" ca="1" si="26"/>
        <v>0</v>
      </c>
      <c r="M114" s="47">
        <f t="shared" ca="1" si="27"/>
        <v>0</v>
      </c>
      <c r="N114" s="47">
        <f t="shared" ca="1" si="28"/>
        <v>0</v>
      </c>
      <c r="O114" s="47">
        <f t="shared" ca="1" si="29"/>
        <v>0</v>
      </c>
      <c r="P114" s="48">
        <f t="shared" ca="1" si="30"/>
        <v>1234</v>
      </c>
      <c r="R114" s="27"/>
      <c r="S114" s="27"/>
      <c r="AA114" s="3"/>
      <c r="AB114" s="244">
        <f t="shared" ca="1" si="31"/>
        <v>0</v>
      </c>
      <c r="AC114" s="50">
        <f t="shared" ca="1" si="32"/>
        <v>0</v>
      </c>
      <c r="AD114" s="50">
        <f t="shared" ca="1" si="33"/>
        <v>0</v>
      </c>
      <c r="AE114" s="50">
        <f t="shared" ca="1" si="34"/>
        <v>0</v>
      </c>
      <c r="AF114" s="50">
        <f t="shared" ca="1" si="35"/>
        <v>0</v>
      </c>
      <c r="AG114" s="51">
        <f t="shared" ca="1" si="36"/>
        <v>1234</v>
      </c>
    </row>
    <row r="115" spans="2:33" x14ac:dyDescent="0.6">
      <c r="B115" s="54">
        <v>22793</v>
      </c>
      <c r="C115" s="55" t="s">
        <v>377</v>
      </c>
      <c r="D115" s="55" t="s">
        <v>458</v>
      </c>
      <c r="E115" s="56" t="str">
        <f t="shared" ca="1" si="38"/>
        <v>F</v>
      </c>
      <c r="F115" s="57" t="str">
        <f t="shared" ca="1" si="23"/>
        <v>Account Rep</v>
      </c>
      <c r="G115" s="58">
        <f t="shared" ca="1" si="24"/>
        <v>36902</v>
      </c>
      <c r="H115" s="59">
        <f t="shared" ca="1" si="39"/>
        <v>78</v>
      </c>
      <c r="I115" s="56">
        <f t="shared" ca="1" si="39"/>
        <v>83</v>
      </c>
      <c r="J115" s="60">
        <f t="shared" ca="1" si="39"/>
        <v>94</v>
      </c>
      <c r="K115" s="47">
        <f t="shared" ca="1" si="25"/>
        <v>0</v>
      </c>
      <c r="L115" s="47">
        <f t="shared" ca="1" si="26"/>
        <v>6500</v>
      </c>
      <c r="M115" s="47">
        <f t="shared" ca="1" si="27"/>
        <v>0</v>
      </c>
      <c r="N115" s="47">
        <f t="shared" ca="1" si="28"/>
        <v>0</v>
      </c>
      <c r="O115" s="47">
        <f t="shared" ca="1" si="29"/>
        <v>0</v>
      </c>
      <c r="P115" s="48">
        <f t="shared" ca="1" si="30"/>
        <v>646</v>
      </c>
      <c r="R115" s="27"/>
      <c r="S115" s="27"/>
      <c r="AA115" s="3"/>
      <c r="AB115" s="244">
        <f t="shared" ca="1" si="31"/>
        <v>0</v>
      </c>
      <c r="AC115" s="50">
        <f t="shared" ca="1" si="32"/>
        <v>6500</v>
      </c>
      <c r="AD115" s="50">
        <f t="shared" ca="1" si="33"/>
        <v>0</v>
      </c>
      <c r="AE115" s="50">
        <f t="shared" ca="1" si="34"/>
        <v>0</v>
      </c>
      <c r="AF115" s="50">
        <f t="shared" ca="1" si="35"/>
        <v>0</v>
      </c>
      <c r="AG115" s="51">
        <f t="shared" ca="1" si="36"/>
        <v>646</v>
      </c>
    </row>
    <row r="116" spans="2:33" x14ac:dyDescent="0.6">
      <c r="B116" s="54">
        <v>22920</v>
      </c>
      <c r="C116" s="55" t="s">
        <v>34</v>
      </c>
      <c r="D116" s="55" t="s">
        <v>458</v>
      </c>
      <c r="E116" s="56" t="str">
        <f t="shared" ca="1" si="38"/>
        <v>M</v>
      </c>
      <c r="F116" s="57" t="str">
        <f t="shared" ca="1" si="23"/>
        <v>Trainee</v>
      </c>
      <c r="G116" s="58">
        <f t="shared" ca="1" si="24"/>
        <v>22245</v>
      </c>
      <c r="H116" s="59">
        <f t="shared" ca="1" si="39"/>
        <v>93</v>
      </c>
      <c r="I116" s="56">
        <f t="shared" ca="1" si="39"/>
        <v>82</v>
      </c>
      <c r="J116" s="60">
        <f t="shared" ca="1" si="39"/>
        <v>82</v>
      </c>
      <c r="K116" s="47">
        <f t="shared" ca="1" si="25"/>
        <v>5000</v>
      </c>
      <c r="L116" s="47">
        <f t="shared" ca="1" si="26"/>
        <v>0</v>
      </c>
      <c r="M116" s="47">
        <f t="shared" ca="1" si="27"/>
        <v>0</v>
      </c>
      <c r="N116" s="47">
        <f t="shared" ca="1" si="28"/>
        <v>0</v>
      </c>
      <c r="O116" s="47">
        <f t="shared" ca="1" si="29"/>
        <v>0</v>
      </c>
      <c r="P116" s="48">
        <f t="shared" ca="1" si="30"/>
        <v>2169</v>
      </c>
      <c r="R116" s="27"/>
      <c r="S116" s="27"/>
      <c r="AA116" s="3"/>
      <c r="AB116" s="244">
        <f t="shared" ca="1" si="31"/>
        <v>5000</v>
      </c>
      <c r="AC116" s="50">
        <f t="shared" ca="1" si="32"/>
        <v>0</v>
      </c>
      <c r="AD116" s="50">
        <f t="shared" ca="1" si="33"/>
        <v>0</v>
      </c>
      <c r="AE116" s="50">
        <f t="shared" ca="1" si="34"/>
        <v>0</v>
      </c>
      <c r="AF116" s="50">
        <f t="shared" ca="1" si="35"/>
        <v>0</v>
      </c>
      <c r="AG116" s="51">
        <f t="shared" ca="1" si="36"/>
        <v>2169</v>
      </c>
    </row>
    <row r="117" spans="2:33" x14ac:dyDescent="0.6">
      <c r="B117" s="54">
        <v>23123</v>
      </c>
      <c r="C117" s="55" t="s">
        <v>378</v>
      </c>
      <c r="D117" s="55" t="s">
        <v>474</v>
      </c>
      <c r="E117" s="56" t="str">
        <f t="shared" ca="1" si="38"/>
        <v>F</v>
      </c>
      <c r="F117" s="57" t="str">
        <f t="shared" ca="1" si="23"/>
        <v>Account Rep</v>
      </c>
      <c r="G117" s="58">
        <f t="shared" ca="1" si="24"/>
        <v>43936</v>
      </c>
      <c r="H117" s="59">
        <f t="shared" ca="1" si="39"/>
        <v>78</v>
      </c>
      <c r="I117" s="56">
        <f t="shared" ca="1" si="39"/>
        <v>92</v>
      </c>
      <c r="J117" s="60">
        <f t="shared" ca="1" si="39"/>
        <v>66</v>
      </c>
      <c r="K117" s="47">
        <f t="shared" ca="1" si="25"/>
        <v>0</v>
      </c>
      <c r="L117" s="47">
        <f t="shared" ca="1" si="26"/>
        <v>0</v>
      </c>
      <c r="M117" s="47">
        <f t="shared" ca="1" si="27"/>
        <v>0</v>
      </c>
      <c r="N117" s="47">
        <f t="shared" ca="1" si="28"/>
        <v>0</v>
      </c>
      <c r="O117" s="47">
        <f t="shared" ca="1" si="29"/>
        <v>0</v>
      </c>
      <c r="P117" s="48">
        <f t="shared" ca="1" si="30"/>
        <v>769</v>
      </c>
      <c r="R117" s="27"/>
      <c r="S117" s="27"/>
      <c r="AA117" s="3"/>
      <c r="AB117" s="244">
        <f t="shared" ca="1" si="31"/>
        <v>0</v>
      </c>
      <c r="AC117" s="50">
        <f t="shared" ca="1" si="32"/>
        <v>0</v>
      </c>
      <c r="AD117" s="50">
        <f t="shared" ca="1" si="33"/>
        <v>0</v>
      </c>
      <c r="AE117" s="50">
        <f t="shared" ca="1" si="34"/>
        <v>0</v>
      </c>
      <c r="AF117" s="50">
        <f t="shared" ca="1" si="35"/>
        <v>0</v>
      </c>
      <c r="AG117" s="51">
        <f t="shared" ca="1" si="36"/>
        <v>769</v>
      </c>
    </row>
    <row r="118" spans="2:33" x14ac:dyDescent="0.6">
      <c r="B118" s="54">
        <v>23164</v>
      </c>
      <c r="C118" s="55" t="s">
        <v>379</v>
      </c>
      <c r="D118" s="55" t="s">
        <v>461</v>
      </c>
      <c r="E118" s="56" t="str">
        <f t="shared" ca="1" si="38"/>
        <v>F</v>
      </c>
      <c r="F118" s="57" t="str">
        <f t="shared" ca="1" si="23"/>
        <v>Manager</v>
      </c>
      <c r="G118" s="58">
        <f t="shared" ca="1" si="24"/>
        <v>78469</v>
      </c>
      <c r="H118" s="59">
        <f t="shared" ca="1" si="39"/>
        <v>90</v>
      </c>
      <c r="I118" s="56">
        <f t="shared" ca="1" si="39"/>
        <v>71</v>
      </c>
      <c r="J118" s="60">
        <f t="shared" ca="1" si="39"/>
        <v>89</v>
      </c>
      <c r="K118" s="47">
        <f t="shared" ca="1" si="25"/>
        <v>5000</v>
      </c>
      <c r="L118" s="47">
        <f t="shared" ca="1" si="26"/>
        <v>0</v>
      </c>
      <c r="M118" s="47">
        <f t="shared" ca="1" si="27"/>
        <v>0</v>
      </c>
      <c r="N118" s="47">
        <f t="shared" ca="1" si="28"/>
        <v>0</v>
      </c>
      <c r="O118" s="47">
        <f t="shared" ca="1" si="29"/>
        <v>0</v>
      </c>
      <c r="P118" s="48">
        <f t="shared" ca="1" si="30"/>
        <v>1373</v>
      </c>
      <c r="R118" s="27"/>
      <c r="S118" s="27"/>
      <c r="AA118" s="3"/>
      <c r="AB118" s="244">
        <f t="shared" ca="1" si="31"/>
        <v>5000</v>
      </c>
      <c r="AC118" s="50">
        <f t="shared" ca="1" si="32"/>
        <v>0</v>
      </c>
      <c r="AD118" s="50">
        <f t="shared" ca="1" si="33"/>
        <v>0</v>
      </c>
      <c r="AE118" s="50">
        <f t="shared" ca="1" si="34"/>
        <v>0</v>
      </c>
      <c r="AF118" s="50">
        <f t="shared" ca="1" si="35"/>
        <v>0</v>
      </c>
      <c r="AG118" s="51">
        <f t="shared" ca="1" si="36"/>
        <v>1373</v>
      </c>
    </row>
    <row r="119" spans="2:33" x14ac:dyDescent="0.6">
      <c r="B119" s="54">
        <v>23303</v>
      </c>
      <c r="C119" s="55" t="s">
        <v>156</v>
      </c>
      <c r="D119" s="55" t="s">
        <v>468</v>
      </c>
      <c r="E119" s="56" t="str">
        <f t="shared" ca="1" si="38"/>
        <v>M</v>
      </c>
      <c r="F119" s="57" t="str">
        <f t="shared" ca="1" si="23"/>
        <v>Manager</v>
      </c>
      <c r="G119" s="58">
        <f t="shared" ca="1" si="24"/>
        <v>75036</v>
      </c>
      <c r="H119" s="59">
        <f t="shared" ca="1" si="39"/>
        <v>95</v>
      </c>
      <c r="I119" s="56">
        <f t="shared" ca="1" si="39"/>
        <v>99</v>
      </c>
      <c r="J119" s="60">
        <f t="shared" ca="1" si="39"/>
        <v>77</v>
      </c>
      <c r="K119" s="47">
        <f t="shared" ca="1" si="25"/>
        <v>5000</v>
      </c>
      <c r="L119" s="47">
        <f t="shared" ca="1" si="26"/>
        <v>6500</v>
      </c>
      <c r="M119" s="47">
        <f t="shared" ca="1" si="27"/>
        <v>8500</v>
      </c>
      <c r="N119" s="47">
        <f t="shared" ca="1" si="28"/>
        <v>5000</v>
      </c>
      <c r="O119" s="47">
        <f t="shared" ca="1" si="29"/>
        <v>0</v>
      </c>
      <c r="P119" s="48">
        <f t="shared" ca="1" si="30"/>
        <v>1313</v>
      </c>
      <c r="R119" s="27"/>
      <c r="S119" s="27"/>
      <c r="AA119" s="3"/>
      <c r="AB119" s="244">
        <f t="shared" ca="1" si="31"/>
        <v>5000</v>
      </c>
      <c r="AC119" s="50">
        <f t="shared" ca="1" si="32"/>
        <v>6500</v>
      </c>
      <c r="AD119" s="50">
        <f t="shared" ca="1" si="33"/>
        <v>8500</v>
      </c>
      <c r="AE119" s="50">
        <f t="shared" ca="1" si="34"/>
        <v>5000</v>
      </c>
      <c r="AF119" s="50">
        <f t="shared" ca="1" si="35"/>
        <v>0</v>
      </c>
      <c r="AG119" s="51">
        <f t="shared" ca="1" si="36"/>
        <v>1313</v>
      </c>
    </row>
    <row r="120" spans="2:33" x14ac:dyDescent="0.6">
      <c r="B120" s="54">
        <v>23411</v>
      </c>
      <c r="C120" s="55" t="s">
        <v>380</v>
      </c>
      <c r="D120" s="55" t="s">
        <v>462</v>
      </c>
      <c r="E120" s="56" t="str">
        <f t="shared" ca="1" si="38"/>
        <v>M</v>
      </c>
      <c r="F120" s="57" t="str">
        <f t="shared" ca="1" si="23"/>
        <v>Manager</v>
      </c>
      <c r="G120" s="58">
        <f t="shared" ca="1" si="24"/>
        <v>78297</v>
      </c>
      <c r="H120" s="59">
        <f t="shared" ca="1" si="39"/>
        <v>72</v>
      </c>
      <c r="I120" s="56">
        <f t="shared" ca="1" si="39"/>
        <v>79</v>
      </c>
      <c r="J120" s="60">
        <f t="shared" ca="1" si="39"/>
        <v>76</v>
      </c>
      <c r="K120" s="47">
        <f t="shared" ca="1" si="25"/>
        <v>0</v>
      </c>
      <c r="L120" s="47">
        <f t="shared" ca="1" si="26"/>
        <v>0</v>
      </c>
      <c r="M120" s="47">
        <f t="shared" ca="1" si="27"/>
        <v>0</v>
      </c>
      <c r="N120" s="47">
        <f t="shared" ca="1" si="28"/>
        <v>0</v>
      </c>
      <c r="O120" s="47">
        <f t="shared" ca="1" si="29"/>
        <v>0</v>
      </c>
      <c r="P120" s="48">
        <f t="shared" ca="1" si="30"/>
        <v>0</v>
      </c>
      <c r="R120" s="27"/>
      <c r="S120" s="27"/>
      <c r="AA120" s="3"/>
      <c r="AB120" s="244">
        <f t="shared" ca="1" si="31"/>
        <v>0</v>
      </c>
      <c r="AC120" s="50">
        <f t="shared" ca="1" si="32"/>
        <v>0</v>
      </c>
      <c r="AD120" s="50">
        <f t="shared" ca="1" si="33"/>
        <v>0</v>
      </c>
      <c r="AE120" s="50">
        <f t="shared" ca="1" si="34"/>
        <v>0</v>
      </c>
      <c r="AF120" s="50">
        <f t="shared" ca="1" si="35"/>
        <v>0</v>
      </c>
      <c r="AG120" s="51">
        <f t="shared" ca="1" si="36"/>
        <v>0</v>
      </c>
    </row>
    <row r="121" spans="2:33" x14ac:dyDescent="0.6">
      <c r="B121" s="54">
        <v>23422</v>
      </c>
      <c r="C121" s="55" t="s">
        <v>381</v>
      </c>
      <c r="D121" s="55" t="s">
        <v>472</v>
      </c>
      <c r="E121" s="56" t="str">
        <f t="shared" ca="1" si="38"/>
        <v>F</v>
      </c>
      <c r="F121" s="57" t="str">
        <f t="shared" ca="1" si="23"/>
        <v>Sr. Account Rep</v>
      </c>
      <c r="G121" s="58">
        <f t="shared" ca="1" si="24"/>
        <v>52624</v>
      </c>
      <c r="H121" s="59">
        <f t="shared" ca="1" si="39"/>
        <v>86</v>
      </c>
      <c r="I121" s="56">
        <f t="shared" ca="1" si="39"/>
        <v>68</v>
      </c>
      <c r="J121" s="60">
        <f t="shared" ca="1" si="39"/>
        <v>96</v>
      </c>
      <c r="K121" s="47">
        <f t="shared" ca="1" si="25"/>
        <v>0</v>
      </c>
      <c r="L121" s="47">
        <f t="shared" ca="1" si="26"/>
        <v>0</v>
      </c>
      <c r="M121" s="47">
        <f t="shared" ca="1" si="27"/>
        <v>0</v>
      </c>
      <c r="N121" s="47">
        <f t="shared" ca="1" si="28"/>
        <v>2500</v>
      </c>
      <c r="O121" s="47">
        <f t="shared" ca="1" si="29"/>
        <v>0</v>
      </c>
      <c r="P121" s="48">
        <f t="shared" ca="1" si="30"/>
        <v>921</v>
      </c>
      <c r="R121" s="27"/>
      <c r="S121" s="27"/>
      <c r="AA121" s="3"/>
      <c r="AB121" s="244">
        <f t="shared" ca="1" si="31"/>
        <v>0</v>
      </c>
      <c r="AC121" s="50">
        <f t="shared" ca="1" si="32"/>
        <v>0</v>
      </c>
      <c r="AD121" s="50">
        <f t="shared" ca="1" si="33"/>
        <v>0</v>
      </c>
      <c r="AE121" s="50">
        <f t="shared" ca="1" si="34"/>
        <v>2500</v>
      </c>
      <c r="AF121" s="50">
        <f t="shared" ca="1" si="35"/>
        <v>0</v>
      </c>
      <c r="AG121" s="51">
        <f t="shared" ca="1" si="36"/>
        <v>921</v>
      </c>
    </row>
    <row r="122" spans="2:33" x14ac:dyDescent="0.6">
      <c r="B122" s="54">
        <v>23480</v>
      </c>
      <c r="C122" s="55" t="s">
        <v>103</v>
      </c>
      <c r="D122" s="55" t="s">
        <v>471</v>
      </c>
      <c r="E122" s="56" t="str">
        <f t="shared" ca="1" si="38"/>
        <v>M</v>
      </c>
      <c r="F122" s="57" t="str">
        <f t="shared" ca="1" si="23"/>
        <v>Trainee</v>
      </c>
      <c r="G122" s="58">
        <f t="shared" ca="1" si="24"/>
        <v>21028</v>
      </c>
      <c r="H122" s="59">
        <f t="shared" ca="1" si="39"/>
        <v>71</v>
      </c>
      <c r="I122" s="56">
        <f t="shared" ca="1" si="39"/>
        <v>89</v>
      </c>
      <c r="J122" s="60">
        <f t="shared" ca="1" si="39"/>
        <v>73</v>
      </c>
      <c r="K122" s="47">
        <f t="shared" ca="1" si="25"/>
        <v>0</v>
      </c>
      <c r="L122" s="47">
        <f t="shared" ca="1" si="26"/>
        <v>0</v>
      </c>
      <c r="M122" s="47">
        <f t="shared" ca="1" si="27"/>
        <v>0</v>
      </c>
      <c r="N122" s="47">
        <f t="shared" ca="1" si="28"/>
        <v>0</v>
      </c>
      <c r="O122" s="47">
        <f t="shared" ca="1" si="29"/>
        <v>0</v>
      </c>
      <c r="P122" s="48">
        <f t="shared" ca="1" si="30"/>
        <v>368</v>
      </c>
      <c r="R122" s="27"/>
      <c r="S122" s="27"/>
      <c r="AA122" s="3"/>
      <c r="AB122" s="244">
        <f t="shared" ca="1" si="31"/>
        <v>0</v>
      </c>
      <c r="AC122" s="50">
        <f t="shared" ca="1" si="32"/>
        <v>0</v>
      </c>
      <c r="AD122" s="50">
        <f t="shared" ca="1" si="33"/>
        <v>0</v>
      </c>
      <c r="AE122" s="50">
        <f t="shared" ca="1" si="34"/>
        <v>0</v>
      </c>
      <c r="AF122" s="50">
        <f t="shared" ca="1" si="35"/>
        <v>0</v>
      </c>
      <c r="AG122" s="51">
        <f t="shared" ca="1" si="36"/>
        <v>368</v>
      </c>
    </row>
    <row r="123" spans="2:33" x14ac:dyDescent="0.6">
      <c r="B123" s="54">
        <v>23484</v>
      </c>
      <c r="C123" s="55" t="s">
        <v>382</v>
      </c>
      <c r="D123" s="55" t="s">
        <v>461</v>
      </c>
      <c r="E123" s="56" t="str">
        <f t="shared" ca="1" si="38"/>
        <v>M</v>
      </c>
      <c r="F123" s="57" t="str">
        <f t="shared" ca="1" si="23"/>
        <v>Manager</v>
      </c>
      <c r="G123" s="58">
        <f t="shared" ca="1" si="24"/>
        <v>65559</v>
      </c>
      <c r="H123" s="59">
        <f t="shared" ca="1" si="39"/>
        <v>71</v>
      </c>
      <c r="I123" s="56">
        <f t="shared" ca="1" si="39"/>
        <v>65</v>
      </c>
      <c r="J123" s="60">
        <f t="shared" ca="1" si="39"/>
        <v>81</v>
      </c>
      <c r="K123" s="47">
        <f t="shared" ca="1" si="25"/>
        <v>0</v>
      </c>
      <c r="L123" s="47">
        <f t="shared" ca="1" si="26"/>
        <v>0</v>
      </c>
      <c r="M123" s="47">
        <f t="shared" ca="1" si="27"/>
        <v>0</v>
      </c>
      <c r="N123" s="47">
        <f t="shared" ca="1" si="28"/>
        <v>0</v>
      </c>
      <c r="O123" s="47">
        <f t="shared" ca="1" si="29"/>
        <v>0</v>
      </c>
      <c r="P123" s="48">
        <f t="shared" ca="1" si="30"/>
        <v>1147</v>
      </c>
      <c r="R123" s="27"/>
      <c r="S123" s="27"/>
      <c r="AA123" s="3"/>
      <c r="AB123" s="244">
        <f t="shared" ca="1" si="31"/>
        <v>0</v>
      </c>
      <c r="AC123" s="50">
        <f t="shared" ca="1" si="32"/>
        <v>0</v>
      </c>
      <c r="AD123" s="50">
        <f t="shared" ca="1" si="33"/>
        <v>0</v>
      </c>
      <c r="AE123" s="50">
        <f t="shared" ca="1" si="34"/>
        <v>0</v>
      </c>
      <c r="AF123" s="50">
        <f t="shared" ca="1" si="35"/>
        <v>0</v>
      </c>
      <c r="AG123" s="51">
        <f t="shared" ca="1" si="36"/>
        <v>1147</v>
      </c>
    </row>
    <row r="124" spans="2:33" x14ac:dyDescent="0.6">
      <c r="B124" s="54">
        <v>23522</v>
      </c>
      <c r="C124" s="55" t="s">
        <v>383</v>
      </c>
      <c r="D124" s="55" t="s">
        <v>458</v>
      </c>
      <c r="E124" s="56" t="str">
        <f t="shared" ca="1" si="38"/>
        <v>M</v>
      </c>
      <c r="F124" s="57" t="str">
        <f t="shared" ca="1" si="23"/>
        <v>Manager</v>
      </c>
      <c r="G124" s="58">
        <f t="shared" ca="1" si="24"/>
        <v>66021</v>
      </c>
      <c r="H124" s="59">
        <f t="shared" ca="1" si="39"/>
        <v>89</v>
      </c>
      <c r="I124" s="56">
        <f t="shared" ca="1" si="39"/>
        <v>65</v>
      </c>
      <c r="J124" s="60">
        <f t="shared" ca="1" si="39"/>
        <v>73</v>
      </c>
      <c r="K124" s="47">
        <f t="shared" ca="1" si="25"/>
        <v>0</v>
      </c>
      <c r="L124" s="47">
        <f t="shared" ca="1" si="26"/>
        <v>0</v>
      </c>
      <c r="M124" s="47">
        <f t="shared" ca="1" si="27"/>
        <v>0</v>
      </c>
      <c r="N124" s="47">
        <f t="shared" ca="1" si="28"/>
        <v>0</v>
      </c>
      <c r="O124" s="47">
        <f t="shared" ca="1" si="29"/>
        <v>0</v>
      </c>
      <c r="P124" s="48">
        <f t="shared" ca="1" si="30"/>
        <v>1155</v>
      </c>
      <c r="R124" s="27"/>
      <c r="S124" s="27"/>
      <c r="AA124" s="3"/>
      <c r="AB124" s="244">
        <f t="shared" ca="1" si="31"/>
        <v>0</v>
      </c>
      <c r="AC124" s="50">
        <f t="shared" ca="1" si="32"/>
        <v>0</v>
      </c>
      <c r="AD124" s="50">
        <f t="shared" ca="1" si="33"/>
        <v>0</v>
      </c>
      <c r="AE124" s="50">
        <f t="shared" ca="1" si="34"/>
        <v>0</v>
      </c>
      <c r="AF124" s="50">
        <f t="shared" ca="1" si="35"/>
        <v>0</v>
      </c>
      <c r="AG124" s="51">
        <f t="shared" ca="1" si="36"/>
        <v>1155</v>
      </c>
    </row>
    <row r="125" spans="2:33" x14ac:dyDescent="0.6">
      <c r="B125" s="54">
        <v>23757</v>
      </c>
      <c r="C125" s="55" t="s">
        <v>384</v>
      </c>
      <c r="D125" s="55" t="s">
        <v>462</v>
      </c>
      <c r="E125" s="56" t="str">
        <f t="shared" ca="1" si="38"/>
        <v>F</v>
      </c>
      <c r="F125" s="57" t="str">
        <f t="shared" ca="1" si="23"/>
        <v>Sr. Account Rep</v>
      </c>
      <c r="G125" s="58">
        <f t="shared" ca="1" si="24"/>
        <v>57053</v>
      </c>
      <c r="H125" s="59">
        <f t="shared" ca="1" si="39"/>
        <v>73</v>
      </c>
      <c r="I125" s="56">
        <f t="shared" ca="1" si="39"/>
        <v>65</v>
      </c>
      <c r="J125" s="60">
        <f t="shared" ca="1" si="39"/>
        <v>94</v>
      </c>
      <c r="K125" s="47">
        <f t="shared" ca="1" si="25"/>
        <v>0</v>
      </c>
      <c r="L125" s="47">
        <f t="shared" ca="1" si="26"/>
        <v>0</v>
      </c>
      <c r="M125" s="47">
        <f t="shared" ca="1" si="27"/>
        <v>0</v>
      </c>
      <c r="N125" s="47">
        <f t="shared" ca="1" si="28"/>
        <v>0</v>
      </c>
      <c r="O125" s="47">
        <f t="shared" ca="1" si="29"/>
        <v>0</v>
      </c>
      <c r="P125" s="48">
        <f t="shared" ca="1" si="30"/>
        <v>998</v>
      </c>
      <c r="R125" s="27"/>
      <c r="S125" s="27"/>
      <c r="AA125" s="3"/>
      <c r="AB125" s="244">
        <f t="shared" ca="1" si="31"/>
        <v>0</v>
      </c>
      <c r="AC125" s="50">
        <f t="shared" ca="1" si="32"/>
        <v>0</v>
      </c>
      <c r="AD125" s="50">
        <f t="shared" ca="1" si="33"/>
        <v>0</v>
      </c>
      <c r="AE125" s="50">
        <f t="shared" ca="1" si="34"/>
        <v>0</v>
      </c>
      <c r="AF125" s="50">
        <f t="shared" ca="1" si="35"/>
        <v>0</v>
      </c>
      <c r="AG125" s="51">
        <f t="shared" ca="1" si="36"/>
        <v>998</v>
      </c>
    </row>
    <row r="126" spans="2:33" x14ac:dyDescent="0.6">
      <c r="B126" s="54">
        <v>23837</v>
      </c>
      <c r="C126" s="55" t="s">
        <v>385</v>
      </c>
      <c r="D126" s="55" t="s">
        <v>474</v>
      </c>
      <c r="E126" s="56" t="str">
        <f t="shared" ca="1" si="38"/>
        <v>F</v>
      </c>
      <c r="F126" s="57" t="str">
        <f t="shared" ca="1" si="23"/>
        <v>Manager</v>
      </c>
      <c r="G126" s="58">
        <f t="shared" ca="1" si="24"/>
        <v>82553</v>
      </c>
      <c r="H126" s="59">
        <f t="shared" ca="1" si="39"/>
        <v>93</v>
      </c>
      <c r="I126" s="56">
        <f t="shared" ca="1" si="39"/>
        <v>96</v>
      </c>
      <c r="J126" s="60">
        <f t="shared" ca="1" si="39"/>
        <v>78</v>
      </c>
      <c r="K126" s="47">
        <f t="shared" ca="1" si="25"/>
        <v>5000</v>
      </c>
      <c r="L126" s="47">
        <f t="shared" ca="1" si="26"/>
        <v>0</v>
      </c>
      <c r="M126" s="47">
        <f t="shared" ca="1" si="27"/>
        <v>0</v>
      </c>
      <c r="N126" s="47">
        <f t="shared" ca="1" si="28"/>
        <v>5000</v>
      </c>
      <c r="O126" s="47">
        <f t="shared" ca="1" si="29"/>
        <v>0</v>
      </c>
      <c r="P126" s="48">
        <f t="shared" ca="1" si="30"/>
        <v>1445</v>
      </c>
      <c r="R126" s="27"/>
      <c r="S126" s="27"/>
      <c r="AA126" s="3"/>
      <c r="AB126" s="244">
        <f t="shared" ca="1" si="31"/>
        <v>5000</v>
      </c>
      <c r="AC126" s="50">
        <f t="shared" ca="1" si="32"/>
        <v>0</v>
      </c>
      <c r="AD126" s="50">
        <f t="shared" ca="1" si="33"/>
        <v>0</v>
      </c>
      <c r="AE126" s="50">
        <f t="shared" ca="1" si="34"/>
        <v>5000</v>
      </c>
      <c r="AF126" s="50">
        <f t="shared" ca="1" si="35"/>
        <v>0</v>
      </c>
      <c r="AG126" s="51">
        <f t="shared" ca="1" si="36"/>
        <v>1445</v>
      </c>
    </row>
    <row r="127" spans="2:33" x14ac:dyDescent="0.6">
      <c r="B127" s="54">
        <v>24063</v>
      </c>
      <c r="C127" s="55" t="s">
        <v>52</v>
      </c>
      <c r="D127" s="55" t="s">
        <v>463</v>
      </c>
      <c r="E127" s="56" t="str">
        <f t="shared" ca="1" si="38"/>
        <v>M</v>
      </c>
      <c r="F127" s="57" t="str">
        <f t="shared" ca="1" si="23"/>
        <v>Trainee</v>
      </c>
      <c r="G127" s="58">
        <f t="shared" ca="1" si="24"/>
        <v>24809</v>
      </c>
      <c r="H127" s="59">
        <f t="shared" ca="1" si="39"/>
        <v>74</v>
      </c>
      <c r="I127" s="56">
        <f t="shared" ca="1" si="39"/>
        <v>92</v>
      </c>
      <c r="J127" s="60">
        <f t="shared" ca="1" si="39"/>
        <v>80</v>
      </c>
      <c r="K127" s="47">
        <f t="shared" ca="1" si="25"/>
        <v>0</v>
      </c>
      <c r="L127" s="47">
        <f t="shared" ca="1" si="26"/>
        <v>0</v>
      </c>
      <c r="M127" s="47">
        <f t="shared" ca="1" si="27"/>
        <v>0</v>
      </c>
      <c r="N127" s="47">
        <f t="shared" ca="1" si="28"/>
        <v>0</v>
      </c>
      <c r="O127" s="47">
        <f t="shared" ca="1" si="29"/>
        <v>0</v>
      </c>
      <c r="P127" s="48">
        <f t="shared" ca="1" si="30"/>
        <v>434</v>
      </c>
      <c r="R127" s="27"/>
      <c r="S127" s="27"/>
      <c r="AA127" s="3"/>
      <c r="AB127" s="244">
        <f t="shared" ca="1" si="31"/>
        <v>0</v>
      </c>
      <c r="AC127" s="50">
        <f t="shared" ca="1" si="32"/>
        <v>0</v>
      </c>
      <c r="AD127" s="50">
        <f t="shared" ca="1" si="33"/>
        <v>0</v>
      </c>
      <c r="AE127" s="50">
        <f t="shared" ca="1" si="34"/>
        <v>0</v>
      </c>
      <c r="AF127" s="50">
        <f t="shared" ca="1" si="35"/>
        <v>0</v>
      </c>
      <c r="AG127" s="51">
        <f t="shared" ca="1" si="36"/>
        <v>434</v>
      </c>
    </row>
    <row r="128" spans="2:33" x14ac:dyDescent="0.6">
      <c r="B128" s="54">
        <v>24098</v>
      </c>
      <c r="C128" s="55" t="s">
        <v>386</v>
      </c>
      <c r="D128" s="55" t="s">
        <v>472</v>
      </c>
      <c r="E128" s="56" t="str">
        <f t="shared" ca="1" si="38"/>
        <v>F</v>
      </c>
      <c r="F128" s="57" t="str">
        <f t="shared" ca="1" si="23"/>
        <v>Trainee</v>
      </c>
      <c r="G128" s="58">
        <f t="shared" ca="1" si="24"/>
        <v>29542</v>
      </c>
      <c r="H128" s="59">
        <f t="shared" ref="H128:J147" ca="1" si="40">RANDBETWEEN(65,99)</f>
        <v>81</v>
      </c>
      <c r="I128" s="56">
        <f t="shared" ca="1" si="40"/>
        <v>85</v>
      </c>
      <c r="J128" s="60">
        <f t="shared" ca="1" si="40"/>
        <v>85</v>
      </c>
      <c r="K128" s="47">
        <f t="shared" ca="1" si="25"/>
        <v>0</v>
      </c>
      <c r="L128" s="47">
        <f t="shared" ca="1" si="26"/>
        <v>6500</v>
      </c>
      <c r="M128" s="47">
        <f t="shared" ca="1" si="27"/>
        <v>0</v>
      </c>
      <c r="N128" s="47">
        <f t="shared" ca="1" si="28"/>
        <v>0</v>
      </c>
      <c r="O128" s="47">
        <f t="shared" ca="1" si="29"/>
        <v>0</v>
      </c>
      <c r="P128" s="48">
        <f t="shared" ca="1" si="30"/>
        <v>517</v>
      </c>
      <c r="R128" s="27"/>
      <c r="S128" s="27"/>
      <c r="AA128" s="3"/>
      <c r="AB128" s="244">
        <f t="shared" ca="1" si="31"/>
        <v>0</v>
      </c>
      <c r="AC128" s="50">
        <f t="shared" ca="1" si="32"/>
        <v>6500</v>
      </c>
      <c r="AD128" s="50">
        <f t="shared" ca="1" si="33"/>
        <v>0</v>
      </c>
      <c r="AE128" s="50">
        <f t="shared" ca="1" si="34"/>
        <v>0</v>
      </c>
      <c r="AF128" s="50">
        <f t="shared" ca="1" si="35"/>
        <v>0</v>
      </c>
      <c r="AG128" s="51">
        <f t="shared" ca="1" si="36"/>
        <v>517</v>
      </c>
    </row>
    <row r="129" spans="2:33" x14ac:dyDescent="0.6">
      <c r="B129" s="54">
        <v>24334</v>
      </c>
      <c r="C129" s="55" t="s">
        <v>387</v>
      </c>
      <c r="D129" s="55" t="s">
        <v>458</v>
      </c>
      <c r="E129" s="56" t="str">
        <f t="shared" ca="1" si="38"/>
        <v>F</v>
      </c>
      <c r="F129" s="57" t="str">
        <f t="shared" ca="1" si="23"/>
        <v>Sr. Account Rep</v>
      </c>
      <c r="G129" s="58">
        <f t="shared" ca="1" si="24"/>
        <v>57350</v>
      </c>
      <c r="H129" s="59">
        <f t="shared" ca="1" si="40"/>
        <v>81</v>
      </c>
      <c r="I129" s="56">
        <f t="shared" ca="1" si="40"/>
        <v>82</v>
      </c>
      <c r="J129" s="60">
        <f t="shared" ca="1" si="40"/>
        <v>86</v>
      </c>
      <c r="K129" s="47">
        <f t="shared" ca="1" si="25"/>
        <v>0</v>
      </c>
      <c r="L129" s="47">
        <f t="shared" ca="1" si="26"/>
        <v>6500</v>
      </c>
      <c r="M129" s="47">
        <f t="shared" ca="1" si="27"/>
        <v>0</v>
      </c>
      <c r="N129" s="47">
        <f t="shared" ca="1" si="28"/>
        <v>0</v>
      </c>
      <c r="O129" s="47">
        <f t="shared" ca="1" si="29"/>
        <v>0</v>
      </c>
      <c r="P129" s="48">
        <f t="shared" ca="1" si="30"/>
        <v>1004</v>
      </c>
      <c r="R129" s="27"/>
      <c r="S129" s="27"/>
      <c r="AA129" s="3"/>
      <c r="AB129" s="244">
        <f t="shared" ca="1" si="31"/>
        <v>0</v>
      </c>
      <c r="AC129" s="50">
        <f t="shared" ca="1" si="32"/>
        <v>6500</v>
      </c>
      <c r="AD129" s="50">
        <f t="shared" ca="1" si="33"/>
        <v>0</v>
      </c>
      <c r="AE129" s="50">
        <f t="shared" ca="1" si="34"/>
        <v>0</v>
      </c>
      <c r="AF129" s="50">
        <f t="shared" ca="1" si="35"/>
        <v>0</v>
      </c>
      <c r="AG129" s="51">
        <f t="shared" ca="1" si="36"/>
        <v>1004</v>
      </c>
    </row>
    <row r="130" spans="2:33" x14ac:dyDescent="0.6">
      <c r="B130" s="54">
        <v>24459</v>
      </c>
      <c r="C130" s="55" t="s">
        <v>388</v>
      </c>
      <c r="D130" s="55" t="s">
        <v>463</v>
      </c>
      <c r="E130" s="56" t="str">
        <f t="shared" ca="1" si="38"/>
        <v>M</v>
      </c>
      <c r="F130" s="57" t="str">
        <f t="shared" ca="1" si="23"/>
        <v>Manager</v>
      </c>
      <c r="G130" s="58">
        <f t="shared" ca="1" si="24"/>
        <v>86225</v>
      </c>
      <c r="H130" s="59">
        <f t="shared" ca="1" si="40"/>
        <v>83</v>
      </c>
      <c r="I130" s="56">
        <f t="shared" ca="1" si="40"/>
        <v>95</v>
      </c>
      <c r="J130" s="60">
        <f t="shared" ca="1" si="40"/>
        <v>82</v>
      </c>
      <c r="K130" s="47">
        <f t="shared" ca="1" si="25"/>
        <v>0</v>
      </c>
      <c r="L130" s="47">
        <f t="shared" ca="1" si="26"/>
        <v>0</v>
      </c>
      <c r="M130" s="47">
        <f t="shared" ca="1" si="27"/>
        <v>0</v>
      </c>
      <c r="N130" s="47">
        <f t="shared" ca="1" si="28"/>
        <v>0</v>
      </c>
      <c r="O130" s="47">
        <f t="shared" ca="1" si="29"/>
        <v>0</v>
      </c>
      <c r="P130" s="48">
        <f t="shared" ca="1" si="30"/>
        <v>8407</v>
      </c>
      <c r="R130" s="27"/>
      <c r="S130" s="27"/>
      <c r="AA130" s="3"/>
      <c r="AB130" s="244">
        <f t="shared" ca="1" si="31"/>
        <v>0</v>
      </c>
      <c r="AC130" s="50">
        <f t="shared" ca="1" si="32"/>
        <v>0</v>
      </c>
      <c r="AD130" s="50">
        <f t="shared" ca="1" si="33"/>
        <v>0</v>
      </c>
      <c r="AE130" s="50">
        <f t="shared" ca="1" si="34"/>
        <v>0</v>
      </c>
      <c r="AF130" s="50">
        <f t="shared" ca="1" si="35"/>
        <v>0</v>
      </c>
      <c r="AG130" s="51">
        <f t="shared" ca="1" si="36"/>
        <v>8407</v>
      </c>
    </row>
    <row r="131" spans="2:33" x14ac:dyDescent="0.6">
      <c r="B131" s="54">
        <v>24627</v>
      </c>
      <c r="C131" s="55" t="s">
        <v>165</v>
      </c>
      <c r="D131" s="55" t="s">
        <v>458</v>
      </c>
      <c r="E131" s="56" t="str">
        <f t="shared" ca="1" si="38"/>
        <v>M</v>
      </c>
      <c r="F131" s="57" t="str">
        <f t="shared" ca="1" si="23"/>
        <v>Trainee</v>
      </c>
      <c r="G131" s="58">
        <f t="shared" ca="1" si="24"/>
        <v>21168</v>
      </c>
      <c r="H131" s="59">
        <f t="shared" ca="1" si="40"/>
        <v>73</v>
      </c>
      <c r="I131" s="56">
        <f t="shared" ca="1" si="40"/>
        <v>69</v>
      </c>
      <c r="J131" s="60">
        <f t="shared" ca="1" si="40"/>
        <v>88</v>
      </c>
      <c r="K131" s="47">
        <f t="shared" ca="1" si="25"/>
        <v>0</v>
      </c>
      <c r="L131" s="47">
        <f t="shared" ca="1" si="26"/>
        <v>0</v>
      </c>
      <c r="M131" s="47">
        <f t="shared" ca="1" si="27"/>
        <v>0</v>
      </c>
      <c r="N131" s="47">
        <f t="shared" ca="1" si="28"/>
        <v>0</v>
      </c>
      <c r="O131" s="47">
        <f t="shared" ca="1" si="29"/>
        <v>0</v>
      </c>
      <c r="P131" s="48">
        <f t="shared" ca="1" si="30"/>
        <v>370</v>
      </c>
      <c r="R131" s="27"/>
      <c r="S131" s="27"/>
      <c r="AA131" s="3"/>
      <c r="AB131" s="244">
        <f t="shared" ca="1" si="31"/>
        <v>0</v>
      </c>
      <c r="AC131" s="50">
        <f t="shared" ca="1" si="32"/>
        <v>0</v>
      </c>
      <c r="AD131" s="50">
        <f t="shared" ca="1" si="33"/>
        <v>0</v>
      </c>
      <c r="AE131" s="50">
        <f t="shared" ca="1" si="34"/>
        <v>0</v>
      </c>
      <c r="AF131" s="50">
        <f t="shared" ca="1" si="35"/>
        <v>0</v>
      </c>
      <c r="AG131" s="51">
        <f t="shared" ca="1" si="36"/>
        <v>370</v>
      </c>
    </row>
    <row r="132" spans="2:33" x14ac:dyDescent="0.6">
      <c r="B132" s="54">
        <v>24736</v>
      </c>
      <c r="C132" s="55" t="s">
        <v>250</v>
      </c>
      <c r="D132" s="55" t="s">
        <v>455</v>
      </c>
      <c r="E132" s="56" t="str">
        <f t="shared" ca="1" si="38"/>
        <v>F</v>
      </c>
      <c r="F132" s="57" t="str">
        <f t="shared" ca="1" si="23"/>
        <v>Manager</v>
      </c>
      <c r="G132" s="58">
        <f t="shared" ca="1" si="24"/>
        <v>66315</v>
      </c>
      <c r="H132" s="59">
        <f t="shared" ca="1" si="40"/>
        <v>83</v>
      </c>
      <c r="I132" s="56">
        <f t="shared" ca="1" si="40"/>
        <v>73</v>
      </c>
      <c r="J132" s="60">
        <f t="shared" ca="1" si="40"/>
        <v>68</v>
      </c>
      <c r="K132" s="47">
        <f t="shared" ca="1" si="25"/>
        <v>0</v>
      </c>
      <c r="L132" s="47">
        <f t="shared" ca="1" si="26"/>
        <v>0</v>
      </c>
      <c r="M132" s="47">
        <f t="shared" ca="1" si="27"/>
        <v>0</v>
      </c>
      <c r="N132" s="47">
        <f t="shared" ca="1" si="28"/>
        <v>0</v>
      </c>
      <c r="O132" s="47">
        <f t="shared" ca="1" si="29"/>
        <v>0</v>
      </c>
      <c r="P132" s="48">
        <f t="shared" ca="1" si="30"/>
        <v>1161</v>
      </c>
      <c r="R132" s="27"/>
      <c r="S132" s="27"/>
      <c r="AA132" s="3"/>
      <c r="AB132" s="244">
        <f t="shared" ca="1" si="31"/>
        <v>0</v>
      </c>
      <c r="AC132" s="50">
        <f t="shared" ca="1" si="32"/>
        <v>0</v>
      </c>
      <c r="AD132" s="50">
        <f t="shared" ca="1" si="33"/>
        <v>0</v>
      </c>
      <c r="AE132" s="50">
        <f t="shared" ca="1" si="34"/>
        <v>0</v>
      </c>
      <c r="AF132" s="50">
        <f t="shared" ca="1" si="35"/>
        <v>0</v>
      </c>
      <c r="AG132" s="51">
        <f t="shared" ca="1" si="36"/>
        <v>1161</v>
      </c>
    </row>
    <row r="133" spans="2:33" x14ac:dyDescent="0.6">
      <c r="B133" s="54">
        <v>24774</v>
      </c>
      <c r="C133" s="55" t="s">
        <v>389</v>
      </c>
      <c r="D133" s="55" t="s">
        <v>456</v>
      </c>
      <c r="E133" s="56" t="str">
        <f t="shared" ca="1" si="38"/>
        <v>M</v>
      </c>
      <c r="F133" s="57" t="str">
        <f t="shared" ca="1" si="23"/>
        <v>Manager</v>
      </c>
      <c r="G133" s="58">
        <f t="shared" ca="1" si="24"/>
        <v>78558</v>
      </c>
      <c r="H133" s="59">
        <f t="shared" ca="1" si="40"/>
        <v>85</v>
      </c>
      <c r="I133" s="56">
        <f t="shared" ca="1" si="40"/>
        <v>75</v>
      </c>
      <c r="J133" s="60">
        <f t="shared" ca="1" si="40"/>
        <v>74</v>
      </c>
      <c r="K133" s="47">
        <f t="shared" ca="1" si="25"/>
        <v>0</v>
      </c>
      <c r="L133" s="47">
        <f t="shared" ca="1" si="26"/>
        <v>0</v>
      </c>
      <c r="M133" s="47">
        <f t="shared" ca="1" si="27"/>
        <v>0</v>
      </c>
      <c r="N133" s="47">
        <f t="shared" ca="1" si="28"/>
        <v>0</v>
      </c>
      <c r="O133" s="47">
        <f t="shared" ca="1" si="29"/>
        <v>0</v>
      </c>
      <c r="P133" s="48">
        <f t="shared" ca="1" si="30"/>
        <v>1375</v>
      </c>
      <c r="R133" s="27"/>
      <c r="S133" s="27"/>
      <c r="AA133" s="3"/>
      <c r="AB133" s="244">
        <f t="shared" ca="1" si="31"/>
        <v>0</v>
      </c>
      <c r="AC133" s="50">
        <f t="shared" ca="1" si="32"/>
        <v>0</v>
      </c>
      <c r="AD133" s="50">
        <f t="shared" ca="1" si="33"/>
        <v>0</v>
      </c>
      <c r="AE133" s="50">
        <f t="shared" ca="1" si="34"/>
        <v>0</v>
      </c>
      <c r="AF133" s="50">
        <f t="shared" ca="1" si="35"/>
        <v>0</v>
      </c>
      <c r="AG133" s="51">
        <f t="shared" ca="1" si="36"/>
        <v>1375</v>
      </c>
    </row>
    <row r="134" spans="2:33" x14ac:dyDescent="0.6">
      <c r="B134" s="54">
        <v>24868</v>
      </c>
      <c r="C134" s="55" t="s">
        <v>390</v>
      </c>
      <c r="D134" s="55" t="s">
        <v>461</v>
      </c>
      <c r="E134" s="56" t="str">
        <f t="shared" ca="1" si="38"/>
        <v>F</v>
      </c>
      <c r="F134" s="57" t="str">
        <f t="shared" ca="1" si="23"/>
        <v>Account Rep</v>
      </c>
      <c r="G134" s="58">
        <f t="shared" ca="1" si="24"/>
        <v>44704</v>
      </c>
      <c r="H134" s="59">
        <f t="shared" ca="1" si="40"/>
        <v>73</v>
      </c>
      <c r="I134" s="56">
        <f t="shared" ca="1" si="40"/>
        <v>69</v>
      </c>
      <c r="J134" s="60">
        <f t="shared" ca="1" si="40"/>
        <v>78</v>
      </c>
      <c r="K134" s="47">
        <f t="shared" ca="1" si="25"/>
        <v>0</v>
      </c>
      <c r="L134" s="47">
        <f t="shared" ca="1" si="26"/>
        <v>0</v>
      </c>
      <c r="M134" s="47">
        <f t="shared" ca="1" si="27"/>
        <v>0</v>
      </c>
      <c r="N134" s="47">
        <f t="shared" ca="1" si="28"/>
        <v>0</v>
      </c>
      <c r="O134" s="47">
        <f t="shared" ca="1" si="29"/>
        <v>0</v>
      </c>
      <c r="P134" s="48">
        <f t="shared" ca="1" si="30"/>
        <v>0</v>
      </c>
      <c r="R134" s="27"/>
      <c r="S134" s="27"/>
      <c r="AA134" s="3"/>
      <c r="AB134" s="244">
        <f t="shared" ca="1" si="31"/>
        <v>0</v>
      </c>
      <c r="AC134" s="50">
        <f t="shared" ca="1" si="32"/>
        <v>0</v>
      </c>
      <c r="AD134" s="50">
        <f t="shared" ca="1" si="33"/>
        <v>0</v>
      </c>
      <c r="AE134" s="50">
        <f t="shared" ca="1" si="34"/>
        <v>0</v>
      </c>
      <c r="AF134" s="50">
        <f t="shared" ca="1" si="35"/>
        <v>0</v>
      </c>
      <c r="AG134" s="51">
        <f t="shared" ca="1" si="36"/>
        <v>0</v>
      </c>
    </row>
    <row r="135" spans="2:33" x14ac:dyDescent="0.6">
      <c r="B135" s="54">
        <v>24997</v>
      </c>
      <c r="C135" s="55" t="s">
        <v>391</v>
      </c>
      <c r="D135" s="55" t="s">
        <v>463</v>
      </c>
      <c r="E135" s="56" t="str">
        <f t="shared" ca="1" si="38"/>
        <v>M</v>
      </c>
      <c r="F135" s="57" t="str">
        <f t="shared" ca="1" si="23"/>
        <v>Account Rep</v>
      </c>
      <c r="G135" s="58">
        <f t="shared" ca="1" si="24"/>
        <v>48344</v>
      </c>
      <c r="H135" s="59">
        <f t="shared" ca="1" si="40"/>
        <v>83</v>
      </c>
      <c r="I135" s="56">
        <f t="shared" ca="1" si="40"/>
        <v>73</v>
      </c>
      <c r="J135" s="60">
        <f t="shared" ca="1" si="40"/>
        <v>99</v>
      </c>
      <c r="K135" s="47">
        <f t="shared" ca="1" si="25"/>
        <v>0</v>
      </c>
      <c r="L135" s="47">
        <f t="shared" ca="1" si="26"/>
        <v>0</v>
      </c>
      <c r="M135" s="47">
        <f t="shared" ca="1" si="27"/>
        <v>8500</v>
      </c>
      <c r="N135" s="47">
        <f t="shared" ca="1" si="28"/>
        <v>2500</v>
      </c>
      <c r="O135" s="47">
        <f t="shared" ca="1" si="29"/>
        <v>0</v>
      </c>
      <c r="P135" s="48">
        <f t="shared" ca="1" si="30"/>
        <v>846</v>
      </c>
      <c r="R135" s="27"/>
      <c r="S135" s="27"/>
      <c r="AA135" s="3"/>
      <c r="AB135" s="244">
        <f t="shared" ca="1" si="31"/>
        <v>0</v>
      </c>
      <c r="AC135" s="50">
        <f t="shared" ca="1" si="32"/>
        <v>0</v>
      </c>
      <c r="AD135" s="50">
        <f t="shared" ca="1" si="33"/>
        <v>8500</v>
      </c>
      <c r="AE135" s="50">
        <f t="shared" ca="1" si="34"/>
        <v>2500</v>
      </c>
      <c r="AF135" s="50">
        <f t="shared" ca="1" si="35"/>
        <v>0</v>
      </c>
      <c r="AG135" s="51">
        <f t="shared" ca="1" si="36"/>
        <v>846</v>
      </c>
    </row>
    <row r="136" spans="2:33" x14ac:dyDescent="0.6">
      <c r="B136" s="54">
        <v>25190</v>
      </c>
      <c r="C136" s="55" t="s">
        <v>392</v>
      </c>
      <c r="D136" s="55" t="s">
        <v>457</v>
      </c>
      <c r="E136" s="56" t="str">
        <f t="shared" ref="E136:E163" ca="1" si="41">IF(RANDBETWEEN(1,3)&lt;2,"F","M")</f>
        <v>M</v>
      </c>
      <c r="F136" s="57" t="str">
        <f t="shared" ca="1" si="23"/>
        <v>Account Rep</v>
      </c>
      <c r="G136" s="58">
        <f t="shared" ca="1" si="24"/>
        <v>31147</v>
      </c>
      <c r="H136" s="59">
        <f t="shared" ca="1" si="40"/>
        <v>91</v>
      </c>
      <c r="I136" s="56">
        <f t="shared" ca="1" si="40"/>
        <v>82</v>
      </c>
      <c r="J136" s="60">
        <f t="shared" ca="1" si="40"/>
        <v>67</v>
      </c>
      <c r="K136" s="47">
        <f t="shared" ca="1" si="25"/>
        <v>5000</v>
      </c>
      <c r="L136" s="47">
        <f t="shared" ca="1" si="26"/>
        <v>0</v>
      </c>
      <c r="M136" s="47">
        <f t="shared" ca="1" si="27"/>
        <v>0</v>
      </c>
      <c r="N136" s="47">
        <f t="shared" ca="1" si="28"/>
        <v>0</v>
      </c>
      <c r="O136" s="47">
        <f t="shared" ca="1" si="29"/>
        <v>0</v>
      </c>
      <c r="P136" s="48">
        <f t="shared" ca="1" si="30"/>
        <v>545</v>
      </c>
      <c r="R136" s="27"/>
      <c r="S136" s="27"/>
      <c r="AA136" s="3"/>
      <c r="AB136" s="244">
        <f t="shared" ca="1" si="31"/>
        <v>5000</v>
      </c>
      <c r="AC136" s="50">
        <f t="shared" ca="1" si="32"/>
        <v>0</v>
      </c>
      <c r="AD136" s="50">
        <f t="shared" ca="1" si="33"/>
        <v>0</v>
      </c>
      <c r="AE136" s="50">
        <f t="shared" ca="1" si="34"/>
        <v>0</v>
      </c>
      <c r="AF136" s="50">
        <f t="shared" ca="1" si="35"/>
        <v>0</v>
      </c>
      <c r="AG136" s="51">
        <f t="shared" ca="1" si="36"/>
        <v>545</v>
      </c>
    </row>
    <row r="137" spans="2:33" x14ac:dyDescent="0.6">
      <c r="B137" s="54">
        <v>25398</v>
      </c>
      <c r="C137" s="55" t="s">
        <v>393</v>
      </c>
      <c r="D137" s="55" t="s">
        <v>463</v>
      </c>
      <c r="E137" s="56" t="str">
        <f t="shared" ca="1" si="41"/>
        <v>M</v>
      </c>
      <c r="F137" s="57" t="str">
        <f t="shared" ref="F137:F163" ca="1" si="42">IF(RANDBETWEEN(1,4)=1,"Trainee",IF(RANDBETWEEN(1,4)=2,"Account Rep",IF(RANDBETWEEN(1,4)=3,"Sr. Account Rep","Manager")))</f>
        <v>Account Rep</v>
      </c>
      <c r="G137" s="58">
        <f t="shared" ref="G137:G163" ca="1" si="43">IF(F137="Trainee",RANDBETWEEN(20000,29999),IF(F137="Account Rep",RANDBETWEEN(30000,49999),IF(F137="Sr. Account Rep",RANDBETWEEN(50000,64999),RANDBETWEEN(65000,89999))))</f>
        <v>44556</v>
      </c>
      <c r="H137" s="59">
        <f t="shared" ca="1" si="40"/>
        <v>94</v>
      </c>
      <c r="I137" s="56">
        <f t="shared" ca="1" si="40"/>
        <v>68</v>
      </c>
      <c r="J137" s="60">
        <f t="shared" ca="1" si="40"/>
        <v>71</v>
      </c>
      <c r="K137" s="47">
        <f t="shared" ref="K137:K163" ca="1" si="44">IF(H137&gt;=90,5000,0)</f>
        <v>5000</v>
      </c>
      <c r="L137" s="47">
        <f t="shared" ref="L137:L163" ca="1" si="45">IF(OR(H137&gt;=95,AND(I137&gt;80,J137&gt;=85)),6500,0)</f>
        <v>0</v>
      </c>
      <c r="M137" s="47">
        <f t="shared" ref="M137:M163" ca="1" si="46">IF(OR(H137&gt;=97,I137&gt;=97,J137&gt;=97),8500,0)</f>
        <v>0</v>
      </c>
      <c r="N137" s="47">
        <f t="shared" ref="N137:N163" ca="1" si="47">IF(AND(H137&gt;=87,I137&gt;=87),5000,IF(AND(H137&gt;=82,J137&gt;90),2500,0))</f>
        <v>0</v>
      </c>
      <c r="O137" s="47">
        <f t="shared" ref="O137:O163" ca="1" si="48">ROUND(IF(AND(H137&gt;=94,I137&gt;=94,J137&gt;=94),0.0775*G137,IF(AND(H137&gt;=85,I137&gt;=85,J137&gt;=85),0.0325*G137,0)),0)</f>
        <v>0</v>
      </c>
      <c r="P137" s="48">
        <f t="shared" ref="P137:P163" ca="1" si="49">ROUND(IF(AND(H137&gt;88,I137&gt;88,J137&gt;88),0.1825*G137,IF(AND(OR(H137&gt;90,I137&gt;90,J137&gt;90),H137&gt;=80,I137&gt;=80,J137&gt;=80),0.0975*G137,IF(AND(H137&gt;=85,I137&gt;=85,J137&gt;=85),0.045*G137,IF(OR(H137&gt;80,I137&gt;80,J137&gt;80),0.0175*G137,0)))),0)</f>
        <v>780</v>
      </c>
      <c r="R137" s="27"/>
      <c r="S137" s="27"/>
      <c r="AA137" s="3"/>
      <c r="AB137" s="244">
        <f t="shared" ref="AB137:AB163" ca="1" si="50">IF(IF($H$7=$AJ$9,$H137,IF($I$7=$AJ$9,$I137,$J137))&gt;=$AM$9,$AO$9,0)</f>
        <v>5000</v>
      </c>
      <c r="AC137" s="50">
        <f t="shared" ref="AC137:AC163" ca="1" si="51">IF(OR(IF($H$7=$AJ$13,$H137,IF($I$7=$AJ$13,$I137,$J137))&gt;=$AM$13,AND(IF($H$7=$AO$13,$H137,IF($I$7=$AO$13,$I137,$J137))&gt;$AR$13,IF($H$7=$AV$13,$H137,IF($I$7=$AV$13,$I137,$J137))&gt;=$AX$13)),$AT$13,0)</f>
        <v>0</v>
      </c>
      <c r="AD137" s="50">
        <f t="shared" ref="AD137:AD163" ca="1" si="52">IF(OR($H137&gt;=$AM$17,$I137&gt;=$AM$17,$J137&gt;=$AM$17),$AO$17,0)</f>
        <v>0</v>
      </c>
      <c r="AE137" s="50">
        <f t="shared" ref="AE137:AE163" ca="1" si="53">IF(AND($H137&gt;=$AM$21,$I137&gt;=$AM$21),$AO$21,IF(AND($H137&gt;=$AM$22,$J137&gt;$AR$22),$AT$22,0))</f>
        <v>0</v>
      </c>
      <c r="AF137" s="50">
        <f t="shared" ref="AF137:AF163" ca="1" si="54">ROUND(IF(AND($H137&gt;=$AM$26,$I137&gt;=$AM$26,$J137&gt;=$AM$26),$G137*$AO$26,IF(AND($H137&gt;=$AM$27,$I137&gt;=$AM$27,$J137&gt;=$AM$27),$G137*$AO$27,0)),0)</f>
        <v>0</v>
      </c>
      <c r="AG137" s="51">
        <f t="shared" ref="AG137:AG163" ca="1" si="55">ROUND(IF(AND($H137&gt;$AM$31,$I137&gt;$AM$31,$J137&gt;$AM$31),$G137*$AO$31,IF(AND(OR($H137&gt;$AM$32,$I137&gt;$AM$32,$J137&gt;$AM$32),$H137&gt;=$AO$32,$I137&gt;=$AO$32,$J137&gt;=$AO$32),$G137*$AT$32,IF(AND($H137&gt;=$AM$33,$I137&gt;=$AM$33,$J137&gt;=$AM$33),$G137*$AO$33,IF(OR($H137&gt;$AM$34,$I137&gt;$AM$34,$J137&gt;$AM$34),$G137*$AO$34,0)))),0)</f>
        <v>780</v>
      </c>
    </row>
    <row r="138" spans="2:33" x14ac:dyDescent="0.6">
      <c r="B138" s="54">
        <v>25496</v>
      </c>
      <c r="C138" s="55" t="s">
        <v>394</v>
      </c>
      <c r="D138" s="55" t="s">
        <v>458</v>
      </c>
      <c r="E138" s="56" t="str">
        <f t="shared" ca="1" si="41"/>
        <v>M</v>
      </c>
      <c r="F138" s="57" t="str">
        <f t="shared" ca="1" si="42"/>
        <v>Account Rep</v>
      </c>
      <c r="G138" s="58">
        <f t="shared" ca="1" si="43"/>
        <v>44633</v>
      </c>
      <c r="H138" s="59">
        <f t="shared" ca="1" si="40"/>
        <v>86</v>
      </c>
      <c r="I138" s="56">
        <f t="shared" ca="1" si="40"/>
        <v>93</v>
      </c>
      <c r="J138" s="60">
        <f t="shared" ca="1" si="40"/>
        <v>76</v>
      </c>
      <c r="K138" s="47">
        <f t="shared" ca="1" si="44"/>
        <v>0</v>
      </c>
      <c r="L138" s="47">
        <f t="shared" ca="1" si="45"/>
        <v>0</v>
      </c>
      <c r="M138" s="47">
        <f t="shared" ca="1" si="46"/>
        <v>0</v>
      </c>
      <c r="N138" s="47">
        <f t="shared" ca="1" si="47"/>
        <v>0</v>
      </c>
      <c r="O138" s="47">
        <f t="shared" ca="1" si="48"/>
        <v>0</v>
      </c>
      <c r="P138" s="48">
        <f t="shared" ca="1" si="49"/>
        <v>781</v>
      </c>
      <c r="R138" s="27"/>
      <c r="S138" s="27"/>
      <c r="AA138" s="3"/>
      <c r="AB138" s="244">
        <f t="shared" ca="1" si="50"/>
        <v>0</v>
      </c>
      <c r="AC138" s="50">
        <f t="shared" ca="1" si="51"/>
        <v>0</v>
      </c>
      <c r="AD138" s="50">
        <f t="shared" ca="1" si="52"/>
        <v>0</v>
      </c>
      <c r="AE138" s="50">
        <f t="shared" ca="1" si="53"/>
        <v>0</v>
      </c>
      <c r="AF138" s="50">
        <f t="shared" ca="1" si="54"/>
        <v>0</v>
      </c>
      <c r="AG138" s="51">
        <f t="shared" ca="1" si="55"/>
        <v>781</v>
      </c>
    </row>
    <row r="139" spans="2:33" x14ac:dyDescent="0.6">
      <c r="B139" s="54">
        <v>25640</v>
      </c>
      <c r="C139" s="55" t="s">
        <v>395</v>
      </c>
      <c r="D139" s="55" t="s">
        <v>467</v>
      </c>
      <c r="E139" s="56" t="str">
        <f t="shared" ca="1" si="41"/>
        <v>F</v>
      </c>
      <c r="F139" s="57" t="str">
        <f t="shared" ca="1" si="42"/>
        <v>Manager</v>
      </c>
      <c r="G139" s="58">
        <f t="shared" ca="1" si="43"/>
        <v>88107</v>
      </c>
      <c r="H139" s="59">
        <f t="shared" ca="1" si="40"/>
        <v>97</v>
      </c>
      <c r="I139" s="56">
        <f t="shared" ca="1" si="40"/>
        <v>88</v>
      </c>
      <c r="J139" s="60">
        <f t="shared" ca="1" si="40"/>
        <v>82</v>
      </c>
      <c r="K139" s="47">
        <f t="shared" ca="1" si="44"/>
        <v>5000</v>
      </c>
      <c r="L139" s="47">
        <f t="shared" ca="1" si="45"/>
        <v>6500</v>
      </c>
      <c r="M139" s="47">
        <f t="shared" ca="1" si="46"/>
        <v>8500</v>
      </c>
      <c r="N139" s="47">
        <f t="shared" ca="1" si="47"/>
        <v>5000</v>
      </c>
      <c r="O139" s="47">
        <f t="shared" ca="1" si="48"/>
        <v>0</v>
      </c>
      <c r="P139" s="48">
        <f t="shared" ca="1" si="49"/>
        <v>8590</v>
      </c>
      <c r="R139" s="27"/>
      <c r="S139" s="27"/>
      <c r="AA139" s="3"/>
      <c r="AB139" s="244">
        <f t="shared" ca="1" si="50"/>
        <v>5000</v>
      </c>
      <c r="AC139" s="50">
        <f t="shared" ca="1" si="51"/>
        <v>6500</v>
      </c>
      <c r="AD139" s="50">
        <f t="shared" ca="1" si="52"/>
        <v>8500</v>
      </c>
      <c r="AE139" s="50">
        <f t="shared" ca="1" si="53"/>
        <v>5000</v>
      </c>
      <c r="AF139" s="50">
        <f t="shared" ca="1" si="54"/>
        <v>0</v>
      </c>
      <c r="AG139" s="51">
        <f t="shared" ca="1" si="55"/>
        <v>8590</v>
      </c>
    </row>
    <row r="140" spans="2:33" x14ac:dyDescent="0.6">
      <c r="B140" s="54">
        <v>25711</v>
      </c>
      <c r="C140" s="55" t="s">
        <v>396</v>
      </c>
      <c r="D140" s="55" t="s">
        <v>457</v>
      </c>
      <c r="E140" s="56" t="str">
        <f t="shared" ca="1" si="41"/>
        <v>M</v>
      </c>
      <c r="F140" s="57" t="str">
        <f t="shared" ca="1" si="42"/>
        <v>Manager</v>
      </c>
      <c r="G140" s="58">
        <f t="shared" ca="1" si="43"/>
        <v>81417</v>
      </c>
      <c r="H140" s="59">
        <f t="shared" ca="1" si="40"/>
        <v>74</v>
      </c>
      <c r="I140" s="56">
        <f t="shared" ca="1" si="40"/>
        <v>80</v>
      </c>
      <c r="J140" s="60">
        <f t="shared" ca="1" si="40"/>
        <v>82</v>
      </c>
      <c r="K140" s="47">
        <f t="shared" ca="1" si="44"/>
        <v>0</v>
      </c>
      <c r="L140" s="47">
        <f t="shared" ca="1" si="45"/>
        <v>0</v>
      </c>
      <c r="M140" s="47">
        <f t="shared" ca="1" si="46"/>
        <v>0</v>
      </c>
      <c r="N140" s="47">
        <f t="shared" ca="1" si="47"/>
        <v>0</v>
      </c>
      <c r="O140" s="47">
        <f t="shared" ca="1" si="48"/>
        <v>0</v>
      </c>
      <c r="P140" s="48">
        <f t="shared" ca="1" si="49"/>
        <v>1425</v>
      </c>
      <c r="R140" s="27"/>
      <c r="S140" s="27"/>
      <c r="AA140" s="3"/>
      <c r="AB140" s="244">
        <f t="shared" ca="1" si="50"/>
        <v>0</v>
      </c>
      <c r="AC140" s="50">
        <f t="shared" ca="1" si="51"/>
        <v>0</v>
      </c>
      <c r="AD140" s="50">
        <f t="shared" ca="1" si="52"/>
        <v>0</v>
      </c>
      <c r="AE140" s="50">
        <f t="shared" ca="1" si="53"/>
        <v>0</v>
      </c>
      <c r="AF140" s="50">
        <f t="shared" ca="1" si="54"/>
        <v>0</v>
      </c>
      <c r="AG140" s="51">
        <f t="shared" ca="1" si="55"/>
        <v>1425</v>
      </c>
    </row>
    <row r="141" spans="2:33" x14ac:dyDescent="0.6">
      <c r="B141" s="54">
        <v>25940</v>
      </c>
      <c r="C141" s="55" t="s">
        <v>397</v>
      </c>
      <c r="D141" s="55" t="s">
        <v>458</v>
      </c>
      <c r="E141" s="56" t="str">
        <f t="shared" ca="1" si="41"/>
        <v>F</v>
      </c>
      <c r="F141" s="57" t="str">
        <f t="shared" ca="1" si="42"/>
        <v>Trainee</v>
      </c>
      <c r="G141" s="58">
        <f t="shared" ca="1" si="43"/>
        <v>26884</v>
      </c>
      <c r="H141" s="59">
        <f t="shared" ca="1" si="40"/>
        <v>69</v>
      </c>
      <c r="I141" s="56">
        <f t="shared" ca="1" si="40"/>
        <v>76</v>
      </c>
      <c r="J141" s="60">
        <f t="shared" ca="1" si="40"/>
        <v>73</v>
      </c>
      <c r="K141" s="47">
        <f t="shared" ca="1" si="44"/>
        <v>0</v>
      </c>
      <c r="L141" s="47">
        <f t="shared" ca="1" si="45"/>
        <v>0</v>
      </c>
      <c r="M141" s="47">
        <f t="shared" ca="1" si="46"/>
        <v>0</v>
      </c>
      <c r="N141" s="47">
        <f t="shared" ca="1" si="47"/>
        <v>0</v>
      </c>
      <c r="O141" s="47">
        <f t="shared" ca="1" si="48"/>
        <v>0</v>
      </c>
      <c r="P141" s="48">
        <f t="shared" ca="1" si="49"/>
        <v>0</v>
      </c>
      <c r="R141" s="27"/>
      <c r="S141" s="27"/>
      <c r="AA141" s="3"/>
      <c r="AB141" s="244">
        <f t="shared" ca="1" si="50"/>
        <v>0</v>
      </c>
      <c r="AC141" s="50">
        <f t="shared" ca="1" si="51"/>
        <v>0</v>
      </c>
      <c r="AD141" s="50">
        <f t="shared" ca="1" si="52"/>
        <v>0</v>
      </c>
      <c r="AE141" s="50">
        <f t="shared" ca="1" si="53"/>
        <v>0</v>
      </c>
      <c r="AF141" s="50">
        <f t="shared" ca="1" si="54"/>
        <v>0</v>
      </c>
      <c r="AG141" s="51">
        <f t="shared" ca="1" si="55"/>
        <v>0</v>
      </c>
    </row>
    <row r="142" spans="2:33" x14ac:dyDescent="0.6">
      <c r="B142" s="54">
        <v>26148</v>
      </c>
      <c r="C142" s="55" t="s">
        <v>342</v>
      </c>
      <c r="D142" s="55" t="s">
        <v>467</v>
      </c>
      <c r="E142" s="56" t="str">
        <f t="shared" ca="1" si="41"/>
        <v>F</v>
      </c>
      <c r="F142" s="57" t="str">
        <f t="shared" ca="1" si="42"/>
        <v>Trainee</v>
      </c>
      <c r="G142" s="58">
        <f t="shared" ca="1" si="43"/>
        <v>21675</v>
      </c>
      <c r="H142" s="59">
        <f t="shared" ca="1" si="40"/>
        <v>92</v>
      </c>
      <c r="I142" s="56">
        <f t="shared" ca="1" si="40"/>
        <v>65</v>
      </c>
      <c r="J142" s="60">
        <f t="shared" ca="1" si="40"/>
        <v>71</v>
      </c>
      <c r="K142" s="47">
        <f t="shared" ca="1" si="44"/>
        <v>5000</v>
      </c>
      <c r="L142" s="47">
        <f t="shared" ca="1" si="45"/>
        <v>0</v>
      </c>
      <c r="M142" s="47">
        <f t="shared" ca="1" si="46"/>
        <v>0</v>
      </c>
      <c r="N142" s="47">
        <f t="shared" ca="1" si="47"/>
        <v>0</v>
      </c>
      <c r="O142" s="47">
        <f t="shared" ca="1" si="48"/>
        <v>0</v>
      </c>
      <c r="P142" s="48">
        <f t="shared" ca="1" si="49"/>
        <v>379</v>
      </c>
      <c r="R142" s="27"/>
      <c r="S142" s="27"/>
      <c r="AA142" s="3"/>
      <c r="AB142" s="244">
        <f t="shared" ca="1" si="50"/>
        <v>5000</v>
      </c>
      <c r="AC142" s="50">
        <f t="shared" ca="1" si="51"/>
        <v>0</v>
      </c>
      <c r="AD142" s="50">
        <f t="shared" ca="1" si="52"/>
        <v>0</v>
      </c>
      <c r="AE142" s="50">
        <f t="shared" ca="1" si="53"/>
        <v>0</v>
      </c>
      <c r="AF142" s="50">
        <f t="shared" ca="1" si="54"/>
        <v>0</v>
      </c>
      <c r="AG142" s="51">
        <f t="shared" ca="1" si="55"/>
        <v>379</v>
      </c>
    </row>
    <row r="143" spans="2:33" x14ac:dyDescent="0.6">
      <c r="B143" s="54">
        <v>26341</v>
      </c>
      <c r="C143" s="55" t="s">
        <v>398</v>
      </c>
      <c r="D143" s="55" t="s">
        <v>460</v>
      </c>
      <c r="E143" s="56" t="str">
        <f t="shared" ca="1" si="41"/>
        <v>F</v>
      </c>
      <c r="F143" s="57" t="str">
        <f t="shared" ca="1" si="42"/>
        <v>Manager</v>
      </c>
      <c r="G143" s="58">
        <f t="shared" ca="1" si="43"/>
        <v>80368</v>
      </c>
      <c r="H143" s="59">
        <f t="shared" ca="1" si="40"/>
        <v>91</v>
      </c>
      <c r="I143" s="56">
        <f t="shared" ca="1" si="40"/>
        <v>68</v>
      </c>
      <c r="J143" s="60">
        <f t="shared" ca="1" si="40"/>
        <v>65</v>
      </c>
      <c r="K143" s="47">
        <f t="shared" ca="1" si="44"/>
        <v>5000</v>
      </c>
      <c r="L143" s="47">
        <f t="shared" ca="1" si="45"/>
        <v>0</v>
      </c>
      <c r="M143" s="47">
        <f t="shared" ca="1" si="46"/>
        <v>0</v>
      </c>
      <c r="N143" s="47">
        <f t="shared" ca="1" si="47"/>
        <v>0</v>
      </c>
      <c r="O143" s="47">
        <f t="shared" ca="1" si="48"/>
        <v>0</v>
      </c>
      <c r="P143" s="48">
        <f t="shared" ca="1" si="49"/>
        <v>1406</v>
      </c>
      <c r="R143" s="27"/>
      <c r="S143" s="27"/>
      <c r="AA143" s="3"/>
      <c r="AB143" s="244">
        <f t="shared" ca="1" si="50"/>
        <v>5000</v>
      </c>
      <c r="AC143" s="50">
        <f t="shared" ca="1" si="51"/>
        <v>0</v>
      </c>
      <c r="AD143" s="50">
        <f t="shared" ca="1" si="52"/>
        <v>0</v>
      </c>
      <c r="AE143" s="50">
        <f t="shared" ca="1" si="53"/>
        <v>0</v>
      </c>
      <c r="AF143" s="50">
        <f t="shared" ca="1" si="54"/>
        <v>0</v>
      </c>
      <c r="AG143" s="51">
        <f t="shared" ca="1" si="55"/>
        <v>1406</v>
      </c>
    </row>
    <row r="144" spans="2:33" x14ac:dyDescent="0.6">
      <c r="B144" s="54">
        <v>26517</v>
      </c>
      <c r="C144" s="55" t="s">
        <v>399</v>
      </c>
      <c r="D144" s="55" t="s">
        <v>456</v>
      </c>
      <c r="E144" s="56" t="str">
        <f t="shared" ca="1" si="41"/>
        <v>F</v>
      </c>
      <c r="F144" s="57" t="str">
        <f t="shared" ca="1" si="42"/>
        <v>Manager</v>
      </c>
      <c r="G144" s="58">
        <f t="shared" ca="1" si="43"/>
        <v>86417</v>
      </c>
      <c r="H144" s="59">
        <f t="shared" ca="1" si="40"/>
        <v>79</v>
      </c>
      <c r="I144" s="56">
        <f t="shared" ca="1" si="40"/>
        <v>92</v>
      </c>
      <c r="J144" s="60">
        <f t="shared" ca="1" si="40"/>
        <v>95</v>
      </c>
      <c r="K144" s="47">
        <f t="shared" ca="1" si="44"/>
        <v>0</v>
      </c>
      <c r="L144" s="47">
        <f t="shared" ca="1" si="45"/>
        <v>6500</v>
      </c>
      <c r="M144" s="47">
        <f t="shared" ca="1" si="46"/>
        <v>0</v>
      </c>
      <c r="N144" s="47">
        <f t="shared" ca="1" si="47"/>
        <v>0</v>
      </c>
      <c r="O144" s="47">
        <f t="shared" ca="1" si="48"/>
        <v>0</v>
      </c>
      <c r="P144" s="48">
        <f t="shared" ca="1" si="49"/>
        <v>1512</v>
      </c>
      <c r="R144" s="27"/>
      <c r="S144" s="27"/>
      <c r="AA144" s="3"/>
      <c r="AB144" s="244">
        <f t="shared" ca="1" si="50"/>
        <v>0</v>
      </c>
      <c r="AC144" s="50">
        <f t="shared" ca="1" si="51"/>
        <v>6500</v>
      </c>
      <c r="AD144" s="50">
        <f t="shared" ca="1" si="52"/>
        <v>0</v>
      </c>
      <c r="AE144" s="50">
        <f t="shared" ca="1" si="53"/>
        <v>0</v>
      </c>
      <c r="AF144" s="50">
        <f t="shared" ca="1" si="54"/>
        <v>0</v>
      </c>
      <c r="AG144" s="51">
        <f t="shared" ca="1" si="55"/>
        <v>1512</v>
      </c>
    </row>
    <row r="145" spans="2:33" x14ac:dyDescent="0.6">
      <c r="B145" s="54">
        <v>26634</v>
      </c>
      <c r="C145" s="55" t="s">
        <v>347</v>
      </c>
      <c r="D145" s="55" t="s">
        <v>456</v>
      </c>
      <c r="E145" s="56" t="str">
        <f t="shared" ca="1" si="41"/>
        <v>M</v>
      </c>
      <c r="F145" s="57" t="str">
        <f t="shared" ca="1" si="42"/>
        <v>Account Rep</v>
      </c>
      <c r="G145" s="58">
        <f t="shared" ca="1" si="43"/>
        <v>46018</v>
      </c>
      <c r="H145" s="59">
        <f t="shared" ca="1" si="40"/>
        <v>85</v>
      </c>
      <c r="I145" s="56">
        <f t="shared" ca="1" si="40"/>
        <v>88</v>
      </c>
      <c r="J145" s="60">
        <f t="shared" ca="1" si="40"/>
        <v>90</v>
      </c>
      <c r="K145" s="47">
        <f t="shared" ca="1" si="44"/>
        <v>0</v>
      </c>
      <c r="L145" s="47">
        <f t="shared" ca="1" si="45"/>
        <v>6500</v>
      </c>
      <c r="M145" s="47">
        <f t="shared" ca="1" si="46"/>
        <v>0</v>
      </c>
      <c r="N145" s="47">
        <f t="shared" ca="1" si="47"/>
        <v>0</v>
      </c>
      <c r="O145" s="47">
        <f t="shared" ca="1" si="48"/>
        <v>1496</v>
      </c>
      <c r="P145" s="48">
        <f t="shared" ca="1" si="49"/>
        <v>2071</v>
      </c>
      <c r="R145" s="27"/>
      <c r="S145" s="27"/>
      <c r="AA145" s="3"/>
      <c r="AB145" s="244">
        <f t="shared" ca="1" si="50"/>
        <v>0</v>
      </c>
      <c r="AC145" s="50">
        <f t="shared" ca="1" si="51"/>
        <v>6500</v>
      </c>
      <c r="AD145" s="50">
        <f t="shared" ca="1" si="52"/>
        <v>0</v>
      </c>
      <c r="AE145" s="50">
        <f t="shared" ca="1" si="53"/>
        <v>0</v>
      </c>
      <c r="AF145" s="50">
        <f t="shared" ca="1" si="54"/>
        <v>1496</v>
      </c>
      <c r="AG145" s="51">
        <f t="shared" ca="1" si="55"/>
        <v>2071</v>
      </c>
    </row>
    <row r="146" spans="2:33" x14ac:dyDescent="0.6">
      <c r="B146" s="54">
        <v>26679</v>
      </c>
      <c r="C146" s="55" t="s">
        <v>400</v>
      </c>
      <c r="D146" s="55" t="s">
        <v>456</v>
      </c>
      <c r="E146" s="56" t="str">
        <f t="shared" ca="1" si="41"/>
        <v>F</v>
      </c>
      <c r="F146" s="57" t="str">
        <f t="shared" ca="1" si="42"/>
        <v>Account Rep</v>
      </c>
      <c r="G146" s="58">
        <f t="shared" ca="1" si="43"/>
        <v>31202</v>
      </c>
      <c r="H146" s="59">
        <f t="shared" ca="1" si="40"/>
        <v>90</v>
      </c>
      <c r="I146" s="56">
        <f t="shared" ca="1" si="40"/>
        <v>96</v>
      </c>
      <c r="J146" s="60">
        <f t="shared" ca="1" si="40"/>
        <v>96</v>
      </c>
      <c r="K146" s="47">
        <f t="shared" ca="1" si="44"/>
        <v>5000</v>
      </c>
      <c r="L146" s="47">
        <f t="shared" ca="1" si="45"/>
        <v>6500</v>
      </c>
      <c r="M146" s="47">
        <f t="shared" ca="1" si="46"/>
        <v>0</v>
      </c>
      <c r="N146" s="47">
        <f t="shared" ca="1" si="47"/>
        <v>5000</v>
      </c>
      <c r="O146" s="47">
        <f t="shared" ca="1" si="48"/>
        <v>1014</v>
      </c>
      <c r="P146" s="48">
        <f t="shared" ca="1" si="49"/>
        <v>5694</v>
      </c>
      <c r="R146" s="27"/>
      <c r="S146" s="27"/>
      <c r="AA146" s="3"/>
      <c r="AB146" s="244">
        <f t="shared" ca="1" si="50"/>
        <v>5000</v>
      </c>
      <c r="AC146" s="50">
        <f t="shared" ca="1" si="51"/>
        <v>6500</v>
      </c>
      <c r="AD146" s="50">
        <f t="shared" ca="1" si="52"/>
        <v>0</v>
      </c>
      <c r="AE146" s="50">
        <f t="shared" ca="1" si="53"/>
        <v>5000</v>
      </c>
      <c r="AF146" s="50">
        <f t="shared" ca="1" si="54"/>
        <v>1014</v>
      </c>
      <c r="AG146" s="51">
        <f t="shared" ca="1" si="55"/>
        <v>5694</v>
      </c>
    </row>
    <row r="147" spans="2:33" x14ac:dyDescent="0.6">
      <c r="B147" s="54">
        <v>26813</v>
      </c>
      <c r="C147" s="55" t="s">
        <v>401</v>
      </c>
      <c r="D147" s="55" t="s">
        <v>458</v>
      </c>
      <c r="E147" s="56" t="str">
        <f t="shared" ca="1" si="41"/>
        <v>M</v>
      </c>
      <c r="F147" s="57" t="str">
        <f t="shared" ca="1" si="42"/>
        <v>Trainee</v>
      </c>
      <c r="G147" s="58">
        <f t="shared" ca="1" si="43"/>
        <v>28460</v>
      </c>
      <c r="H147" s="59">
        <f t="shared" ca="1" si="40"/>
        <v>90</v>
      </c>
      <c r="I147" s="56">
        <f t="shared" ca="1" si="40"/>
        <v>73</v>
      </c>
      <c r="J147" s="60">
        <f t="shared" ca="1" si="40"/>
        <v>89</v>
      </c>
      <c r="K147" s="47">
        <f t="shared" ca="1" si="44"/>
        <v>5000</v>
      </c>
      <c r="L147" s="47">
        <f t="shared" ca="1" si="45"/>
        <v>0</v>
      </c>
      <c r="M147" s="47">
        <f t="shared" ca="1" si="46"/>
        <v>0</v>
      </c>
      <c r="N147" s="47">
        <f t="shared" ca="1" si="47"/>
        <v>0</v>
      </c>
      <c r="O147" s="47">
        <f t="shared" ca="1" si="48"/>
        <v>0</v>
      </c>
      <c r="P147" s="48">
        <f t="shared" ca="1" si="49"/>
        <v>498</v>
      </c>
      <c r="R147" s="27"/>
      <c r="S147" s="27"/>
      <c r="AA147" s="3"/>
      <c r="AB147" s="244">
        <f t="shared" ca="1" si="50"/>
        <v>5000</v>
      </c>
      <c r="AC147" s="50">
        <f t="shared" ca="1" si="51"/>
        <v>0</v>
      </c>
      <c r="AD147" s="50">
        <f t="shared" ca="1" si="52"/>
        <v>0</v>
      </c>
      <c r="AE147" s="50">
        <f t="shared" ca="1" si="53"/>
        <v>0</v>
      </c>
      <c r="AF147" s="50">
        <f t="shared" ca="1" si="54"/>
        <v>0</v>
      </c>
      <c r="AG147" s="51">
        <f t="shared" ca="1" si="55"/>
        <v>498</v>
      </c>
    </row>
    <row r="148" spans="2:33" x14ac:dyDescent="0.6">
      <c r="B148" s="54">
        <v>26896</v>
      </c>
      <c r="C148" s="55" t="s">
        <v>402</v>
      </c>
      <c r="D148" s="55" t="s">
        <v>475</v>
      </c>
      <c r="E148" s="56" t="str">
        <f t="shared" ca="1" si="41"/>
        <v>M</v>
      </c>
      <c r="F148" s="57" t="str">
        <f t="shared" ca="1" si="42"/>
        <v>Trainee</v>
      </c>
      <c r="G148" s="58">
        <f t="shared" ca="1" si="43"/>
        <v>20065</v>
      </c>
      <c r="H148" s="59">
        <f t="shared" ref="H148:J163" ca="1" si="56">RANDBETWEEN(65,99)</f>
        <v>70</v>
      </c>
      <c r="I148" s="56">
        <f t="shared" ca="1" si="56"/>
        <v>83</v>
      </c>
      <c r="J148" s="60">
        <f t="shared" ca="1" si="56"/>
        <v>89</v>
      </c>
      <c r="K148" s="47">
        <f t="shared" ca="1" si="44"/>
        <v>0</v>
      </c>
      <c r="L148" s="47">
        <f t="shared" ca="1" si="45"/>
        <v>6500</v>
      </c>
      <c r="M148" s="47">
        <f t="shared" ca="1" si="46"/>
        <v>0</v>
      </c>
      <c r="N148" s="47">
        <f t="shared" ca="1" si="47"/>
        <v>0</v>
      </c>
      <c r="O148" s="47">
        <f t="shared" ca="1" si="48"/>
        <v>0</v>
      </c>
      <c r="P148" s="48">
        <f t="shared" ca="1" si="49"/>
        <v>351</v>
      </c>
      <c r="R148" s="27"/>
      <c r="S148" s="27"/>
      <c r="AA148" s="3"/>
      <c r="AB148" s="244">
        <f t="shared" ca="1" si="50"/>
        <v>0</v>
      </c>
      <c r="AC148" s="50">
        <f t="shared" ca="1" si="51"/>
        <v>6500</v>
      </c>
      <c r="AD148" s="50">
        <f t="shared" ca="1" si="52"/>
        <v>0</v>
      </c>
      <c r="AE148" s="50">
        <f t="shared" ca="1" si="53"/>
        <v>0</v>
      </c>
      <c r="AF148" s="50">
        <f t="shared" ca="1" si="54"/>
        <v>0</v>
      </c>
      <c r="AG148" s="51">
        <f t="shared" ca="1" si="55"/>
        <v>351</v>
      </c>
    </row>
    <row r="149" spans="2:33" x14ac:dyDescent="0.6">
      <c r="B149" s="54">
        <v>27135</v>
      </c>
      <c r="C149" s="55" t="s">
        <v>403</v>
      </c>
      <c r="D149" s="55" t="s">
        <v>462</v>
      </c>
      <c r="E149" s="56" t="str">
        <f t="shared" ca="1" si="41"/>
        <v>F</v>
      </c>
      <c r="F149" s="57" t="str">
        <f t="shared" ca="1" si="42"/>
        <v>Trainee</v>
      </c>
      <c r="G149" s="58">
        <f t="shared" ca="1" si="43"/>
        <v>20597</v>
      </c>
      <c r="H149" s="59">
        <f t="shared" ca="1" si="56"/>
        <v>84</v>
      </c>
      <c r="I149" s="56">
        <f t="shared" ca="1" si="56"/>
        <v>66</v>
      </c>
      <c r="J149" s="60">
        <f t="shared" ca="1" si="56"/>
        <v>97</v>
      </c>
      <c r="K149" s="47">
        <f t="shared" ca="1" si="44"/>
        <v>0</v>
      </c>
      <c r="L149" s="47">
        <f t="shared" ca="1" si="45"/>
        <v>0</v>
      </c>
      <c r="M149" s="47">
        <f t="shared" ca="1" si="46"/>
        <v>8500</v>
      </c>
      <c r="N149" s="47">
        <f t="shared" ca="1" si="47"/>
        <v>2500</v>
      </c>
      <c r="O149" s="47">
        <f t="shared" ca="1" si="48"/>
        <v>0</v>
      </c>
      <c r="P149" s="48">
        <f t="shared" ca="1" si="49"/>
        <v>360</v>
      </c>
      <c r="R149" s="27"/>
      <c r="S149" s="27"/>
      <c r="AA149" s="3"/>
      <c r="AB149" s="244">
        <f t="shared" ca="1" si="50"/>
        <v>0</v>
      </c>
      <c r="AC149" s="50">
        <f t="shared" ca="1" si="51"/>
        <v>0</v>
      </c>
      <c r="AD149" s="50">
        <f t="shared" ca="1" si="52"/>
        <v>8500</v>
      </c>
      <c r="AE149" s="50">
        <f t="shared" ca="1" si="53"/>
        <v>2500</v>
      </c>
      <c r="AF149" s="50">
        <f t="shared" ca="1" si="54"/>
        <v>0</v>
      </c>
      <c r="AG149" s="51">
        <f t="shared" ca="1" si="55"/>
        <v>360</v>
      </c>
    </row>
    <row r="150" spans="2:33" x14ac:dyDescent="0.6">
      <c r="B150" s="54">
        <v>27244</v>
      </c>
      <c r="C150" s="55" t="s">
        <v>404</v>
      </c>
      <c r="D150" s="55" t="s">
        <v>457</v>
      </c>
      <c r="E150" s="56" t="str">
        <f t="shared" ca="1" si="41"/>
        <v>M</v>
      </c>
      <c r="F150" s="57" t="str">
        <f t="shared" ca="1" si="42"/>
        <v>Account Rep</v>
      </c>
      <c r="G150" s="58">
        <f t="shared" ca="1" si="43"/>
        <v>49274</v>
      </c>
      <c r="H150" s="59">
        <f t="shared" ca="1" si="56"/>
        <v>84</v>
      </c>
      <c r="I150" s="56">
        <f t="shared" ca="1" si="56"/>
        <v>84</v>
      </c>
      <c r="J150" s="60">
        <f t="shared" ca="1" si="56"/>
        <v>81</v>
      </c>
      <c r="K150" s="47">
        <f t="shared" ca="1" si="44"/>
        <v>0</v>
      </c>
      <c r="L150" s="47">
        <f t="shared" ca="1" si="45"/>
        <v>0</v>
      </c>
      <c r="M150" s="47">
        <f t="shared" ca="1" si="46"/>
        <v>0</v>
      </c>
      <c r="N150" s="47">
        <f t="shared" ca="1" si="47"/>
        <v>0</v>
      </c>
      <c r="O150" s="47">
        <f t="shared" ca="1" si="48"/>
        <v>0</v>
      </c>
      <c r="P150" s="48">
        <f t="shared" ca="1" si="49"/>
        <v>862</v>
      </c>
      <c r="R150" s="27"/>
      <c r="S150" s="27"/>
      <c r="AA150" s="3"/>
      <c r="AB150" s="244">
        <f t="shared" ca="1" si="50"/>
        <v>0</v>
      </c>
      <c r="AC150" s="50">
        <f t="shared" ca="1" si="51"/>
        <v>0</v>
      </c>
      <c r="AD150" s="50">
        <f t="shared" ca="1" si="52"/>
        <v>0</v>
      </c>
      <c r="AE150" s="50">
        <f t="shared" ca="1" si="53"/>
        <v>0</v>
      </c>
      <c r="AF150" s="50">
        <f t="shared" ca="1" si="54"/>
        <v>0</v>
      </c>
      <c r="AG150" s="51">
        <f t="shared" ca="1" si="55"/>
        <v>862</v>
      </c>
    </row>
    <row r="151" spans="2:33" x14ac:dyDescent="0.6">
      <c r="B151" s="54">
        <v>27474</v>
      </c>
      <c r="C151" s="55" t="s">
        <v>405</v>
      </c>
      <c r="D151" s="55" t="s">
        <v>466</v>
      </c>
      <c r="E151" s="56" t="str">
        <f t="shared" ca="1" si="41"/>
        <v>F</v>
      </c>
      <c r="F151" s="57" t="str">
        <f t="shared" ca="1" si="42"/>
        <v>Manager</v>
      </c>
      <c r="G151" s="58">
        <f t="shared" ca="1" si="43"/>
        <v>83191</v>
      </c>
      <c r="H151" s="59">
        <f t="shared" ca="1" si="56"/>
        <v>66</v>
      </c>
      <c r="I151" s="56">
        <f t="shared" ca="1" si="56"/>
        <v>93</v>
      </c>
      <c r="J151" s="60">
        <f t="shared" ca="1" si="56"/>
        <v>78</v>
      </c>
      <c r="K151" s="47">
        <f t="shared" ca="1" si="44"/>
        <v>0</v>
      </c>
      <c r="L151" s="47">
        <f t="shared" ca="1" si="45"/>
        <v>0</v>
      </c>
      <c r="M151" s="47">
        <f t="shared" ca="1" si="46"/>
        <v>0</v>
      </c>
      <c r="N151" s="47">
        <f t="shared" ca="1" si="47"/>
        <v>0</v>
      </c>
      <c r="O151" s="47">
        <f t="shared" ca="1" si="48"/>
        <v>0</v>
      </c>
      <c r="P151" s="48">
        <f t="shared" ca="1" si="49"/>
        <v>1456</v>
      </c>
      <c r="R151" s="27"/>
      <c r="AA151" s="3"/>
      <c r="AB151" s="244">
        <f t="shared" ca="1" si="50"/>
        <v>0</v>
      </c>
      <c r="AC151" s="50">
        <f t="shared" ca="1" si="51"/>
        <v>0</v>
      </c>
      <c r="AD151" s="50">
        <f t="shared" ca="1" si="52"/>
        <v>0</v>
      </c>
      <c r="AE151" s="50">
        <f t="shared" ca="1" si="53"/>
        <v>0</v>
      </c>
      <c r="AF151" s="50">
        <f t="shared" ca="1" si="54"/>
        <v>0</v>
      </c>
      <c r="AG151" s="51">
        <f t="shared" ca="1" si="55"/>
        <v>1456</v>
      </c>
    </row>
    <row r="152" spans="2:33" x14ac:dyDescent="0.6">
      <c r="B152" s="54">
        <v>27623</v>
      </c>
      <c r="C152" s="55" t="s">
        <v>406</v>
      </c>
      <c r="D152" s="55" t="s">
        <v>458</v>
      </c>
      <c r="E152" s="56" t="str">
        <f t="shared" ca="1" si="41"/>
        <v>M</v>
      </c>
      <c r="F152" s="57" t="str">
        <f t="shared" ca="1" si="42"/>
        <v>Sr. Account Rep</v>
      </c>
      <c r="G152" s="58">
        <f t="shared" ca="1" si="43"/>
        <v>55562</v>
      </c>
      <c r="H152" s="59">
        <f t="shared" ca="1" si="56"/>
        <v>80</v>
      </c>
      <c r="I152" s="56">
        <f t="shared" ca="1" si="56"/>
        <v>75</v>
      </c>
      <c r="J152" s="60">
        <f t="shared" ca="1" si="56"/>
        <v>99</v>
      </c>
      <c r="K152" s="47">
        <f t="shared" ca="1" si="44"/>
        <v>0</v>
      </c>
      <c r="L152" s="47">
        <f t="shared" ca="1" si="45"/>
        <v>0</v>
      </c>
      <c r="M152" s="47">
        <f t="shared" ca="1" si="46"/>
        <v>8500</v>
      </c>
      <c r="N152" s="47">
        <f t="shared" ca="1" si="47"/>
        <v>0</v>
      </c>
      <c r="O152" s="47">
        <f t="shared" ca="1" si="48"/>
        <v>0</v>
      </c>
      <c r="P152" s="48">
        <f t="shared" ca="1" si="49"/>
        <v>972</v>
      </c>
      <c r="R152" s="27"/>
      <c r="AA152" s="3"/>
      <c r="AB152" s="244">
        <f t="shared" ca="1" si="50"/>
        <v>0</v>
      </c>
      <c r="AC152" s="50">
        <f t="shared" ca="1" si="51"/>
        <v>0</v>
      </c>
      <c r="AD152" s="50">
        <f t="shared" ca="1" si="52"/>
        <v>8500</v>
      </c>
      <c r="AE152" s="50">
        <f t="shared" ca="1" si="53"/>
        <v>0</v>
      </c>
      <c r="AF152" s="50">
        <f t="shared" ca="1" si="54"/>
        <v>0</v>
      </c>
      <c r="AG152" s="51">
        <f t="shared" ca="1" si="55"/>
        <v>972</v>
      </c>
    </row>
    <row r="153" spans="2:33" x14ac:dyDescent="0.6">
      <c r="B153" s="54">
        <v>27633</v>
      </c>
      <c r="C153" s="55" t="s">
        <v>407</v>
      </c>
      <c r="D153" s="55" t="s">
        <v>458</v>
      </c>
      <c r="E153" s="56" t="str">
        <f t="shared" ca="1" si="41"/>
        <v>F</v>
      </c>
      <c r="F153" s="57" t="str">
        <f t="shared" ca="1" si="42"/>
        <v>Manager</v>
      </c>
      <c r="G153" s="58">
        <f t="shared" ca="1" si="43"/>
        <v>79092</v>
      </c>
      <c r="H153" s="59">
        <f t="shared" ca="1" si="56"/>
        <v>69</v>
      </c>
      <c r="I153" s="56">
        <f t="shared" ca="1" si="56"/>
        <v>81</v>
      </c>
      <c r="J153" s="60">
        <f t="shared" ca="1" si="56"/>
        <v>74</v>
      </c>
      <c r="K153" s="47">
        <f t="shared" ca="1" si="44"/>
        <v>0</v>
      </c>
      <c r="L153" s="47">
        <f t="shared" ca="1" si="45"/>
        <v>0</v>
      </c>
      <c r="M153" s="47">
        <f t="shared" ca="1" si="46"/>
        <v>0</v>
      </c>
      <c r="N153" s="47">
        <f t="shared" ca="1" si="47"/>
        <v>0</v>
      </c>
      <c r="O153" s="47">
        <f t="shared" ca="1" si="48"/>
        <v>0</v>
      </c>
      <c r="P153" s="48">
        <f t="shared" ca="1" si="49"/>
        <v>1384</v>
      </c>
      <c r="R153" s="27"/>
      <c r="AA153" s="3"/>
      <c r="AB153" s="244">
        <f t="shared" ca="1" si="50"/>
        <v>0</v>
      </c>
      <c r="AC153" s="50">
        <f t="shared" ca="1" si="51"/>
        <v>0</v>
      </c>
      <c r="AD153" s="50">
        <f t="shared" ca="1" si="52"/>
        <v>0</v>
      </c>
      <c r="AE153" s="50">
        <f t="shared" ca="1" si="53"/>
        <v>0</v>
      </c>
      <c r="AF153" s="50">
        <f t="shared" ca="1" si="54"/>
        <v>0</v>
      </c>
      <c r="AG153" s="51">
        <f t="shared" ca="1" si="55"/>
        <v>1384</v>
      </c>
    </row>
    <row r="154" spans="2:33" x14ac:dyDescent="0.6">
      <c r="B154" s="54">
        <v>27852</v>
      </c>
      <c r="C154" s="55" t="s">
        <v>408</v>
      </c>
      <c r="D154" s="55" t="s">
        <v>468</v>
      </c>
      <c r="E154" s="56" t="str">
        <f t="shared" ca="1" si="41"/>
        <v>F</v>
      </c>
      <c r="F154" s="57" t="str">
        <f t="shared" ca="1" si="42"/>
        <v>Manager</v>
      </c>
      <c r="G154" s="58">
        <f t="shared" ca="1" si="43"/>
        <v>85899</v>
      </c>
      <c r="H154" s="59">
        <f t="shared" ca="1" si="56"/>
        <v>85</v>
      </c>
      <c r="I154" s="56">
        <f t="shared" ca="1" si="56"/>
        <v>97</v>
      </c>
      <c r="J154" s="60">
        <f t="shared" ca="1" si="56"/>
        <v>79</v>
      </c>
      <c r="K154" s="47">
        <f t="shared" ca="1" si="44"/>
        <v>0</v>
      </c>
      <c r="L154" s="47">
        <f t="shared" ca="1" si="45"/>
        <v>0</v>
      </c>
      <c r="M154" s="47">
        <f t="shared" ca="1" si="46"/>
        <v>8500</v>
      </c>
      <c r="N154" s="47">
        <f t="shared" ca="1" si="47"/>
        <v>0</v>
      </c>
      <c r="O154" s="47">
        <f t="shared" ca="1" si="48"/>
        <v>0</v>
      </c>
      <c r="P154" s="48">
        <f t="shared" ca="1" si="49"/>
        <v>1503</v>
      </c>
      <c r="R154" s="27"/>
      <c r="AA154" s="3"/>
      <c r="AB154" s="244">
        <f t="shared" ca="1" si="50"/>
        <v>0</v>
      </c>
      <c r="AC154" s="50">
        <f t="shared" ca="1" si="51"/>
        <v>0</v>
      </c>
      <c r="AD154" s="50">
        <f t="shared" ca="1" si="52"/>
        <v>8500</v>
      </c>
      <c r="AE154" s="50">
        <f t="shared" ca="1" si="53"/>
        <v>0</v>
      </c>
      <c r="AF154" s="50">
        <f t="shared" ca="1" si="54"/>
        <v>0</v>
      </c>
      <c r="AG154" s="51">
        <f t="shared" ca="1" si="55"/>
        <v>1503</v>
      </c>
    </row>
    <row r="155" spans="2:33" x14ac:dyDescent="0.6">
      <c r="B155" s="54">
        <v>27956</v>
      </c>
      <c r="C155" s="55" t="s">
        <v>409</v>
      </c>
      <c r="D155" s="55" t="s">
        <v>458</v>
      </c>
      <c r="E155" s="56" t="str">
        <f t="shared" ca="1" si="41"/>
        <v>M</v>
      </c>
      <c r="F155" s="57" t="str">
        <f t="shared" ca="1" si="42"/>
        <v>Account Rep</v>
      </c>
      <c r="G155" s="58">
        <f t="shared" ca="1" si="43"/>
        <v>42391</v>
      </c>
      <c r="H155" s="59">
        <f t="shared" ca="1" si="56"/>
        <v>74</v>
      </c>
      <c r="I155" s="56">
        <f t="shared" ca="1" si="56"/>
        <v>72</v>
      </c>
      <c r="J155" s="60">
        <f t="shared" ca="1" si="56"/>
        <v>76</v>
      </c>
      <c r="K155" s="47">
        <f t="shared" ca="1" si="44"/>
        <v>0</v>
      </c>
      <c r="L155" s="47">
        <f t="shared" ca="1" si="45"/>
        <v>0</v>
      </c>
      <c r="M155" s="47">
        <f t="shared" ca="1" si="46"/>
        <v>0</v>
      </c>
      <c r="N155" s="47">
        <f t="shared" ca="1" si="47"/>
        <v>0</v>
      </c>
      <c r="O155" s="47">
        <f t="shared" ca="1" si="48"/>
        <v>0</v>
      </c>
      <c r="P155" s="48">
        <f t="shared" ca="1" si="49"/>
        <v>0</v>
      </c>
      <c r="R155" s="27"/>
      <c r="AA155" s="3"/>
      <c r="AB155" s="244">
        <f t="shared" ca="1" si="50"/>
        <v>0</v>
      </c>
      <c r="AC155" s="50">
        <f t="shared" ca="1" si="51"/>
        <v>0</v>
      </c>
      <c r="AD155" s="50">
        <f t="shared" ca="1" si="52"/>
        <v>0</v>
      </c>
      <c r="AE155" s="50">
        <f t="shared" ca="1" si="53"/>
        <v>0</v>
      </c>
      <c r="AF155" s="50">
        <f t="shared" ca="1" si="54"/>
        <v>0</v>
      </c>
      <c r="AG155" s="51">
        <f t="shared" ca="1" si="55"/>
        <v>0</v>
      </c>
    </row>
    <row r="156" spans="2:33" x14ac:dyDescent="0.6">
      <c r="B156" s="54">
        <v>27960</v>
      </c>
      <c r="C156" s="55" t="s">
        <v>52</v>
      </c>
      <c r="D156" s="55" t="s">
        <v>470</v>
      </c>
      <c r="E156" s="56" t="str">
        <f t="shared" ca="1" si="41"/>
        <v>F</v>
      </c>
      <c r="F156" s="57" t="str">
        <f t="shared" ca="1" si="42"/>
        <v>Account Rep</v>
      </c>
      <c r="G156" s="58">
        <f t="shared" ca="1" si="43"/>
        <v>42802</v>
      </c>
      <c r="H156" s="59">
        <f t="shared" ca="1" si="56"/>
        <v>80</v>
      </c>
      <c r="I156" s="56">
        <f t="shared" ca="1" si="56"/>
        <v>98</v>
      </c>
      <c r="J156" s="60">
        <f t="shared" ca="1" si="56"/>
        <v>67</v>
      </c>
      <c r="K156" s="47">
        <f t="shared" ca="1" si="44"/>
        <v>0</v>
      </c>
      <c r="L156" s="47">
        <f t="shared" ca="1" si="45"/>
        <v>0</v>
      </c>
      <c r="M156" s="47">
        <f t="shared" ca="1" si="46"/>
        <v>8500</v>
      </c>
      <c r="N156" s="47">
        <f t="shared" ca="1" si="47"/>
        <v>0</v>
      </c>
      <c r="O156" s="47">
        <f t="shared" ca="1" si="48"/>
        <v>0</v>
      </c>
      <c r="P156" s="48">
        <f t="shared" ca="1" si="49"/>
        <v>749</v>
      </c>
      <c r="R156" s="27"/>
      <c r="AA156" s="3"/>
      <c r="AB156" s="244">
        <f t="shared" ca="1" si="50"/>
        <v>0</v>
      </c>
      <c r="AC156" s="50">
        <f t="shared" ca="1" si="51"/>
        <v>0</v>
      </c>
      <c r="AD156" s="50">
        <f t="shared" ca="1" si="52"/>
        <v>8500</v>
      </c>
      <c r="AE156" s="50">
        <f t="shared" ca="1" si="53"/>
        <v>0</v>
      </c>
      <c r="AF156" s="50">
        <f t="shared" ca="1" si="54"/>
        <v>0</v>
      </c>
      <c r="AG156" s="51">
        <f t="shared" ca="1" si="55"/>
        <v>749</v>
      </c>
    </row>
    <row r="157" spans="2:33" x14ac:dyDescent="0.6">
      <c r="B157" s="54">
        <v>28158</v>
      </c>
      <c r="C157" s="55" t="s">
        <v>410</v>
      </c>
      <c r="D157" s="55" t="s">
        <v>457</v>
      </c>
      <c r="E157" s="56" t="str">
        <f t="shared" ca="1" si="41"/>
        <v>F</v>
      </c>
      <c r="F157" s="57" t="str">
        <f t="shared" ca="1" si="42"/>
        <v>Manager</v>
      </c>
      <c r="G157" s="58">
        <f t="shared" ca="1" si="43"/>
        <v>65058</v>
      </c>
      <c r="H157" s="59">
        <f t="shared" ca="1" si="56"/>
        <v>72</v>
      </c>
      <c r="I157" s="56">
        <f t="shared" ca="1" si="56"/>
        <v>86</v>
      </c>
      <c r="J157" s="60">
        <f t="shared" ca="1" si="56"/>
        <v>73</v>
      </c>
      <c r="K157" s="47">
        <f t="shared" ca="1" si="44"/>
        <v>0</v>
      </c>
      <c r="L157" s="47">
        <f t="shared" ca="1" si="45"/>
        <v>0</v>
      </c>
      <c r="M157" s="47">
        <f t="shared" ca="1" si="46"/>
        <v>0</v>
      </c>
      <c r="N157" s="47">
        <f t="shared" ca="1" si="47"/>
        <v>0</v>
      </c>
      <c r="O157" s="47">
        <f t="shared" ca="1" si="48"/>
        <v>0</v>
      </c>
      <c r="P157" s="48">
        <f t="shared" ca="1" si="49"/>
        <v>1139</v>
      </c>
      <c r="R157" s="27"/>
      <c r="AB157" s="244">
        <f t="shared" ca="1" si="50"/>
        <v>0</v>
      </c>
      <c r="AC157" s="50">
        <f t="shared" ca="1" si="51"/>
        <v>0</v>
      </c>
      <c r="AD157" s="50">
        <f t="shared" ca="1" si="52"/>
        <v>0</v>
      </c>
      <c r="AE157" s="50">
        <f t="shared" ca="1" si="53"/>
        <v>0</v>
      </c>
      <c r="AF157" s="50">
        <f t="shared" ca="1" si="54"/>
        <v>0</v>
      </c>
      <c r="AG157" s="51">
        <f t="shared" ca="1" si="55"/>
        <v>1139</v>
      </c>
    </row>
    <row r="158" spans="2:33" x14ac:dyDescent="0.6">
      <c r="B158" s="54">
        <v>28386</v>
      </c>
      <c r="C158" s="55" t="s">
        <v>411</v>
      </c>
      <c r="D158" s="55" t="s">
        <v>461</v>
      </c>
      <c r="E158" s="56" t="str">
        <f t="shared" ca="1" si="41"/>
        <v>M</v>
      </c>
      <c r="F158" s="57" t="str">
        <f t="shared" ca="1" si="42"/>
        <v>Manager</v>
      </c>
      <c r="G158" s="58">
        <f t="shared" ca="1" si="43"/>
        <v>77191</v>
      </c>
      <c r="H158" s="59">
        <f t="shared" ca="1" si="56"/>
        <v>98</v>
      </c>
      <c r="I158" s="56">
        <f t="shared" ca="1" si="56"/>
        <v>86</v>
      </c>
      <c r="J158" s="60">
        <f t="shared" ca="1" si="56"/>
        <v>79</v>
      </c>
      <c r="K158" s="47">
        <f t="shared" ca="1" si="44"/>
        <v>5000</v>
      </c>
      <c r="L158" s="47">
        <f t="shared" ca="1" si="45"/>
        <v>6500</v>
      </c>
      <c r="M158" s="47">
        <f t="shared" ca="1" si="46"/>
        <v>8500</v>
      </c>
      <c r="N158" s="47">
        <f t="shared" ca="1" si="47"/>
        <v>0</v>
      </c>
      <c r="O158" s="47">
        <f t="shared" ca="1" si="48"/>
        <v>0</v>
      </c>
      <c r="P158" s="48">
        <f t="shared" ca="1" si="49"/>
        <v>1351</v>
      </c>
      <c r="AB158" s="244">
        <f t="shared" ca="1" si="50"/>
        <v>5000</v>
      </c>
      <c r="AC158" s="50">
        <f t="shared" ca="1" si="51"/>
        <v>6500</v>
      </c>
      <c r="AD158" s="50">
        <f t="shared" ca="1" si="52"/>
        <v>8500</v>
      </c>
      <c r="AE158" s="50">
        <f t="shared" ca="1" si="53"/>
        <v>0</v>
      </c>
      <c r="AF158" s="50">
        <f t="shared" ca="1" si="54"/>
        <v>0</v>
      </c>
      <c r="AG158" s="51">
        <f t="shared" ca="1" si="55"/>
        <v>1351</v>
      </c>
    </row>
    <row r="159" spans="2:33" x14ac:dyDescent="0.6">
      <c r="B159" s="54">
        <v>28588</v>
      </c>
      <c r="C159" s="55" t="s">
        <v>412</v>
      </c>
      <c r="D159" s="55" t="s">
        <v>456</v>
      </c>
      <c r="E159" s="56" t="str">
        <f t="shared" ca="1" si="41"/>
        <v>M</v>
      </c>
      <c r="F159" s="57" t="str">
        <f t="shared" ca="1" si="42"/>
        <v>Account Rep</v>
      </c>
      <c r="G159" s="58">
        <f t="shared" ca="1" si="43"/>
        <v>40164</v>
      </c>
      <c r="H159" s="59">
        <f t="shared" ca="1" si="56"/>
        <v>93</v>
      </c>
      <c r="I159" s="56">
        <f t="shared" ca="1" si="56"/>
        <v>78</v>
      </c>
      <c r="J159" s="60">
        <f t="shared" ca="1" si="56"/>
        <v>73</v>
      </c>
      <c r="K159" s="47">
        <f t="shared" ca="1" si="44"/>
        <v>5000</v>
      </c>
      <c r="L159" s="47">
        <f t="shared" ca="1" si="45"/>
        <v>0</v>
      </c>
      <c r="M159" s="47">
        <f t="shared" ca="1" si="46"/>
        <v>0</v>
      </c>
      <c r="N159" s="47">
        <f t="shared" ca="1" si="47"/>
        <v>0</v>
      </c>
      <c r="O159" s="47">
        <f t="shared" ca="1" si="48"/>
        <v>0</v>
      </c>
      <c r="P159" s="48">
        <f t="shared" ca="1" si="49"/>
        <v>703</v>
      </c>
      <c r="AB159" s="244">
        <f t="shared" ca="1" si="50"/>
        <v>5000</v>
      </c>
      <c r="AC159" s="50">
        <f t="shared" ca="1" si="51"/>
        <v>0</v>
      </c>
      <c r="AD159" s="50">
        <f t="shared" ca="1" si="52"/>
        <v>0</v>
      </c>
      <c r="AE159" s="50">
        <f t="shared" ca="1" si="53"/>
        <v>0</v>
      </c>
      <c r="AF159" s="50">
        <f t="shared" ca="1" si="54"/>
        <v>0</v>
      </c>
      <c r="AG159" s="51">
        <f t="shared" ca="1" si="55"/>
        <v>703</v>
      </c>
    </row>
    <row r="160" spans="2:33" x14ac:dyDescent="0.6">
      <c r="B160" s="54">
        <v>28790</v>
      </c>
      <c r="C160" s="55" t="s">
        <v>413</v>
      </c>
      <c r="D160" s="55" t="s">
        <v>461</v>
      </c>
      <c r="E160" s="56" t="str">
        <f t="shared" ca="1" si="41"/>
        <v>F</v>
      </c>
      <c r="F160" s="57" t="str">
        <f t="shared" ca="1" si="42"/>
        <v>Sr. Account Rep</v>
      </c>
      <c r="G160" s="58">
        <f t="shared" ca="1" si="43"/>
        <v>64247</v>
      </c>
      <c r="H160" s="59">
        <f t="shared" ca="1" si="56"/>
        <v>91</v>
      </c>
      <c r="I160" s="56">
        <f t="shared" ca="1" si="56"/>
        <v>72</v>
      </c>
      <c r="J160" s="60">
        <f t="shared" ca="1" si="56"/>
        <v>81</v>
      </c>
      <c r="K160" s="47">
        <f t="shared" ca="1" si="44"/>
        <v>5000</v>
      </c>
      <c r="L160" s="47">
        <f t="shared" ca="1" si="45"/>
        <v>0</v>
      </c>
      <c r="M160" s="47">
        <f t="shared" ca="1" si="46"/>
        <v>0</v>
      </c>
      <c r="N160" s="47">
        <f t="shared" ca="1" si="47"/>
        <v>0</v>
      </c>
      <c r="O160" s="47">
        <f t="shared" ca="1" si="48"/>
        <v>0</v>
      </c>
      <c r="P160" s="48">
        <f t="shared" ca="1" si="49"/>
        <v>1124</v>
      </c>
      <c r="AB160" s="244">
        <f t="shared" ca="1" si="50"/>
        <v>5000</v>
      </c>
      <c r="AC160" s="50">
        <f t="shared" ca="1" si="51"/>
        <v>0</v>
      </c>
      <c r="AD160" s="50">
        <f t="shared" ca="1" si="52"/>
        <v>0</v>
      </c>
      <c r="AE160" s="50">
        <f t="shared" ca="1" si="53"/>
        <v>0</v>
      </c>
      <c r="AF160" s="50">
        <f t="shared" ca="1" si="54"/>
        <v>0</v>
      </c>
      <c r="AG160" s="51">
        <f t="shared" ca="1" si="55"/>
        <v>1124</v>
      </c>
    </row>
    <row r="161" spans="2:33" x14ac:dyDescent="0.6">
      <c r="B161" s="54">
        <v>28811</v>
      </c>
      <c r="C161" s="55" t="s">
        <v>414</v>
      </c>
      <c r="D161" s="55" t="s">
        <v>461</v>
      </c>
      <c r="E161" s="56" t="str">
        <f t="shared" ca="1" si="41"/>
        <v>M</v>
      </c>
      <c r="F161" s="57" t="str">
        <f t="shared" ca="1" si="42"/>
        <v>Sr. Account Rep</v>
      </c>
      <c r="G161" s="58">
        <f t="shared" ca="1" si="43"/>
        <v>51452</v>
      </c>
      <c r="H161" s="59">
        <f t="shared" ca="1" si="56"/>
        <v>65</v>
      </c>
      <c r="I161" s="56">
        <f t="shared" ca="1" si="56"/>
        <v>76</v>
      </c>
      <c r="J161" s="60">
        <f t="shared" ca="1" si="56"/>
        <v>75</v>
      </c>
      <c r="K161" s="47">
        <f t="shared" ca="1" si="44"/>
        <v>0</v>
      </c>
      <c r="L161" s="47">
        <f t="shared" ca="1" si="45"/>
        <v>0</v>
      </c>
      <c r="M161" s="47">
        <f t="shared" ca="1" si="46"/>
        <v>0</v>
      </c>
      <c r="N161" s="47">
        <f t="shared" ca="1" si="47"/>
        <v>0</v>
      </c>
      <c r="O161" s="47">
        <f t="shared" ca="1" si="48"/>
        <v>0</v>
      </c>
      <c r="P161" s="48">
        <f t="shared" ca="1" si="49"/>
        <v>0</v>
      </c>
      <c r="AB161" s="244">
        <f t="shared" ca="1" si="50"/>
        <v>0</v>
      </c>
      <c r="AC161" s="50">
        <f t="shared" ca="1" si="51"/>
        <v>0</v>
      </c>
      <c r="AD161" s="50">
        <f t="shared" ca="1" si="52"/>
        <v>0</v>
      </c>
      <c r="AE161" s="50">
        <f t="shared" ca="1" si="53"/>
        <v>0</v>
      </c>
      <c r="AF161" s="50">
        <f t="shared" ca="1" si="54"/>
        <v>0</v>
      </c>
      <c r="AG161" s="51">
        <f t="shared" ca="1" si="55"/>
        <v>0</v>
      </c>
    </row>
    <row r="162" spans="2:33" x14ac:dyDescent="0.6">
      <c r="B162" s="54">
        <v>28888</v>
      </c>
      <c r="C162" s="55" t="s">
        <v>0</v>
      </c>
      <c r="D162" s="55" t="s">
        <v>463</v>
      </c>
      <c r="E162" s="56" t="str">
        <f t="shared" ca="1" si="41"/>
        <v>M</v>
      </c>
      <c r="F162" s="57" t="str">
        <f t="shared" ca="1" si="42"/>
        <v>Manager</v>
      </c>
      <c r="G162" s="58">
        <f t="shared" ca="1" si="43"/>
        <v>84562</v>
      </c>
      <c r="H162" s="59">
        <f t="shared" ca="1" si="56"/>
        <v>81</v>
      </c>
      <c r="I162" s="56">
        <f t="shared" ca="1" si="56"/>
        <v>76</v>
      </c>
      <c r="J162" s="60">
        <f t="shared" ca="1" si="56"/>
        <v>78</v>
      </c>
      <c r="K162" s="47">
        <f t="shared" ca="1" si="44"/>
        <v>0</v>
      </c>
      <c r="L162" s="47">
        <f t="shared" ca="1" si="45"/>
        <v>0</v>
      </c>
      <c r="M162" s="47">
        <f t="shared" ca="1" si="46"/>
        <v>0</v>
      </c>
      <c r="N162" s="47">
        <f t="shared" ca="1" si="47"/>
        <v>0</v>
      </c>
      <c r="O162" s="47">
        <f t="shared" ca="1" si="48"/>
        <v>0</v>
      </c>
      <c r="P162" s="48">
        <f t="shared" ca="1" si="49"/>
        <v>1480</v>
      </c>
      <c r="AB162" s="244">
        <f t="shared" ca="1" si="50"/>
        <v>0</v>
      </c>
      <c r="AC162" s="50">
        <f t="shared" ca="1" si="51"/>
        <v>0</v>
      </c>
      <c r="AD162" s="50">
        <f t="shared" ca="1" si="52"/>
        <v>0</v>
      </c>
      <c r="AE162" s="50">
        <f t="shared" ca="1" si="53"/>
        <v>0</v>
      </c>
      <c r="AF162" s="50">
        <f t="shared" ca="1" si="54"/>
        <v>0</v>
      </c>
      <c r="AG162" s="51">
        <f t="shared" ca="1" si="55"/>
        <v>1480</v>
      </c>
    </row>
    <row r="163" spans="2:33" ht="16.899999999999999" thickBot="1" x14ac:dyDescent="0.65">
      <c r="B163" s="89">
        <v>29034</v>
      </c>
      <c r="C163" s="90" t="s">
        <v>415</v>
      </c>
      <c r="D163" s="90" t="s">
        <v>457</v>
      </c>
      <c r="E163" s="91" t="str">
        <f t="shared" ca="1" si="41"/>
        <v>F</v>
      </c>
      <c r="F163" s="92" t="str">
        <f t="shared" ca="1" si="42"/>
        <v>Manager</v>
      </c>
      <c r="G163" s="93">
        <f t="shared" ca="1" si="43"/>
        <v>87056</v>
      </c>
      <c r="H163" s="94">
        <f t="shared" ca="1" si="56"/>
        <v>96</v>
      </c>
      <c r="I163" s="91">
        <f t="shared" ca="1" si="56"/>
        <v>70</v>
      </c>
      <c r="J163" s="95">
        <f t="shared" ca="1" si="56"/>
        <v>99</v>
      </c>
      <c r="K163" s="47">
        <f t="shared" ca="1" si="44"/>
        <v>5000</v>
      </c>
      <c r="L163" s="47">
        <f t="shared" ca="1" si="45"/>
        <v>6500</v>
      </c>
      <c r="M163" s="47">
        <f t="shared" ca="1" si="46"/>
        <v>8500</v>
      </c>
      <c r="N163" s="47">
        <f t="shared" ca="1" si="47"/>
        <v>2500</v>
      </c>
      <c r="O163" s="47">
        <f t="shared" ca="1" si="48"/>
        <v>0</v>
      </c>
      <c r="P163" s="48">
        <f t="shared" ca="1" si="49"/>
        <v>1523</v>
      </c>
      <c r="AB163" s="245">
        <f t="shared" ca="1" si="50"/>
        <v>5000</v>
      </c>
      <c r="AC163" s="246">
        <f t="shared" ca="1" si="51"/>
        <v>6500</v>
      </c>
      <c r="AD163" s="246">
        <f t="shared" ca="1" si="52"/>
        <v>8500</v>
      </c>
      <c r="AE163" s="246">
        <f t="shared" ca="1" si="53"/>
        <v>2500</v>
      </c>
      <c r="AF163" s="50">
        <f t="shared" ca="1" si="54"/>
        <v>0</v>
      </c>
      <c r="AG163" s="51">
        <f t="shared" ca="1" si="55"/>
        <v>1523</v>
      </c>
    </row>
    <row r="164" spans="2:33" x14ac:dyDescent="0.6">
      <c r="B164" s="96"/>
      <c r="C164" s="96"/>
      <c r="D164" s="96"/>
      <c r="E164" s="96"/>
      <c r="F164" s="96"/>
      <c r="G164" s="96"/>
      <c r="H164" s="96"/>
      <c r="I164" s="96"/>
      <c r="J164" s="96"/>
      <c r="K164" s="96"/>
      <c r="L164" s="96"/>
      <c r="M164" s="96"/>
      <c r="N164" s="96"/>
      <c r="O164" s="96"/>
    </row>
    <row r="165" spans="2:33" x14ac:dyDescent="0.6">
      <c r="J165" s="96"/>
      <c r="K165" s="96"/>
      <c r="L165" s="96"/>
      <c r="M165" s="96"/>
      <c r="N165" s="96"/>
      <c r="O165" s="96"/>
      <c r="P165" s="96"/>
    </row>
    <row r="166" spans="2:33" x14ac:dyDescent="0.6">
      <c r="J166" s="96"/>
      <c r="K166" s="96"/>
      <c r="L166" s="96"/>
      <c r="M166" s="96"/>
      <c r="N166" s="96"/>
      <c r="O166" s="96"/>
      <c r="P166" s="96"/>
    </row>
    <row r="167" spans="2:33" x14ac:dyDescent="0.6">
      <c r="G167" s="97">
        <f ca="1">MIN(G8:G163)</f>
        <v>20065</v>
      </c>
      <c r="H167" s="97">
        <f ca="1">MIN(H8:H163)</f>
        <v>65</v>
      </c>
      <c r="I167" s="97">
        <f ca="1">MIN(I8:I163)</f>
        <v>65</v>
      </c>
      <c r="J167" s="97">
        <f ca="1">MIN(J8:J163)</f>
        <v>65</v>
      </c>
      <c r="K167" s="96"/>
      <c r="L167" s="96"/>
      <c r="M167" s="96"/>
      <c r="N167" s="96"/>
      <c r="O167" s="96"/>
      <c r="P167" s="96"/>
    </row>
    <row r="168" spans="2:33" x14ac:dyDescent="0.6">
      <c r="G168" s="97">
        <f ca="1">MAX(G8:G163)</f>
        <v>88875</v>
      </c>
      <c r="H168" s="97">
        <f ca="1">MAX(H8:H163)</f>
        <v>99</v>
      </c>
      <c r="I168" s="97">
        <f ca="1">MAX(I8:I163)</f>
        <v>99</v>
      </c>
      <c r="J168" s="97">
        <f ca="1">MAX(J8:J163)</f>
        <v>99</v>
      </c>
      <c r="K168" s="96"/>
      <c r="L168" s="96"/>
      <c r="M168" s="96"/>
      <c r="N168" s="96"/>
      <c r="O168" s="96"/>
      <c r="P168" s="96"/>
    </row>
    <row r="169" spans="2:33" x14ac:dyDescent="0.6">
      <c r="F169" s="98" t="s">
        <v>286</v>
      </c>
      <c r="G169" s="98" t="s">
        <v>477</v>
      </c>
      <c r="K169" s="96"/>
      <c r="L169" s="96"/>
      <c r="M169" s="96"/>
      <c r="N169" s="96"/>
      <c r="O169" s="96"/>
      <c r="P169" s="96"/>
    </row>
    <row r="170" spans="2:33" x14ac:dyDescent="0.6">
      <c r="F170" s="98" t="s">
        <v>280</v>
      </c>
      <c r="G170" s="98" t="s">
        <v>478</v>
      </c>
      <c r="J170" s="96"/>
      <c r="K170" s="96"/>
      <c r="P170" s="96"/>
    </row>
    <row r="171" spans="2:33" x14ac:dyDescent="0.6">
      <c r="F171" s="98" t="s">
        <v>282</v>
      </c>
      <c r="G171" s="98" t="s">
        <v>479</v>
      </c>
      <c r="J171" s="96"/>
      <c r="K171" s="96"/>
      <c r="P171" s="96"/>
    </row>
    <row r="172" spans="2:33" x14ac:dyDescent="0.6">
      <c r="F172" s="98" t="s">
        <v>29</v>
      </c>
      <c r="G172" s="98" t="s">
        <v>476</v>
      </c>
      <c r="J172" s="96"/>
      <c r="K172" s="96"/>
      <c r="P172" s="96"/>
    </row>
    <row r="173" spans="2:33" x14ac:dyDescent="0.6">
      <c r="J173" s="96"/>
      <c r="K173" s="96"/>
      <c r="P173" s="96"/>
    </row>
    <row r="174" spans="2:33" x14ac:dyDescent="0.6">
      <c r="J174" s="96"/>
      <c r="K174" s="96"/>
      <c r="P174" s="96"/>
    </row>
    <row r="175" spans="2:33" x14ac:dyDescent="0.6">
      <c r="J175" s="96"/>
      <c r="K175" s="96"/>
      <c r="P175" s="96"/>
    </row>
    <row r="176" spans="2:33" x14ac:dyDescent="0.6">
      <c r="J176" s="96"/>
      <c r="K176" s="96"/>
      <c r="P176" s="96"/>
    </row>
    <row r="177" spans="16:16" x14ac:dyDescent="0.6">
      <c r="P177" s="96"/>
    </row>
    <row r="178" spans="16:16" x14ac:dyDescent="0.6">
      <c r="P178" s="96"/>
    </row>
    <row r="179" spans="16:16" x14ac:dyDescent="0.6">
      <c r="P179" s="96"/>
    </row>
    <row r="180" spans="16:16" x14ac:dyDescent="0.6">
      <c r="P180" s="96"/>
    </row>
    <row r="181" spans="16:16" x14ac:dyDescent="0.6">
      <c r="P181" s="96"/>
    </row>
    <row r="182" spans="16:16" x14ac:dyDescent="0.6">
      <c r="P182" s="96"/>
    </row>
  </sheetData>
  <sheetProtection algorithmName="SHA-512" hashValue="1TAvJUnchYbemk6y3aEiSFvKrntJM03nYjdAZ6q8UFSqmD1jQKe/78rzEAJR3MilT3BP8FSUdCqLF8eUrYpVww==" saltValue="bjG8WGwTrM0GXQIj55xTbQ==" spinCount="100000" sheet="1" objects="1" scenarios="1" formatCells="0" formatColumns="0" formatRows="0"/>
  <customSheetViews>
    <customSheetView guid="{84AEF62F-8005-4283-8213-185907D41E8E}" showGridLines="0">
      <selection activeCell="K8" sqref="K8"/>
      <pageMargins left="0.7" right="0.7" top="0.75" bottom="0.75" header="0.3" footer="0.3"/>
    </customSheetView>
  </customSheetViews>
  <mergeCells count="7">
    <mergeCell ref="S40:T40"/>
    <mergeCell ref="AB4:AG5"/>
    <mergeCell ref="AB3:AG3"/>
    <mergeCell ref="H6:J6"/>
    <mergeCell ref="B1:P1"/>
    <mergeCell ref="B4:J5"/>
    <mergeCell ref="K4:P5"/>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0B50977D-C05D-43FE-970D-9E5BB543F16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V41:V46</xm:sqref>
        </x14:conditionalFormatting>
        <x14:conditionalFormatting xmlns:xm="http://schemas.microsoft.com/office/excel/2006/main">
          <x14:cfRule type="iconSet" priority="1" id="{BF6A3E08-A7BF-4A07-8A4E-B7026BB925B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K7:P7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V274"/>
  <sheetViews>
    <sheetView showGridLines="0" tabSelected="1" topLeftCell="E1" zoomScaleNormal="100" workbookViewId="0">
      <selection activeCell="M22" sqref="M22"/>
    </sheetView>
  </sheetViews>
  <sheetFormatPr defaultColWidth="9.1328125" defaultRowHeight="16.5" x14ac:dyDescent="0.6"/>
  <cols>
    <col min="1" max="1" width="2.53125" style="11" customWidth="1"/>
    <col min="2" max="2" width="6.46484375" style="109" customWidth="1"/>
    <col min="3" max="3" width="16" style="11" customWidth="1"/>
    <col min="4" max="4" width="14.53125" style="11" customWidth="1"/>
    <col min="5" max="5" width="10" style="109" customWidth="1"/>
    <col min="6" max="6" width="13.53125" style="11" customWidth="1"/>
    <col min="7" max="7" width="10" style="11" customWidth="1"/>
    <col min="8" max="8" width="11.86328125" style="110" customWidth="1"/>
    <col min="9" max="9" width="12.6640625" style="110" customWidth="1"/>
    <col min="10" max="10" width="9.53125" style="11" customWidth="1"/>
    <col min="11" max="11" width="6.53125" style="11" customWidth="1"/>
    <col min="12" max="12" width="4.6640625" style="11" customWidth="1"/>
    <col min="13" max="13" width="22" style="11" customWidth="1"/>
    <col min="14" max="14" width="13.53125" style="11" customWidth="1"/>
    <col min="15" max="15" width="14.53125" style="11" bestFit="1" customWidth="1"/>
    <col min="16" max="20" width="9.1328125" style="11"/>
    <col min="21" max="21" width="34.1328125" style="11" customWidth="1"/>
    <col min="22" max="22" width="16.33203125" style="11" customWidth="1"/>
    <col min="23" max="23" width="10.1328125" style="11" bestFit="1" customWidth="1"/>
    <col min="24" max="16384" width="9.1328125" style="11"/>
  </cols>
  <sheetData>
    <row r="1" spans="2:22" ht="136.80000000000001" customHeight="1" thickBot="1" x14ac:dyDescent="0.65">
      <c r="B1" s="289" t="s">
        <v>563</v>
      </c>
      <c r="C1" s="290"/>
      <c r="D1" s="290"/>
      <c r="E1" s="290"/>
      <c r="F1" s="290"/>
      <c r="G1" s="290"/>
      <c r="H1" s="290"/>
      <c r="I1" s="290"/>
      <c r="J1" s="291"/>
    </row>
    <row r="2" spans="2:22" x14ac:dyDescent="0.6">
      <c r="B2" s="107"/>
      <c r="C2" s="107"/>
      <c r="D2" s="107"/>
      <c r="E2" s="107"/>
      <c r="F2" s="107"/>
      <c r="G2" s="107"/>
      <c r="H2" s="107"/>
      <c r="I2" s="107"/>
      <c r="J2" s="107"/>
      <c r="K2" s="108"/>
      <c r="L2" s="108"/>
    </row>
    <row r="3" spans="2:22" ht="16.899999999999999" thickBot="1" x14ac:dyDescent="0.65">
      <c r="B3" s="74"/>
    </row>
    <row r="4" spans="2:22" ht="16.5" customHeight="1" x14ac:dyDescent="0.6">
      <c r="B4" s="306" t="s">
        <v>433</v>
      </c>
      <c r="C4" s="307"/>
      <c r="D4" s="307"/>
      <c r="E4" s="307"/>
      <c r="F4" s="307"/>
      <c r="G4" s="307"/>
      <c r="H4" s="307"/>
      <c r="I4" s="307"/>
      <c r="J4" s="308"/>
      <c r="M4" s="10"/>
    </row>
    <row r="5" spans="2:22" ht="12.75" customHeight="1" thickBot="1" x14ac:dyDescent="0.65">
      <c r="B5" s="309"/>
      <c r="C5" s="310"/>
      <c r="D5" s="310"/>
      <c r="E5" s="310"/>
      <c r="F5" s="310"/>
      <c r="G5" s="310"/>
      <c r="H5" s="310"/>
      <c r="I5" s="310"/>
      <c r="J5" s="311"/>
      <c r="K5" s="316" t="s">
        <v>547</v>
      </c>
      <c r="L5" s="317"/>
      <c r="V5" s="111" t="s">
        <v>444</v>
      </c>
    </row>
    <row r="6" spans="2:22" s="12" customFormat="1" ht="16.899999999999999" thickBot="1" x14ac:dyDescent="0.65">
      <c r="B6" s="112" t="s">
        <v>3</v>
      </c>
      <c r="C6" s="113" t="s">
        <v>1</v>
      </c>
      <c r="D6" s="113" t="s">
        <v>4</v>
      </c>
      <c r="E6" s="113" t="s">
        <v>5</v>
      </c>
      <c r="F6" s="113" t="s">
        <v>6</v>
      </c>
      <c r="G6" s="113" t="s">
        <v>7</v>
      </c>
      <c r="H6" s="113" t="s">
        <v>8</v>
      </c>
      <c r="I6" s="113" t="s">
        <v>9</v>
      </c>
      <c r="J6" s="114" t="s">
        <v>10</v>
      </c>
      <c r="K6" s="13">
        <f t="shared" ref="K6:K30" si="0">(M6=V6)*1</f>
        <v>1</v>
      </c>
      <c r="L6" s="240">
        <v>1</v>
      </c>
      <c r="M6" s="19">
        <f>COUNT(B7:B256)</f>
        <v>250</v>
      </c>
      <c r="N6" s="115" t="s">
        <v>434</v>
      </c>
      <c r="O6" s="115"/>
      <c r="P6" s="115"/>
      <c r="Q6" s="115"/>
      <c r="R6" s="115"/>
      <c r="S6" s="115"/>
      <c r="T6" s="115"/>
      <c r="U6" s="116"/>
      <c r="V6" s="117">
        <f>COUNT(B7:B256)</f>
        <v>250</v>
      </c>
    </row>
    <row r="7" spans="2:22" ht="16.899999999999999" thickBot="1" x14ac:dyDescent="0.65">
      <c r="B7" s="118">
        <v>1001</v>
      </c>
      <c r="C7" s="119" t="s">
        <v>11</v>
      </c>
      <c r="D7" s="120" t="str">
        <f ca="1">IF(RANDBETWEEN(1,4)=1,"Engineering",IF(RANDBETWEEN(1,4)=2,"Finance",IF(RANDBETWEEN(1,4)=3,"Operations","Marketing")))</f>
        <v>Operations</v>
      </c>
      <c r="E7" s="121" t="str">
        <f ca="1">IF(RANDBETWEEN(1,4)=1,"South",IF(RANDBETWEEN(1,4)=2,"Midwest",IF(RANDBETWEEN(1,4)=3,"North","West")))</f>
        <v>Midwest</v>
      </c>
      <c r="F7" s="122" t="str">
        <f ca="1">IF(RANDBETWEEN(1,4)=1,"Accountant",IF(RANDBETWEEN(1,4)=2,"Manager",IF(RANDBETWEEN(1,4)=3,"Supervisor","Technician")))</f>
        <v>Technician</v>
      </c>
      <c r="G7" s="43">
        <f t="shared" ref="G7:G70" ca="1" si="1">RANDBETWEEN(20000,90000)</f>
        <v>77554</v>
      </c>
      <c r="H7" s="123">
        <v>34609</v>
      </c>
      <c r="I7" s="124">
        <v>26939</v>
      </c>
      <c r="J7" s="125" t="str">
        <f t="shared" ref="J7:J70" ca="1" si="2">IF(RANDBETWEEN(1,3)&lt;2,"F","M")</f>
        <v>M</v>
      </c>
      <c r="K7" s="13">
        <f t="shared" ca="1" si="0"/>
        <v>1</v>
      </c>
      <c r="L7" s="240">
        <v>2</v>
      </c>
      <c r="M7" s="126">
        <f ca="1">MIN(G7:G256)</f>
        <v>20107</v>
      </c>
      <c r="N7" s="12" t="s">
        <v>267</v>
      </c>
      <c r="V7" s="127">
        <f ca="1">MIN(G7:G256)</f>
        <v>20107</v>
      </c>
    </row>
    <row r="8" spans="2:22" ht="16.899999999999999" thickBot="1" x14ac:dyDescent="0.65">
      <c r="B8" s="128">
        <v>1002</v>
      </c>
      <c r="C8" s="129" t="s">
        <v>15</v>
      </c>
      <c r="D8" s="120" t="str">
        <f t="shared" ref="D8:D71" ca="1" si="3">IF(RANDBETWEEN(1,4)=1,"Engineering",IF(RANDBETWEEN(1,4)=2,"Finance",IF(RANDBETWEEN(1,4)=3,"Operations","Marketing")))</f>
        <v>Marketing</v>
      </c>
      <c r="E8" s="121" t="str">
        <f t="shared" ref="E8:E71" ca="1" si="4">IF(RANDBETWEEN(1,4)=1,"South",IF(RANDBETWEEN(1,4)=2,"Midwest",IF(RANDBETWEEN(1,4)=3,"North","West")))</f>
        <v>South</v>
      </c>
      <c r="F8" s="122" t="str">
        <f t="shared" ref="F8:F71" ca="1" si="5">IF(RANDBETWEEN(1,4)=1,"Accountant",IF(RANDBETWEEN(1,4)=2,"Manager",IF(RANDBETWEEN(1,4)=3,"Supervisor","Technician")))</f>
        <v>Technician</v>
      </c>
      <c r="G8" s="58">
        <f t="shared" ca="1" si="1"/>
        <v>53134</v>
      </c>
      <c r="H8" s="123">
        <v>36299</v>
      </c>
      <c r="I8" s="124">
        <v>27533</v>
      </c>
      <c r="J8" s="125" t="str">
        <f t="shared" ca="1" si="2"/>
        <v>M</v>
      </c>
      <c r="K8" s="13">
        <f t="shared" ca="1" si="0"/>
        <v>1</v>
      </c>
      <c r="L8" s="240">
        <v>3</v>
      </c>
      <c r="M8" s="126">
        <f ca="1">LARGE(G7:G256,6)</f>
        <v>88440</v>
      </c>
      <c r="N8" s="115" t="s">
        <v>548</v>
      </c>
      <c r="O8" s="130"/>
      <c r="P8" s="130"/>
      <c r="Q8" s="130"/>
      <c r="R8" s="130"/>
      <c r="S8" s="130"/>
      <c r="T8" s="130"/>
      <c r="U8" s="130"/>
      <c r="V8" s="127">
        <f ca="1">LARGE(G7:G256,6)</f>
        <v>88440</v>
      </c>
    </row>
    <row r="9" spans="2:22" ht="16.899999999999999" thickBot="1" x14ac:dyDescent="0.65">
      <c r="B9" s="128">
        <v>1003</v>
      </c>
      <c r="C9" s="119" t="s">
        <v>17</v>
      </c>
      <c r="D9" s="120" t="str">
        <f t="shared" ca="1" si="3"/>
        <v>Engineering</v>
      </c>
      <c r="E9" s="121" t="str">
        <f t="shared" ca="1" si="4"/>
        <v>North</v>
      </c>
      <c r="F9" s="131" t="str">
        <f t="shared" ca="1" si="5"/>
        <v>Supervisor</v>
      </c>
      <c r="G9" s="58">
        <f t="shared" ca="1" si="1"/>
        <v>61481</v>
      </c>
      <c r="H9" s="123">
        <v>35124</v>
      </c>
      <c r="I9" s="124">
        <v>27819</v>
      </c>
      <c r="J9" s="132" t="str">
        <f t="shared" ca="1" si="2"/>
        <v>M</v>
      </c>
      <c r="K9" s="13">
        <f t="shared" ca="1" si="0"/>
        <v>1</v>
      </c>
      <c r="L9" s="240">
        <v>4</v>
      </c>
      <c r="M9" s="126">
        <f ca="1">SMALL(G7:G256,2)</f>
        <v>20450</v>
      </c>
      <c r="N9" s="12" t="s">
        <v>549</v>
      </c>
      <c r="V9" s="127">
        <f ca="1">SMALL(G7:G256,2)</f>
        <v>20450</v>
      </c>
    </row>
    <row r="10" spans="2:22" ht="16.899999999999999" thickBot="1" x14ac:dyDescent="0.65">
      <c r="B10" s="128">
        <v>1004</v>
      </c>
      <c r="C10" s="129" t="s">
        <v>21</v>
      </c>
      <c r="D10" s="120" t="str">
        <f t="shared" ca="1" si="3"/>
        <v>Finance</v>
      </c>
      <c r="E10" s="121" t="str">
        <f t="shared" ca="1" si="4"/>
        <v>North</v>
      </c>
      <c r="F10" s="122" t="str">
        <f t="shared" ca="1" si="5"/>
        <v>Technician</v>
      </c>
      <c r="G10" s="58">
        <f t="shared" ca="1" si="1"/>
        <v>69814</v>
      </c>
      <c r="H10" s="123">
        <v>32947</v>
      </c>
      <c r="I10" s="124">
        <v>26007</v>
      </c>
      <c r="J10" s="132" t="str">
        <f t="shared" ca="1" si="2"/>
        <v>M</v>
      </c>
      <c r="K10" s="13">
        <f t="shared" ca="1" si="0"/>
        <v>1</v>
      </c>
      <c r="L10" s="240">
        <v>5</v>
      </c>
      <c r="M10" s="126">
        <f ca="1">MAX(G8:G256)</f>
        <v>89927</v>
      </c>
      <c r="N10" s="115" t="s">
        <v>268</v>
      </c>
      <c r="O10" s="130"/>
      <c r="P10" s="130"/>
      <c r="Q10" s="130"/>
      <c r="R10" s="130"/>
      <c r="S10" s="130"/>
      <c r="T10" s="130"/>
      <c r="U10" s="130"/>
      <c r="V10" s="127">
        <f ca="1">MAX(G7:G256)</f>
        <v>89927</v>
      </c>
    </row>
    <row r="11" spans="2:22" ht="16.899999999999999" thickBot="1" x14ac:dyDescent="0.65">
      <c r="B11" s="128">
        <v>1005</v>
      </c>
      <c r="C11" s="129" t="s">
        <v>22</v>
      </c>
      <c r="D11" s="120" t="str">
        <f t="shared" ca="1" si="3"/>
        <v>Engineering</v>
      </c>
      <c r="E11" s="121" t="str">
        <f t="shared" ca="1" si="4"/>
        <v>West</v>
      </c>
      <c r="F11" s="122" t="str">
        <f t="shared" ca="1" si="5"/>
        <v>Manager</v>
      </c>
      <c r="G11" s="58">
        <f t="shared" ca="1" si="1"/>
        <v>46039</v>
      </c>
      <c r="H11" s="123">
        <v>31606</v>
      </c>
      <c r="I11" s="124">
        <v>25031</v>
      </c>
      <c r="J11" s="125" t="str">
        <f t="shared" ca="1" si="2"/>
        <v>F</v>
      </c>
      <c r="K11" s="13">
        <f t="shared" ca="1" si="0"/>
        <v>1</v>
      </c>
      <c r="L11" s="240">
        <v>6</v>
      </c>
      <c r="M11" s="126">
        <f ca="1">LARGE(G8:G256,3)</f>
        <v>89555</v>
      </c>
      <c r="N11" s="12" t="s">
        <v>550</v>
      </c>
      <c r="V11" s="127">
        <f ca="1">LARGE(G7:G256,3)</f>
        <v>89555</v>
      </c>
    </row>
    <row r="12" spans="2:22" ht="16.899999999999999" thickBot="1" x14ac:dyDescent="0.65">
      <c r="B12" s="128">
        <v>1006</v>
      </c>
      <c r="C12" s="119" t="s">
        <v>24</v>
      </c>
      <c r="D12" s="120" t="str">
        <f t="shared" ca="1" si="3"/>
        <v>Marketing</v>
      </c>
      <c r="E12" s="121" t="str">
        <f t="shared" ca="1" si="4"/>
        <v>Midwest</v>
      </c>
      <c r="F12" s="122" t="str">
        <f t="shared" ca="1" si="5"/>
        <v>Technician</v>
      </c>
      <c r="G12" s="58">
        <f t="shared" ca="1" si="1"/>
        <v>58347</v>
      </c>
      <c r="H12" s="123">
        <v>34979</v>
      </c>
      <c r="I12" s="124">
        <v>28404</v>
      </c>
      <c r="J12" s="132" t="str">
        <f t="shared" ca="1" si="2"/>
        <v>F</v>
      </c>
      <c r="K12" s="13">
        <f t="shared" ca="1" si="0"/>
        <v>1</v>
      </c>
      <c r="L12" s="240">
        <v>7</v>
      </c>
      <c r="M12" s="126">
        <f ca="1">LARGE(G8:G256,5)</f>
        <v>89098</v>
      </c>
      <c r="N12" s="115" t="s">
        <v>551</v>
      </c>
      <c r="O12" s="130"/>
      <c r="P12" s="130"/>
      <c r="Q12" s="130"/>
      <c r="R12" s="130"/>
      <c r="S12" s="130"/>
      <c r="T12" s="130"/>
      <c r="U12" s="130"/>
      <c r="V12" s="127">
        <f ca="1">LARGE(G7:G256,5)</f>
        <v>89098</v>
      </c>
    </row>
    <row r="13" spans="2:22" ht="16.899999999999999" thickBot="1" x14ac:dyDescent="0.65">
      <c r="B13" s="128">
        <v>1007</v>
      </c>
      <c r="C13" s="129" t="s">
        <v>26</v>
      </c>
      <c r="D13" s="120" t="str">
        <f t="shared" ca="1" si="3"/>
        <v>Marketing</v>
      </c>
      <c r="E13" s="121" t="str">
        <f t="shared" ca="1" si="4"/>
        <v>West</v>
      </c>
      <c r="F13" s="131" t="str">
        <f t="shared" ca="1" si="5"/>
        <v>Accountant</v>
      </c>
      <c r="G13" s="58">
        <f t="shared" ca="1" si="1"/>
        <v>35883</v>
      </c>
      <c r="H13" s="123">
        <v>28298</v>
      </c>
      <c r="I13" s="124">
        <v>21723</v>
      </c>
      <c r="J13" s="132" t="str">
        <f t="shared" ca="1" si="2"/>
        <v>M</v>
      </c>
      <c r="K13" s="13">
        <f t="shared" ca="1" si="0"/>
        <v>1</v>
      </c>
      <c r="L13" s="240">
        <v>8</v>
      </c>
      <c r="M13" s="126">
        <f ca="1">ROUND(AVERAGE(G7:G256),0)</f>
        <v>55558</v>
      </c>
      <c r="N13" s="12" t="s">
        <v>448</v>
      </c>
      <c r="V13" s="127">
        <f ca="1">ROUND(AVERAGE(G7:G256),0)</f>
        <v>55558</v>
      </c>
    </row>
    <row r="14" spans="2:22" ht="16.899999999999999" thickBot="1" x14ac:dyDescent="0.65">
      <c r="B14" s="128">
        <v>1008</v>
      </c>
      <c r="C14" s="119" t="s">
        <v>28</v>
      </c>
      <c r="D14" s="120" t="str">
        <f t="shared" ca="1" si="3"/>
        <v>Finance</v>
      </c>
      <c r="E14" s="121" t="str">
        <f t="shared" ca="1" si="4"/>
        <v>North</v>
      </c>
      <c r="F14" s="122" t="str">
        <f t="shared" ca="1" si="5"/>
        <v>Accountant</v>
      </c>
      <c r="G14" s="58">
        <f t="shared" ca="1" si="1"/>
        <v>72478</v>
      </c>
      <c r="H14" s="123">
        <v>34661</v>
      </c>
      <c r="I14" s="124">
        <v>26625</v>
      </c>
      <c r="J14" s="125" t="str">
        <f t="shared" ca="1" si="2"/>
        <v>M</v>
      </c>
      <c r="K14" s="13">
        <f t="shared" ca="1" si="0"/>
        <v>1</v>
      </c>
      <c r="L14" s="240">
        <v>9</v>
      </c>
      <c r="M14" s="126">
        <f ca="1">SUM(G7:G256)</f>
        <v>13889614</v>
      </c>
      <c r="N14" s="115" t="s">
        <v>443</v>
      </c>
      <c r="O14" s="130"/>
      <c r="P14" s="130"/>
      <c r="Q14" s="130"/>
      <c r="R14" s="130"/>
      <c r="S14" s="130"/>
      <c r="T14" s="130"/>
      <c r="U14" s="130"/>
      <c r="V14" s="127">
        <f ca="1">SUM(G7:G256)</f>
        <v>13889614</v>
      </c>
    </row>
    <row r="15" spans="2:22" ht="16.899999999999999" thickBot="1" x14ac:dyDescent="0.65">
      <c r="B15" s="128">
        <v>1009</v>
      </c>
      <c r="C15" s="129" t="s">
        <v>30</v>
      </c>
      <c r="D15" s="120" t="str">
        <f t="shared" ca="1" si="3"/>
        <v>Marketing</v>
      </c>
      <c r="E15" s="121" t="str">
        <f t="shared" ca="1" si="4"/>
        <v>West</v>
      </c>
      <c r="F15" s="122" t="str">
        <f t="shared" ca="1" si="5"/>
        <v>Technician</v>
      </c>
      <c r="G15" s="58">
        <f t="shared" ca="1" si="1"/>
        <v>53000</v>
      </c>
      <c r="H15" s="123">
        <v>26443</v>
      </c>
      <c r="I15" s="124">
        <v>18773</v>
      </c>
      <c r="J15" s="132" t="str">
        <f t="shared" ca="1" si="2"/>
        <v>F</v>
      </c>
      <c r="K15" s="13">
        <f t="shared" ca="1" si="0"/>
        <v>1</v>
      </c>
      <c r="L15" s="240">
        <v>10</v>
      </c>
      <c r="M15" s="126">
        <f ca="1">MEDIAN(G7:G256)</f>
        <v>55576</v>
      </c>
      <c r="N15" s="12" t="s">
        <v>431</v>
      </c>
      <c r="V15" s="127">
        <f ca="1">MEDIAN(G7:G256)</f>
        <v>55576</v>
      </c>
    </row>
    <row r="16" spans="2:22" ht="16.899999999999999" thickBot="1" x14ac:dyDescent="0.65">
      <c r="B16" s="128">
        <v>1010</v>
      </c>
      <c r="C16" s="129" t="s">
        <v>25</v>
      </c>
      <c r="D16" s="120" t="str">
        <f t="shared" ca="1" si="3"/>
        <v>Operations</v>
      </c>
      <c r="E16" s="121" t="str">
        <f t="shared" ca="1" si="4"/>
        <v>Midwest</v>
      </c>
      <c r="F16" s="122" t="str">
        <f t="shared" ca="1" si="5"/>
        <v>Accountant</v>
      </c>
      <c r="G16" s="58">
        <f t="shared" ca="1" si="1"/>
        <v>49499</v>
      </c>
      <c r="H16" s="123">
        <v>29236</v>
      </c>
      <c r="I16" s="124">
        <v>22296</v>
      </c>
      <c r="J16" s="132" t="str">
        <f t="shared" ca="1" si="2"/>
        <v>F</v>
      </c>
      <c r="K16" s="13">
        <f t="shared" ca="1" si="0"/>
        <v>1</v>
      </c>
      <c r="L16" s="240">
        <v>11</v>
      </c>
      <c r="M16" s="19">
        <f ca="1">COUNTIF(J7:J256,"M")</f>
        <v>165</v>
      </c>
      <c r="N16" s="115" t="s">
        <v>269</v>
      </c>
      <c r="O16" s="130"/>
      <c r="P16" s="130"/>
      <c r="Q16" s="130"/>
      <c r="R16" s="130"/>
      <c r="S16" s="130"/>
      <c r="T16" s="130"/>
      <c r="U16" s="130"/>
      <c r="V16" s="117">
        <f ca="1">COUNTIF(J7:J256,"M")</f>
        <v>165</v>
      </c>
    </row>
    <row r="17" spans="2:22" ht="16.899999999999999" thickBot="1" x14ac:dyDescent="0.65">
      <c r="B17" s="128">
        <v>1011</v>
      </c>
      <c r="C17" s="129" t="s">
        <v>31</v>
      </c>
      <c r="D17" s="120" t="str">
        <f t="shared" ca="1" si="3"/>
        <v>Engineering</v>
      </c>
      <c r="E17" s="121" t="str">
        <f t="shared" ca="1" si="4"/>
        <v>Midwest</v>
      </c>
      <c r="F17" s="122" t="str">
        <f t="shared" ca="1" si="5"/>
        <v>Supervisor</v>
      </c>
      <c r="G17" s="58">
        <f t="shared" ca="1" si="1"/>
        <v>84341</v>
      </c>
      <c r="H17" s="123">
        <v>29769</v>
      </c>
      <c r="I17" s="124">
        <v>21733</v>
      </c>
      <c r="J17" s="132" t="str">
        <f t="shared" ca="1" si="2"/>
        <v>M</v>
      </c>
      <c r="K17" s="13">
        <f t="shared" ca="1" si="0"/>
        <v>1</v>
      </c>
      <c r="L17" s="240">
        <v>12</v>
      </c>
      <c r="M17" s="19">
        <f ca="1">COUNTIF(J7:J256,"F")</f>
        <v>85</v>
      </c>
      <c r="N17" s="12" t="s">
        <v>449</v>
      </c>
      <c r="V17" s="117">
        <f ca="1">COUNTIF(J7:J256,"F")</f>
        <v>85</v>
      </c>
    </row>
    <row r="18" spans="2:22" ht="16.899999999999999" thickBot="1" x14ac:dyDescent="0.65">
      <c r="B18" s="128">
        <v>1012</v>
      </c>
      <c r="C18" s="129" t="s">
        <v>32</v>
      </c>
      <c r="D18" s="120" t="str">
        <f t="shared" ca="1" si="3"/>
        <v>Marketing</v>
      </c>
      <c r="E18" s="121" t="str">
        <f t="shared" ca="1" si="4"/>
        <v>West</v>
      </c>
      <c r="F18" s="122" t="str">
        <f t="shared" ca="1" si="5"/>
        <v>Accountant</v>
      </c>
      <c r="G18" s="58">
        <f t="shared" ca="1" si="1"/>
        <v>84262</v>
      </c>
      <c r="H18" s="123">
        <v>32536</v>
      </c>
      <c r="I18" s="124">
        <v>24866</v>
      </c>
      <c r="J18" s="132" t="str">
        <f t="shared" ca="1" si="2"/>
        <v>F</v>
      </c>
      <c r="K18" s="13">
        <f t="shared" ca="1" si="0"/>
        <v>1</v>
      </c>
      <c r="L18" s="240">
        <v>13</v>
      </c>
      <c r="M18" s="19">
        <f ca="1">COUNTIF(E7:E256,"Midwest")</f>
        <v>47</v>
      </c>
      <c r="N18" s="115" t="s">
        <v>560</v>
      </c>
      <c r="O18" s="130"/>
      <c r="P18" s="130"/>
      <c r="Q18" s="130"/>
      <c r="R18" s="130"/>
      <c r="S18" s="130"/>
      <c r="T18" s="130"/>
      <c r="U18" s="130"/>
      <c r="V18" s="117">
        <f ca="1">COUNTIF(E7:E256,"Midwest")</f>
        <v>47</v>
      </c>
    </row>
    <row r="19" spans="2:22" ht="16.899999999999999" thickBot="1" x14ac:dyDescent="0.65">
      <c r="B19" s="128">
        <v>1013</v>
      </c>
      <c r="C19" s="129" t="s">
        <v>33</v>
      </c>
      <c r="D19" s="120" t="str">
        <f t="shared" ca="1" si="3"/>
        <v>Engineering</v>
      </c>
      <c r="E19" s="121" t="str">
        <f t="shared" ca="1" si="4"/>
        <v>West</v>
      </c>
      <c r="F19" s="122" t="str">
        <f t="shared" ca="1" si="5"/>
        <v>Technician</v>
      </c>
      <c r="G19" s="58">
        <f t="shared" ca="1" si="1"/>
        <v>50732</v>
      </c>
      <c r="H19" s="123">
        <v>31503</v>
      </c>
      <c r="I19" s="124">
        <v>24563</v>
      </c>
      <c r="J19" s="125" t="str">
        <f t="shared" ca="1" si="2"/>
        <v>M</v>
      </c>
      <c r="K19" s="13">
        <f t="shared" ca="1" si="0"/>
        <v>1</v>
      </c>
      <c r="L19" s="240">
        <v>14</v>
      </c>
      <c r="M19" s="19">
        <f ca="1">COUNTIF(F7:F256,"Manager")</f>
        <v>43</v>
      </c>
      <c r="N19" s="12" t="s">
        <v>561</v>
      </c>
      <c r="V19" s="117">
        <f ca="1">COUNTIF(F7:F256,"Manager")</f>
        <v>43</v>
      </c>
    </row>
    <row r="20" spans="2:22" ht="16.899999999999999" thickBot="1" x14ac:dyDescent="0.65">
      <c r="B20" s="128">
        <v>1014</v>
      </c>
      <c r="C20" s="129" t="s">
        <v>34</v>
      </c>
      <c r="D20" s="120" t="str">
        <f t="shared" ca="1" si="3"/>
        <v>Engineering</v>
      </c>
      <c r="E20" s="121" t="str">
        <f t="shared" ca="1" si="4"/>
        <v>South</v>
      </c>
      <c r="F20" s="122" t="str">
        <f t="shared" ca="1" si="5"/>
        <v>Manager</v>
      </c>
      <c r="G20" s="58">
        <f t="shared" ca="1" si="1"/>
        <v>48824</v>
      </c>
      <c r="H20" s="123">
        <v>29689</v>
      </c>
      <c r="I20" s="124">
        <v>22749</v>
      </c>
      <c r="J20" s="125" t="str">
        <f t="shared" ca="1" si="2"/>
        <v>M</v>
      </c>
      <c r="K20" s="13">
        <f t="shared" si="0"/>
        <v>1</v>
      </c>
      <c r="L20" s="240">
        <v>15</v>
      </c>
      <c r="M20" s="19">
        <f>COUNTIF(C7:C256,"?c*")</f>
        <v>9</v>
      </c>
      <c r="N20" s="115" t="s">
        <v>562</v>
      </c>
      <c r="O20" s="130"/>
      <c r="P20" s="130"/>
      <c r="Q20" s="130"/>
      <c r="R20" s="130"/>
      <c r="S20" s="130"/>
      <c r="T20" s="130"/>
      <c r="U20" s="130"/>
      <c r="V20" s="117">
        <f>COUNTIF(C7:C256,"?c*")</f>
        <v>9</v>
      </c>
    </row>
    <row r="21" spans="2:22" ht="16.899999999999999" thickBot="1" x14ac:dyDescent="0.65">
      <c r="B21" s="128">
        <v>1015</v>
      </c>
      <c r="C21" s="129" t="s">
        <v>35</v>
      </c>
      <c r="D21" s="120" t="str">
        <f t="shared" ca="1" si="3"/>
        <v>Finance</v>
      </c>
      <c r="E21" s="121" t="str">
        <f t="shared" ca="1" si="4"/>
        <v>West</v>
      </c>
      <c r="F21" s="122" t="str">
        <f t="shared" ca="1" si="5"/>
        <v>Technician</v>
      </c>
      <c r="G21" s="58">
        <f t="shared" ca="1" si="1"/>
        <v>78378</v>
      </c>
      <c r="H21" s="123">
        <v>34119</v>
      </c>
      <c r="I21" s="124">
        <v>26449</v>
      </c>
      <c r="J21" s="132" t="str">
        <f t="shared" ca="1" si="2"/>
        <v>M</v>
      </c>
      <c r="K21" s="13">
        <f t="shared" si="0"/>
        <v>1</v>
      </c>
      <c r="L21" s="240">
        <v>16</v>
      </c>
      <c r="M21" s="19">
        <f>SUM(COUNTIF(C7:C256,"L*"),COUNTIF(C7:C356,"M*"),COUNTIF(C7:C256,"N*"))</f>
        <v>40</v>
      </c>
      <c r="N21" s="12" t="s">
        <v>583</v>
      </c>
      <c r="V21" s="117">
        <f>SUM(COUNTIF(C7:C256,"L*"),COUNTIF(C7:C256,"M*"),COUNTIF(C7:C256,"N*"))</f>
        <v>40</v>
      </c>
    </row>
    <row r="22" spans="2:22" ht="16.899999999999999" thickBot="1" x14ac:dyDescent="0.65">
      <c r="B22" s="128">
        <v>1016</v>
      </c>
      <c r="C22" s="129" t="s">
        <v>36</v>
      </c>
      <c r="D22" s="120" t="str">
        <f t="shared" ca="1" si="3"/>
        <v>Engineering</v>
      </c>
      <c r="E22" s="121" t="str">
        <f t="shared" ca="1" si="4"/>
        <v>West</v>
      </c>
      <c r="F22" s="122" t="str">
        <f t="shared" ca="1" si="5"/>
        <v>Accountant</v>
      </c>
      <c r="G22" s="58">
        <f t="shared" ca="1" si="1"/>
        <v>32272</v>
      </c>
      <c r="H22" s="123">
        <v>22978</v>
      </c>
      <c r="I22" s="124">
        <v>16403</v>
      </c>
      <c r="J22" s="125" t="str">
        <f t="shared" ca="1" si="2"/>
        <v>F</v>
      </c>
      <c r="K22" s="13">
        <f t="shared" ca="1" si="0"/>
        <v>0</v>
      </c>
      <c r="L22" s="240">
        <v>17</v>
      </c>
      <c r="M22" s="19">
        <f ca="1">COUNTIF(G7:G256,G7&gt;=82525)</f>
        <v>0</v>
      </c>
      <c r="N22" s="115" t="s">
        <v>552</v>
      </c>
      <c r="O22" s="130"/>
      <c r="P22" s="130"/>
      <c r="Q22" s="130"/>
      <c r="R22" s="130"/>
      <c r="S22" s="130"/>
      <c r="T22" s="130"/>
      <c r="U22" s="130"/>
      <c r="V22" s="117">
        <f ca="1">COUNTIF(G7:G256,"&gt;=82525")</f>
        <v>27</v>
      </c>
    </row>
    <row r="23" spans="2:22" ht="16.899999999999999" thickBot="1" x14ac:dyDescent="0.65">
      <c r="B23" s="128">
        <v>1017</v>
      </c>
      <c r="C23" s="119" t="s">
        <v>37</v>
      </c>
      <c r="D23" s="120" t="str">
        <f t="shared" ca="1" si="3"/>
        <v>Finance</v>
      </c>
      <c r="E23" s="121" t="str">
        <f t="shared" ca="1" si="4"/>
        <v>Midwest</v>
      </c>
      <c r="F23" s="122" t="str">
        <f t="shared" ca="1" si="5"/>
        <v>Accountant</v>
      </c>
      <c r="G23" s="58">
        <f t="shared" ca="1" si="1"/>
        <v>89221</v>
      </c>
      <c r="H23" s="123">
        <v>26852</v>
      </c>
      <c r="I23" s="124">
        <v>19547</v>
      </c>
      <c r="J23" s="132" t="str">
        <f t="shared" ca="1" si="2"/>
        <v>F</v>
      </c>
      <c r="K23" s="13">
        <f t="shared" ca="1" si="0"/>
        <v>0</v>
      </c>
      <c r="L23" s="240">
        <v>18</v>
      </c>
      <c r="M23" s="19" t="s">
        <v>440</v>
      </c>
      <c r="N23" s="12" t="s">
        <v>553</v>
      </c>
      <c r="V23" s="117">
        <f ca="1">COUNTIF(G7:G256,"&lt;=52891")</f>
        <v>111</v>
      </c>
    </row>
    <row r="24" spans="2:22" ht="16.899999999999999" thickBot="1" x14ac:dyDescent="0.65">
      <c r="B24" s="128">
        <v>1018</v>
      </c>
      <c r="C24" s="129" t="s">
        <v>38</v>
      </c>
      <c r="D24" s="120" t="str">
        <f t="shared" ca="1" si="3"/>
        <v>Operations</v>
      </c>
      <c r="E24" s="121" t="str">
        <f t="shared" ca="1" si="4"/>
        <v>South</v>
      </c>
      <c r="F24" s="122" t="str">
        <f t="shared" ca="1" si="5"/>
        <v>Manager</v>
      </c>
      <c r="G24" s="58">
        <f t="shared" ca="1" si="1"/>
        <v>30468</v>
      </c>
      <c r="H24" s="123">
        <v>28461</v>
      </c>
      <c r="I24" s="124">
        <v>21521</v>
      </c>
      <c r="J24" s="132" t="str">
        <f t="shared" ca="1" si="2"/>
        <v>M</v>
      </c>
      <c r="K24" s="13">
        <f t="shared" ca="1" si="0"/>
        <v>0</v>
      </c>
      <c r="L24" s="240">
        <v>19</v>
      </c>
      <c r="M24" s="135" t="s">
        <v>440</v>
      </c>
      <c r="N24" s="115" t="s">
        <v>554</v>
      </c>
      <c r="O24" s="130"/>
      <c r="P24" s="130"/>
      <c r="Q24" s="130"/>
      <c r="R24" s="130"/>
      <c r="S24" s="130"/>
      <c r="T24" s="130"/>
      <c r="U24" s="130"/>
      <c r="V24" s="136">
        <f ca="1">AVERAGEIF(G7:G256,"&gt;=46158")</f>
        <v>67393.579268292684</v>
      </c>
    </row>
    <row r="25" spans="2:22" ht="16.899999999999999" thickBot="1" x14ac:dyDescent="0.65">
      <c r="B25" s="128">
        <v>1019</v>
      </c>
      <c r="C25" s="129" t="s">
        <v>40</v>
      </c>
      <c r="D25" s="120" t="str">
        <f t="shared" ca="1" si="3"/>
        <v>Finance</v>
      </c>
      <c r="E25" s="121" t="str">
        <f t="shared" ca="1" si="4"/>
        <v>West</v>
      </c>
      <c r="F25" s="122" t="str">
        <f t="shared" ca="1" si="5"/>
        <v>Technician</v>
      </c>
      <c r="G25" s="58">
        <f t="shared" ca="1" si="1"/>
        <v>32897</v>
      </c>
      <c r="H25" s="123">
        <v>23524</v>
      </c>
      <c r="I25" s="124">
        <v>16584</v>
      </c>
      <c r="J25" s="132" t="str">
        <f t="shared" ca="1" si="2"/>
        <v>M</v>
      </c>
      <c r="K25" s="13">
        <f t="shared" ca="1" si="0"/>
        <v>0</v>
      </c>
      <c r="L25" s="240">
        <v>20</v>
      </c>
      <c r="M25" s="126" t="s">
        <v>440</v>
      </c>
      <c r="N25" s="239" t="s">
        <v>555</v>
      </c>
      <c r="O25" s="27"/>
      <c r="P25" s="27"/>
      <c r="Q25" s="27"/>
      <c r="R25" s="27"/>
      <c r="S25" s="27"/>
      <c r="T25" s="27"/>
      <c r="U25" s="27"/>
      <c r="V25" s="127">
        <f ca="1">AVERAGEIF(G7:G256,"&lt;=29462")</f>
        <v>25415.911764705881</v>
      </c>
    </row>
    <row r="26" spans="2:22" ht="16.899999999999999" thickBot="1" x14ac:dyDescent="0.65">
      <c r="B26" s="128">
        <v>1020</v>
      </c>
      <c r="C26" s="129" t="s">
        <v>41</v>
      </c>
      <c r="D26" s="120" t="str">
        <f t="shared" ca="1" si="3"/>
        <v>Marketing</v>
      </c>
      <c r="E26" s="121" t="str">
        <f t="shared" ca="1" si="4"/>
        <v>South</v>
      </c>
      <c r="F26" s="122" t="str">
        <f t="shared" ca="1" si="5"/>
        <v>Technician</v>
      </c>
      <c r="G26" s="58">
        <f t="shared" ca="1" si="1"/>
        <v>54794</v>
      </c>
      <c r="H26" s="123">
        <v>33567</v>
      </c>
      <c r="I26" s="124">
        <v>25166</v>
      </c>
      <c r="J26" s="132" t="str">
        <f t="shared" ca="1" si="2"/>
        <v>M</v>
      </c>
      <c r="K26" s="13">
        <f t="shared" ca="1" si="0"/>
        <v>0</v>
      </c>
      <c r="L26" s="240">
        <v>21</v>
      </c>
      <c r="M26" s="19" t="s">
        <v>440</v>
      </c>
      <c r="N26" s="115" t="s">
        <v>556</v>
      </c>
      <c r="O26" s="130"/>
      <c r="P26" s="130"/>
      <c r="Q26" s="130"/>
      <c r="R26" s="130"/>
      <c r="S26" s="130"/>
      <c r="T26" s="130"/>
      <c r="U26" s="130"/>
      <c r="V26" s="117">
        <f ca="1">COUNTIF(G7:G256,"&gt;="&amp;AVERAGE(G7:G256))</f>
        <v>125</v>
      </c>
    </row>
    <row r="27" spans="2:22" ht="16.899999999999999" thickBot="1" x14ac:dyDescent="0.65">
      <c r="B27" s="128">
        <v>1021</v>
      </c>
      <c r="C27" s="129" t="s">
        <v>42</v>
      </c>
      <c r="D27" s="120" t="str">
        <f t="shared" ca="1" si="3"/>
        <v>Engineering</v>
      </c>
      <c r="E27" s="121" t="str">
        <f t="shared" ca="1" si="4"/>
        <v>West</v>
      </c>
      <c r="F27" s="131" t="str">
        <f t="shared" ca="1" si="5"/>
        <v>Technician</v>
      </c>
      <c r="G27" s="58">
        <f t="shared" ca="1" si="1"/>
        <v>89555</v>
      </c>
      <c r="H27" s="123">
        <v>28462</v>
      </c>
      <c r="I27" s="124">
        <v>21157</v>
      </c>
      <c r="J27" s="132" t="str">
        <f t="shared" ca="1" si="2"/>
        <v>M</v>
      </c>
      <c r="K27" s="13">
        <f t="shared" ca="1" si="0"/>
        <v>0</v>
      </c>
      <c r="L27" s="240">
        <v>22</v>
      </c>
      <c r="M27" s="126" t="s">
        <v>440</v>
      </c>
      <c r="N27" s="27" t="s">
        <v>557</v>
      </c>
      <c r="O27" s="27"/>
      <c r="P27" s="27"/>
      <c r="Q27" s="27"/>
      <c r="R27" s="27"/>
      <c r="S27" s="27"/>
      <c r="T27" s="27"/>
      <c r="U27" s="27"/>
      <c r="V27" s="127">
        <f ca="1">SUMIF(G7:G256,"&gt;="&amp;LARGE(G7:G256,12))</f>
        <v>1056961</v>
      </c>
    </row>
    <row r="28" spans="2:22" ht="16.899999999999999" thickBot="1" x14ac:dyDescent="0.65">
      <c r="B28" s="128">
        <v>1022</v>
      </c>
      <c r="C28" s="129" t="s">
        <v>43</v>
      </c>
      <c r="D28" s="120" t="str">
        <f t="shared" ca="1" si="3"/>
        <v>Marketing</v>
      </c>
      <c r="E28" s="121" t="str">
        <f t="shared" ca="1" si="4"/>
        <v>West</v>
      </c>
      <c r="F28" s="122" t="str">
        <f t="shared" ca="1" si="5"/>
        <v>Technician</v>
      </c>
      <c r="G28" s="58">
        <f t="shared" ca="1" si="1"/>
        <v>65073</v>
      </c>
      <c r="H28" s="123">
        <v>35107</v>
      </c>
      <c r="I28" s="124">
        <v>26706</v>
      </c>
      <c r="J28" s="132" t="str">
        <f t="shared" ca="1" si="2"/>
        <v>F</v>
      </c>
      <c r="K28" s="13">
        <f t="shared" ca="1" si="0"/>
        <v>0</v>
      </c>
      <c r="L28" s="240">
        <v>23</v>
      </c>
      <c r="M28" s="126" t="s">
        <v>440</v>
      </c>
      <c r="N28" s="130" t="s">
        <v>558</v>
      </c>
      <c r="O28" s="130"/>
      <c r="P28" s="130"/>
      <c r="Q28" s="130"/>
      <c r="R28" s="130"/>
      <c r="S28" s="130"/>
      <c r="T28" s="130"/>
      <c r="U28" s="130"/>
      <c r="V28" s="127">
        <f ca="1">SUMIF(G7:G256,"&gt;"&amp;AVERAGEIF(G7:G256,"&lt;="&amp;SMALL(G7:G256,6)))</f>
        <v>13828377</v>
      </c>
    </row>
    <row r="29" spans="2:22" ht="16.899999999999999" thickBot="1" x14ac:dyDescent="0.65">
      <c r="B29" s="128">
        <v>1023</v>
      </c>
      <c r="C29" s="129" t="s">
        <v>44</v>
      </c>
      <c r="D29" s="120" t="str">
        <f t="shared" ca="1" si="3"/>
        <v>Marketing</v>
      </c>
      <c r="E29" s="121" t="str">
        <f t="shared" ca="1" si="4"/>
        <v>West</v>
      </c>
      <c r="F29" s="122" t="str">
        <f t="shared" ca="1" si="5"/>
        <v>Accountant</v>
      </c>
      <c r="G29" s="58">
        <f t="shared" ca="1" si="1"/>
        <v>21920</v>
      </c>
      <c r="H29" s="123">
        <v>22047</v>
      </c>
      <c r="I29" s="124">
        <v>15107</v>
      </c>
      <c r="J29" s="132" t="str">
        <f t="shared" ca="1" si="2"/>
        <v>F</v>
      </c>
      <c r="K29" s="13">
        <f t="shared" ca="1" si="0"/>
        <v>0</v>
      </c>
      <c r="L29" s="240">
        <v>24</v>
      </c>
      <c r="M29" s="126" t="s">
        <v>440</v>
      </c>
      <c r="N29" s="27" t="s">
        <v>584</v>
      </c>
      <c r="O29" s="27"/>
      <c r="P29" s="27"/>
      <c r="Q29" s="27"/>
      <c r="R29" s="27"/>
      <c r="S29" s="27"/>
      <c r="T29" s="27"/>
      <c r="U29" s="27"/>
      <c r="V29" s="127">
        <f ca="1">AVERAGEIF(C7:C256,"*er*",G7:G256)</f>
        <v>55464.226415094337</v>
      </c>
    </row>
    <row r="30" spans="2:22" ht="16.899999999999999" thickBot="1" x14ac:dyDescent="0.65">
      <c r="B30" s="128">
        <v>1024</v>
      </c>
      <c r="C30" s="129" t="s">
        <v>45</v>
      </c>
      <c r="D30" s="120" t="str">
        <f t="shared" ca="1" si="3"/>
        <v>Marketing</v>
      </c>
      <c r="E30" s="121" t="str">
        <f t="shared" ca="1" si="4"/>
        <v>West</v>
      </c>
      <c r="F30" s="137" t="str">
        <f t="shared" ca="1" si="5"/>
        <v>Technician</v>
      </c>
      <c r="G30" s="58">
        <f t="shared" ca="1" si="1"/>
        <v>86018</v>
      </c>
      <c r="H30" s="123">
        <v>28664</v>
      </c>
      <c r="I30" s="124">
        <v>21359</v>
      </c>
      <c r="J30" s="125" t="str">
        <f t="shared" ca="1" si="2"/>
        <v>M</v>
      </c>
      <c r="K30" s="13">
        <f t="shared" ca="1" si="0"/>
        <v>0</v>
      </c>
      <c r="L30" s="240">
        <v>25</v>
      </c>
      <c r="M30" s="138" t="s">
        <v>440</v>
      </c>
      <c r="N30" s="130" t="s">
        <v>559</v>
      </c>
      <c r="O30" s="130"/>
      <c r="P30" s="130"/>
      <c r="Q30" s="130"/>
      <c r="R30" s="130"/>
      <c r="S30" s="130"/>
      <c r="T30" s="130"/>
      <c r="U30" s="130"/>
      <c r="V30" s="139">
        <f ca="1">ABS(AVERAGEIF(J7:J256,"F",G7:G256)-AVERAGEIF(J7:J256,"M",G7:G256))</f>
        <v>1925.8688057040999</v>
      </c>
    </row>
    <row r="31" spans="2:22" x14ac:dyDescent="0.6">
      <c r="B31" s="128">
        <v>1025</v>
      </c>
      <c r="C31" s="129" t="s">
        <v>46</v>
      </c>
      <c r="D31" s="120" t="str">
        <f t="shared" ca="1" si="3"/>
        <v>Marketing</v>
      </c>
      <c r="E31" s="121" t="str">
        <f t="shared" ca="1" si="4"/>
        <v>West</v>
      </c>
      <c r="F31" s="122" t="str">
        <f t="shared" ca="1" si="5"/>
        <v>Technician</v>
      </c>
      <c r="G31" s="58">
        <f t="shared" ca="1" si="1"/>
        <v>62570</v>
      </c>
      <c r="H31" s="123">
        <v>35604</v>
      </c>
      <c r="I31" s="124">
        <v>29029</v>
      </c>
      <c r="J31" s="125" t="str">
        <f t="shared" ca="1" si="2"/>
        <v>F</v>
      </c>
      <c r="L31" s="10"/>
    </row>
    <row r="32" spans="2:22" x14ac:dyDescent="0.6">
      <c r="B32" s="128">
        <v>1026</v>
      </c>
      <c r="C32" s="129" t="s">
        <v>47</v>
      </c>
      <c r="D32" s="120" t="str">
        <f t="shared" ca="1" si="3"/>
        <v>Marketing</v>
      </c>
      <c r="E32" s="121" t="str">
        <f t="shared" ca="1" si="4"/>
        <v>West</v>
      </c>
      <c r="F32" s="131" t="str">
        <f t="shared" ca="1" si="5"/>
        <v>Manager</v>
      </c>
      <c r="G32" s="58">
        <f t="shared" ca="1" si="1"/>
        <v>65233</v>
      </c>
      <c r="H32" s="123">
        <v>35403</v>
      </c>
      <c r="I32" s="124">
        <v>26637</v>
      </c>
      <c r="J32" s="132" t="str">
        <f t="shared" ca="1" si="2"/>
        <v>M</v>
      </c>
      <c r="L32" s="10"/>
      <c r="M32" s="74" t="s">
        <v>578</v>
      </c>
      <c r="N32" s="12"/>
    </row>
    <row r="33" spans="2:16" ht="16.899999999999999" thickBot="1" x14ac:dyDescent="0.65">
      <c r="B33" s="128">
        <v>1027</v>
      </c>
      <c r="C33" s="129" t="s">
        <v>48</v>
      </c>
      <c r="D33" s="120" t="str">
        <f t="shared" ca="1" si="3"/>
        <v>Finance</v>
      </c>
      <c r="E33" s="121" t="str">
        <f t="shared" ca="1" si="4"/>
        <v>South</v>
      </c>
      <c r="F33" s="122" t="str">
        <f t="shared" ca="1" si="5"/>
        <v>Technician</v>
      </c>
      <c r="G33" s="58">
        <f t="shared" ca="1" si="1"/>
        <v>69993</v>
      </c>
      <c r="H33" s="123">
        <v>33472</v>
      </c>
      <c r="I33" s="124">
        <v>26897</v>
      </c>
      <c r="J33" s="132" t="str">
        <f t="shared" ca="1" si="2"/>
        <v>M</v>
      </c>
      <c r="L33" s="10"/>
    </row>
    <row r="34" spans="2:16" x14ac:dyDescent="0.6">
      <c r="B34" s="128">
        <v>1028</v>
      </c>
      <c r="C34" s="129" t="s">
        <v>49</v>
      </c>
      <c r="D34" s="120" t="str">
        <f t="shared" ca="1" si="3"/>
        <v>Finance</v>
      </c>
      <c r="E34" s="121" t="str">
        <f t="shared" ca="1" si="4"/>
        <v>West</v>
      </c>
      <c r="F34" s="137" t="str">
        <f t="shared" ca="1" si="5"/>
        <v>Technician</v>
      </c>
      <c r="G34" s="58">
        <f t="shared" ca="1" si="1"/>
        <v>31480</v>
      </c>
      <c r="H34" s="123">
        <v>28323</v>
      </c>
      <c r="I34" s="124">
        <v>20653</v>
      </c>
      <c r="J34" s="125" t="str">
        <f t="shared" ca="1" si="2"/>
        <v>M</v>
      </c>
      <c r="L34" s="10"/>
      <c r="M34" s="312" t="s">
        <v>263</v>
      </c>
      <c r="N34" s="313"/>
      <c r="O34" s="304" t="s">
        <v>444</v>
      </c>
    </row>
    <row r="35" spans="2:16" ht="16.899999999999999" thickBot="1" x14ac:dyDescent="0.65">
      <c r="B35" s="128">
        <v>1029</v>
      </c>
      <c r="C35" s="129" t="s">
        <v>50</v>
      </c>
      <c r="D35" s="120" t="str">
        <f t="shared" ca="1" si="3"/>
        <v>Finance</v>
      </c>
      <c r="E35" s="121" t="str">
        <f t="shared" ca="1" si="4"/>
        <v>West</v>
      </c>
      <c r="F35" s="122" t="str">
        <f t="shared" ca="1" si="5"/>
        <v>Technician</v>
      </c>
      <c r="G35" s="58">
        <f t="shared" ca="1" si="1"/>
        <v>86819</v>
      </c>
      <c r="H35" s="123">
        <v>21984</v>
      </c>
      <c r="I35" s="124">
        <v>15409</v>
      </c>
      <c r="J35" s="132" t="str">
        <f t="shared" ca="1" si="2"/>
        <v>F</v>
      </c>
      <c r="L35" s="10"/>
      <c r="M35" s="314" t="s">
        <v>447</v>
      </c>
      <c r="N35" s="315"/>
      <c r="O35" s="305"/>
    </row>
    <row r="36" spans="2:16" x14ac:dyDescent="0.6">
      <c r="B36" s="128">
        <v>1030</v>
      </c>
      <c r="C36" s="129" t="s">
        <v>51</v>
      </c>
      <c r="D36" s="120" t="str">
        <f t="shared" ca="1" si="3"/>
        <v>Marketing</v>
      </c>
      <c r="E36" s="121" t="str">
        <f t="shared" ca="1" si="4"/>
        <v>South</v>
      </c>
      <c r="F36" s="122" t="str">
        <f t="shared" ca="1" si="5"/>
        <v>Supervisor</v>
      </c>
      <c r="G36" s="58">
        <f t="shared" ca="1" si="1"/>
        <v>41131</v>
      </c>
      <c r="H36" s="123">
        <v>27550</v>
      </c>
      <c r="I36" s="124">
        <v>19149</v>
      </c>
      <c r="J36" s="132" t="str">
        <f t="shared" ca="1" si="2"/>
        <v>M</v>
      </c>
      <c r="L36" s="241">
        <v>26</v>
      </c>
      <c r="M36" s="140" t="s">
        <v>18</v>
      </c>
      <c r="N36" s="80" t="s">
        <v>440</v>
      </c>
      <c r="O36" s="141">
        <f ca="1">ROUND(AVERAGEIF($D$7:$D$256,$M36,$G$7:$G$256),0)</f>
        <v>55372</v>
      </c>
      <c r="P36" s="13">
        <f ca="1">(N36=O36)*1</f>
        <v>0</v>
      </c>
    </row>
    <row r="37" spans="2:16" x14ac:dyDescent="0.6">
      <c r="B37" s="128">
        <v>1031</v>
      </c>
      <c r="C37" s="129" t="s">
        <v>52</v>
      </c>
      <c r="D37" s="120" t="str">
        <f t="shared" ca="1" si="3"/>
        <v>Marketing</v>
      </c>
      <c r="E37" s="121" t="str">
        <f t="shared" ca="1" si="4"/>
        <v>South</v>
      </c>
      <c r="F37" s="122" t="str">
        <f t="shared" ca="1" si="5"/>
        <v>Technician</v>
      </c>
      <c r="G37" s="58">
        <f t="shared" ca="1" si="1"/>
        <v>86662</v>
      </c>
      <c r="H37" s="123">
        <v>34379</v>
      </c>
      <c r="I37" s="124">
        <v>27074</v>
      </c>
      <c r="J37" s="132" t="str">
        <f t="shared" ca="1" si="2"/>
        <v>F</v>
      </c>
      <c r="L37" s="241">
        <v>27</v>
      </c>
      <c r="M37" s="143" t="s">
        <v>23</v>
      </c>
      <c r="N37" s="83" t="s">
        <v>440</v>
      </c>
      <c r="O37" s="144">
        <f t="shared" ref="O37:O39" ca="1" si="6">ROUND(AVERAGEIF($D$7:$D$256,$M37,$G$7:$G$256),0)</f>
        <v>59400</v>
      </c>
      <c r="P37" s="13">
        <f t="shared" ref="P37:P39" ca="1" si="7">(N37=O37)*1</f>
        <v>0</v>
      </c>
    </row>
    <row r="38" spans="2:16" x14ac:dyDescent="0.6">
      <c r="B38" s="128">
        <v>1032</v>
      </c>
      <c r="C38" s="129" t="s">
        <v>53</v>
      </c>
      <c r="D38" s="142" t="str">
        <f t="shared" ca="1" si="3"/>
        <v>Marketing</v>
      </c>
      <c r="E38" s="121" t="str">
        <f t="shared" ca="1" si="4"/>
        <v>South</v>
      </c>
      <c r="F38" s="122" t="str">
        <f t="shared" ca="1" si="5"/>
        <v>Technician</v>
      </c>
      <c r="G38" s="58">
        <f t="shared" ca="1" si="1"/>
        <v>59859</v>
      </c>
      <c r="H38" s="123">
        <v>25665</v>
      </c>
      <c r="I38" s="124">
        <v>16534</v>
      </c>
      <c r="J38" s="132" t="str">
        <f t="shared" ca="1" si="2"/>
        <v>M</v>
      </c>
      <c r="L38" s="241">
        <v>28</v>
      </c>
      <c r="M38" s="143" t="s">
        <v>437</v>
      </c>
      <c r="N38" s="83" t="s">
        <v>440</v>
      </c>
      <c r="O38" s="144">
        <f t="shared" ca="1" si="6"/>
        <v>51732</v>
      </c>
      <c r="P38" s="13">
        <f t="shared" ca="1" si="7"/>
        <v>0</v>
      </c>
    </row>
    <row r="39" spans="2:16" ht="16.899999999999999" thickBot="1" x14ac:dyDescent="0.65">
      <c r="B39" s="128">
        <v>1033</v>
      </c>
      <c r="C39" s="129" t="s">
        <v>54</v>
      </c>
      <c r="D39" s="120" t="str">
        <f t="shared" ca="1" si="3"/>
        <v>Engineering</v>
      </c>
      <c r="E39" s="121" t="str">
        <f t="shared" ca="1" si="4"/>
        <v>West</v>
      </c>
      <c r="F39" s="137" t="str">
        <f t="shared" ca="1" si="5"/>
        <v>Accountant</v>
      </c>
      <c r="G39" s="58">
        <f t="shared" ca="1" si="1"/>
        <v>25614</v>
      </c>
      <c r="H39" s="123">
        <v>23807</v>
      </c>
      <c r="I39" s="124">
        <v>15771</v>
      </c>
      <c r="J39" s="125" t="str">
        <f t="shared" ca="1" si="2"/>
        <v>M</v>
      </c>
      <c r="L39" s="241">
        <v>29</v>
      </c>
      <c r="M39" s="145" t="s">
        <v>12</v>
      </c>
      <c r="N39" s="85" t="s">
        <v>440</v>
      </c>
      <c r="O39" s="146">
        <f t="shared" ca="1" si="6"/>
        <v>55180</v>
      </c>
      <c r="P39" s="13">
        <f t="shared" ca="1" si="7"/>
        <v>0</v>
      </c>
    </row>
    <row r="40" spans="2:16" x14ac:dyDescent="0.6">
      <c r="B40" s="128">
        <v>1034</v>
      </c>
      <c r="C40" s="129" t="s">
        <v>55</v>
      </c>
      <c r="D40" s="120" t="str">
        <f t="shared" ca="1" si="3"/>
        <v>Operations</v>
      </c>
      <c r="E40" s="121" t="str">
        <f t="shared" ca="1" si="4"/>
        <v>Midwest</v>
      </c>
      <c r="F40" s="122" t="str">
        <f t="shared" ca="1" si="5"/>
        <v>Technician</v>
      </c>
      <c r="G40" s="58">
        <f t="shared" ca="1" si="1"/>
        <v>55194</v>
      </c>
      <c r="H40" s="123">
        <v>29701</v>
      </c>
      <c r="I40" s="124">
        <v>22396</v>
      </c>
      <c r="J40" s="132" t="str">
        <f t="shared" ca="1" si="2"/>
        <v>M</v>
      </c>
      <c r="L40" s="156"/>
    </row>
    <row r="41" spans="2:16" x14ac:dyDescent="0.6">
      <c r="B41" s="128">
        <v>1035</v>
      </c>
      <c r="C41" s="129" t="s">
        <v>56</v>
      </c>
      <c r="D41" s="120" t="str">
        <f t="shared" ca="1" si="3"/>
        <v>Marketing</v>
      </c>
      <c r="E41" s="121" t="str">
        <f t="shared" ca="1" si="4"/>
        <v>West</v>
      </c>
      <c r="F41" s="122" t="str">
        <f t="shared" ca="1" si="5"/>
        <v>Accountant</v>
      </c>
      <c r="G41" s="58">
        <f t="shared" ca="1" si="1"/>
        <v>50506</v>
      </c>
      <c r="H41" s="123">
        <v>25084</v>
      </c>
      <c r="I41" s="124">
        <v>17048</v>
      </c>
      <c r="J41" s="132" t="str">
        <f t="shared" ca="1" si="2"/>
        <v>F</v>
      </c>
      <c r="L41" s="156"/>
      <c r="M41" s="74" t="s">
        <v>579</v>
      </c>
      <c r="N41" s="12"/>
    </row>
    <row r="42" spans="2:16" ht="16.899999999999999" thickBot="1" x14ac:dyDescent="0.65">
      <c r="B42" s="128">
        <v>1036</v>
      </c>
      <c r="C42" s="129" t="s">
        <v>57</v>
      </c>
      <c r="D42" s="120" t="str">
        <f t="shared" ca="1" si="3"/>
        <v>Marketing</v>
      </c>
      <c r="E42" s="121" t="str">
        <f t="shared" ca="1" si="4"/>
        <v>North</v>
      </c>
      <c r="F42" s="122" t="str">
        <f t="shared" ca="1" si="5"/>
        <v>Accountant</v>
      </c>
      <c r="G42" s="58">
        <f t="shared" ca="1" si="1"/>
        <v>69215</v>
      </c>
      <c r="H42" s="123">
        <v>25328</v>
      </c>
      <c r="I42" s="124">
        <v>17658</v>
      </c>
      <c r="J42" s="132" t="str">
        <f t="shared" ca="1" si="2"/>
        <v>M</v>
      </c>
      <c r="L42" s="156"/>
    </row>
    <row r="43" spans="2:16" x14ac:dyDescent="0.6">
      <c r="B43" s="128">
        <v>1037</v>
      </c>
      <c r="C43" s="129" t="s">
        <v>58</v>
      </c>
      <c r="D43" s="120" t="str">
        <f t="shared" ca="1" si="3"/>
        <v>Marketing</v>
      </c>
      <c r="E43" s="121" t="str">
        <f t="shared" ca="1" si="4"/>
        <v>West</v>
      </c>
      <c r="F43" s="122" t="str">
        <f t="shared" ca="1" si="5"/>
        <v>Technician</v>
      </c>
      <c r="G43" s="58">
        <f t="shared" ca="1" si="1"/>
        <v>53705</v>
      </c>
      <c r="H43" s="123">
        <v>34118</v>
      </c>
      <c r="I43" s="124">
        <v>25352</v>
      </c>
      <c r="J43" s="132" t="str">
        <f t="shared" ca="1" si="2"/>
        <v>F</v>
      </c>
      <c r="L43" s="156"/>
      <c r="M43" s="312" t="s">
        <v>264</v>
      </c>
      <c r="N43" s="313"/>
      <c r="O43" s="304" t="s">
        <v>444</v>
      </c>
    </row>
    <row r="44" spans="2:16" ht="16.899999999999999" thickBot="1" x14ac:dyDescent="0.65">
      <c r="B44" s="128">
        <v>1038</v>
      </c>
      <c r="C44" s="129" t="s">
        <v>59</v>
      </c>
      <c r="D44" s="120" t="str">
        <f t="shared" ca="1" si="3"/>
        <v>Marketing</v>
      </c>
      <c r="E44" s="121" t="str">
        <f t="shared" ca="1" si="4"/>
        <v>West</v>
      </c>
      <c r="F44" s="122" t="str">
        <f t="shared" ca="1" si="5"/>
        <v>Accountant</v>
      </c>
      <c r="G44" s="58">
        <f t="shared" ca="1" si="1"/>
        <v>34117</v>
      </c>
      <c r="H44" s="123">
        <v>33982</v>
      </c>
      <c r="I44" s="124">
        <v>25581</v>
      </c>
      <c r="J44" s="132" t="str">
        <f t="shared" ca="1" si="2"/>
        <v>M</v>
      </c>
      <c r="L44" s="156"/>
      <c r="M44" s="314" t="s">
        <v>446</v>
      </c>
      <c r="N44" s="315"/>
      <c r="O44" s="305"/>
    </row>
    <row r="45" spans="2:16" x14ac:dyDescent="0.6">
      <c r="B45" s="128">
        <v>1039</v>
      </c>
      <c r="C45" s="129" t="s">
        <v>60</v>
      </c>
      <c r="D45" s="120" t="str">
        <f t="shared" ca="1" si="3"/>
        <v>Engineering</v>
      </c>
      <c r="E45" s="121" t="str">
        <f t="shared" ca="1" si="4"/>
        <v>Midwest</v>
      </c>
      <c r="F45" s="137" t="str">
        <f t="shared" ca="1" si="5"/>
        <v>Manager</v>
      </c>
      <c r="G45" s="58">
        <f t="shared" ca="1" si="1"/>
        <v>24159</v>
      </c>
      <c r="H45" s="123">
        <v>27506</v>
      </c>
      <c r="I45" s="124">
        <v>19836</v>
      </c>
      <c r="J45" s="125" t="str">
        <f t="shared" ca="1" si="2"/>
        <v>M</v>
      </c>
      <c r="L45" s="241">
        <v>30</v>
      </c>
      <c r="M45" s="140" t="s">
        <v>13</v>
      </c>
      <c r="N45" s="80" t="s">
        <v>440</v>
      </c>
      <c r="O45" s="147">
        <f ca="1">ROUND(AVERAGEIF($E$7:$E$256,$M45,$G$7:$G$256),1)</f>
        <v>53638.8</v>
      </c>
      <c r="P45" s="13">
        <f ca="1">(N45=O45)*1</f>
        <v>0</v>
      </c>
    </row>
    <row r="46" spans="2:16" x14ac:dyDescent="0.6">
      <c r="B46" s="128">
        <v>1040</v>
      </c>
      <c r="C46" s="129" t="s">
        <v>61</v>
      </c>
      <c r="D46" s="120" t="str">
        <f t="shared" ca="1" si="3"/>
        <v>Operations</v>
      </c>
      <c r="E46" s="121" t="str">
        <f t="shared" ca="1" si="4"/>
        <v>Midwest</v>
      </c>
      <c r="F46" s="122" t="str">
        <f t="shared" ca="1" si="5"/>
        <v>Technician</v>
      </c>
      <c r="G46" s="58">
        <f t="shared" ca="1" si="1"/>
        <v>37761</v>
      </c>
      <c r="H46" s="123">
        <v>29406</v>
      </c>
      <c r="I46" s="124">
        <v>21370</v>
      </c>
      <c r="J46" s="132" t="str">
        <f t="shared" ca="1" si="2"/>
        <v>M</v>
      </c>
      <c r="L46" s="241">
        <v>31</v>
      </c>
      <c r="M46" s="143" t="s">
        <v>19</v>
      </c>
      <c r="N46" s="83" t="s">
        <v>440</v>
      </c>
      <c r="O46" s="148">
        <f t="shared" ref="O46:O48" ca="1" si="8">ROUND(AVERAGEIF($E$7:$E$256,$M46,$G$7:$G$256),1)</f>
        <v>57229.7</v>
      </c>
      <c r="P46" s="13">
        <f t="shared" ref="P46:P48" ca="1" si="9">(N46=O46)*1</f>
        <v>0</v>
      </c>
    </row>
    <row r="47" spans="2:16" x14ac:dyDescent="0.6">
      <c r="B47" s="128">
        <v>1041</v>
      </c>
      <c r="C47" s="129" t="s">
        <v>62</v>
      </c>
      <c r="D47" s="120" t="str">
        <f t="shared" ca="1" si="3"/>
        <v>Finance</v>
      </c>
      <c r="E47" s="121" t="str">
        <f t="shared" ca="1" si="4"/>
        <v>South</v>
      </c>
      <c r="F47" s="137" t="str">
        <f t="shared" ca="1" si="5"/>
        <v>Technician</v>
      </c>
      <c r="G47" s="58">
        <f t="shared" ca="1" si="1"/>
        <v>54963</v>
      </c>
      <c r="H47" s="123">
        <v>34944</v>
      </c>
      <c r="I47" s="124">
        <v>25813</v>
      </c>
      <c r="J47" s="125" t="str">
        <f t="shared" ca="1" si="2"/>
        <v>F</v>
      </c>
      <c r="L47" s="241">
        <v>32</v>
      </c>
      <c r="M47" s="143" t="s">
        <v>16</v>
      </c>
      <c r="N47" s="83" t="s">
        <v>440</v>
      </c>
      <c r="O47" s="148">
        <f t="shared" ca="1" si="8"/>
        <v>57387.199999999997</v>
      </c>
      <c r="P47" s="13">
        <f t="shared" ca="1" si="9"/>
        <v>0</v>
      </c>
    </row>
    <row r="48" spans="2:16" ht="16.899999999999999" thickBot="1" x14ac:dyDescent="0.65">
      <c r="B48" s="128">
        <v>1042</v>
      </c>
      <c r="C48" s="129" t="s">
        <v>63</v>
      </c>
      <c r="D48" s="120" t="str">
        <f t="shared" ca="1" si="3"/>
        <v>Marketing</v>
      </c>
      <c r="E48" s="121" t="str">
        <f t="shared" ca="1" si="4"/>
        <v>West</v>
      </c>
      <c r="F48" s="137" t="str">
        <f t="shared" ca="1" si="5"/>
        <v>Technician</v>
      </c>
      <c r="G48" s="58">
        <f t="shared" ca="1" si="1"/>
        <v>53629</v>
      </c>
      <c r="H48" s="123">
        <v>36253</v>
      </c>
      <c r="I48" s="124">
        <v>27487</v>
      </c>
      <c r="J48" s="125" t="str">
        <f t="shared" ca="1" si="2"/>
        <v>M</v>
      </c>
      <c r="L48" s="241">
        <v>33</v>
      </c>
      <c r="M48" s="145" t="s">
        <v>25</v>
      </c>
      <c r="N48" s="85" t="s">
        <v>440</v>
      </c>
      <c r="O48" s="149">
        <f t="shared" ca="1" si="8"/>
        <v>55455.199999999997</v>
      </c>
      <c r="P48" s="13">
        <f t="shared" ca="1" si="9"/>
        <v>0</v>
      </c>
    </row>
    <row r="49" spans="2:16" x14ac:dyDescent="0.6">
      <c r="B49" s="128">
        <v>1043</v>
      </c>
      <c r="C49" s="129" t="s">
        <v>64</v>
      </c>
      <c r="D49" s="120" t="str">
        <f t="shared" ca="1" si="3"/>
        <v>Marketing</v>
      </c>
      <c r="E49" s="121" t="str">
        <f t="shared" ca="1" si="4"/>
        <v>West</v>
      </c>
      <c r="F49" s="137" t="str">
        <f t="shared" ca="1" si="5"/>
        <v>Accountant</v>
      </c>
      <c r="G49" s="58">
        <f t="shared" ca="1" si="1"/>
        <v>41240</v>
      </c>
      <c r="H49" s="123">
        <v>26731</v>
      </c>
      <c r="I49" s="124">
        <v>19061</v>
      </c>
      <c r="J49" s="125" t="str">
        <f t="shared" ca="1" si="2"/>
        <v>F</v>
      </c>
      <c r="L49" s="156"/>
    </row>
    <row r="50" spans="2:16" x14ac:dyDescent="0.6">
      <c r="B50" s="128">
        <v>1044</v>
      </c>
      <c r="C50" s="129" t="s">
        <v>65</v>
      </c>
      <c r="D50" s="120" t="str">
        <f t="shared" ca="1" si="3"/>
        <v>Finance</v>
      </c>
      <c r="E50" s="121" t="str">
        <f t="shared" ca="1" si="4"/>
        <v>West</v>
      </c>
      <c r="F50" s="122" t="str">
        <f t="shared" ca="1" si="5"/>
        <v>Supervisor</v>
      </c>
      <c r="G50" s="58">
        <f t="shared" ca="1" si="1"/>
        <v>63977</v>
      </c>
      <c r="H50" s="123">
        <v>31419</v>
      </c>
      <c r="I50" s="124">
        <v>24844</v>
      </c>
      <c r="J50" s="132" t="str">
        <f t="shared" ca="1" si="2"/>
        <v>F</v>
      </c>
      <c r="L50" s="156"/>
      <c r="M50" s="74" t="s">
        <v>580</v>
      </c>
      <c r="N50" s="12"/>
    </row>
    <row r="51" spans="2:16" ht="16.899999999999999" thickBot="1" x14ac:dyDescent="0.65">
      <c r="B51" s="128">
        <v>1045</v>
      </c>
      <c r="C51" s="129" t="s">
        <v>66</v>
      </c>
      <c r="D51" s="120" t="str">
        <f t="shared" ca="1" si="3"/>
        <v>Engineering</v>
      </c>
      <c r="E51" s="121" t="str">
        <f t="shared" ca="1" si="4"/>
        <v>Midwest</v>
      </c>
      <c r="F51" s="137" t="str">
        <f t="shared" ca="1" si="5"/>
        <v>Supervisor</v>
      </c>
      <c r="G51" s="58">
        <f t="shared" ca="1" si="1"/>
        <v>64481</v>
      </c>
      <c r="H51" s="123">
        <v>22625</v>
      </c>
      <c r="I51" s="124">
        <v>15320</v>
      </c>
      <c r="J51" s="125" t="str">
        <f t="shared" ca="1" si="2"/>
        <v>F</v>
      </c>
      <c r="L51" s="156"/>
    </row>
    <row r="52" spans="2:16" ht="16.899999999999999" thickBot="1" x14ac:dyDescent="0.65">
      <c r="B52" s="128">
        <v>1046</v>
      </c>
      <c r="C52" s="129" t="s">
        <v>67</v>
      </c>
      <c r="D52" s="120" t="str">
        <f t="shared" ca="1" si="3"/>
        <v>Marketing</v>
      </c>
      <c r="E52" s="121" t="str">
        <f t="shared" ca="1" si="4"/>
        <v>West</v>
      </c>
      <c r="F52" s="122" t="str">
        <f t="shared" ca="1" si="5"/>
        <v>Technician</v>
      </c>
      <c r="G52" s="58">
        <f t="shared" ca="1" si="1"/>
        <v>85243</v>
      </c>
      <c r="H52" s="123">
        <v>31667</v>
      </c>
      <c r="I52" s="124">
        <v>23997</v>
      </c>
      <c r="J52" s="132" t="str">
        <f t="shared" ca="1" si="2"/>
        <v>F</v>
      </c>
      <c r="L52" s="156"/>
      <c r="M52" s="278" t="s">
        <v>265</v>
      </c>
      <c r="N52" s="279"/>
      <c r="O52" s="78" t="s">
        <v>444</v>
      </c>
    </row>
    <row r="53" spans="2:16" x14ac:dyDescent="0.6">
      <c r="B53" s="128">
        <v>1047</v>
      </c>
      <c r="C53" s="129" t="s">
        <v>68</v>
      </c>
      <c r="D53" s="120" t="str">
        <f t="shared" ca="1" si="3"/>
        <v>Engineering</v>
      </c>
      <c r="E53" s="121" t="str">
        <f t="shared" ca="1" si="4"/>
        <v>West</v>
      </c>
      <c r="F53" s="122" t="str">
        <f t="shared" ca="1" si="5"/>
        <v>Manager</v>
      </c>
      <c r="G53" s="58">
        <f t="shared" ca="1" si="1"/>
        <v>73219</v>
      </c>
      <c r="H53" s="123">
        <v>24166</v>
      </c>
      <c r="I53" s="124">
        <v>15400</v>
      </c>
      <c r="J53" s="132" t="str">
        <f t="shared" ca="1" si="2"/>
        <v>M</v>
      </c>
      <c r="L53" s="241">
        <v>34</v>
      </c>
      <c r="M53" s="140" t="s">
        <v>13</v>
      </c>
      <c r="N53" s="80" t="s">
        <v>440</v>
      </c>
      <c r="O53" s="141">
        <f ca="1">SUMIF($E$7:$E$256,$M53,$G$7:$G$256)</f>
        <v>3754719</v>
      </c>
      <c r="P53" s="13">
        <f ca="1">(N53=O53)*1</f>
        <v>0</v>
      </c>
    </row>
    <row r="54" spans="2:16" x14ac:dyDescent="0.6">
      <c r="B54" s="128">
        <v>1048</v>
      </c>
      <c r="C54" s="129" t="s">
        <v>69</v>
      </c>
      <c r="D54" s="120" t="str">
        <f t="shared" ca="1" si="3"/>
        <v>Marketing</v>
      </c>
      <c r="E54" s="121" t="str">
        <f t="shared" ca="1" si="4"/>
        <v>Midwest</v>
      </c>
      <c r="F54" s="122" t="str">
        <f t="shared" ca="1" si="5"/>
        <v>Accountant</v>
      </c>
      <c r="G54" s="58">
        <f t="shared" ca="1" si="1"/>
        <v>26743</v>
      </c>
      <c r="H54" s="123">
        <v>24953</v>
      </c>
      <c r="I54" s="124">
        <v>16917</v>
      </c>
      <c r="J54" s="132" t="str">
        <f t="shared" ca="1" si="2"/>
        <v>M</v>
      </c>
      <c r="L54" s="241">
        <v>35</v>
      </c>
      <c r="M54" s="143" t="s">
        <v>19</v>
      </c>
      <c r="N54" s="83" t="s">
        <v>440</v>
      </c>
      <c r="O54" s="144">
        <f t="shared" ref="O54:O56" ca="1" si="10">SUMIF($E$7:$E$256,$M54,$G$7:$G$256)</f>
        <v>2689798</v>
      </c>
      <c r="P54" s="13">
        <f t="shared" ref="P54:P56" ca="1" si="11">(N54=O54)*1</f>
        <v>0</v>
      </c>
    </row>
    <row r="55" spans="2:16" x14ac:dyDescent="0.6">
      <c r="B55" s="128">
        <v>1049</v>
      </c>
      <c r="C55" s="129" t="s">
        <v>70</v>
      </c>
      <c r="D55" s="120" t="str">
        <f t="shared" ca="1" si="3"/>
        <v>Finance</v>
      </c>
      <c r="E55" s="121" t="str">
        <f t="shared" ca="1" si="4"/>
        <v>Midwest</v>
      </c>
      <c r="F55" s="131" t="str">
        <f t="shared" ca="1" si="5"/>
        <v>Manager</v>
      </c>
      <c r="G55" s="58">
        <f t="shared" ca="1" si="1"/>
        <v>21893</v>
      </c>
      <c r="H55" s="123">
        <v>25670</v>
      </c>
      <c r="I55" s="124">
        <v>16904</v>
      </c>
      <c r="J55" s="132" t="str">
        <f t="shared" ca="1" si="2"/>
        <v>F</v>
      </c>
      <c r="L55" s="241">
        <v>36</v>
      </c>
      <c r="M55" s="143" t="s">
        <v>16</v>
      </c>
      <c r="N55" s="83" t="s">
        <v>440</v>
      </c>
      <c r="O55" s="144">
        <f t="shared" ca="1" si="10"/>
        <v>2065939</v>
      </c>
      <c r="P55" s="13">
        <f t="shared" ca="1" si="11"/>
        <v>0</v>
      </c>
    </row>
    <row r="56" spans="2:16" ht="16.899999999999999" thickBot="1" x14ac:dyDescent="0.65">
      <c r="B56" s="128">
        <v>1050</v>
      </c>
      <c r="C56" s="129" t="s">
        <v>71</v>
      </c>
      <c r="D56" s="120" t="str">
        <f t="shared" ca="1" si="3"/>
        <v>Marketing</v>
      </c>
      <c r="E56" s="121" t="str">
        <f t="shared" ca="1" si="4"/>
        <v>North</v>
      </c>
      <c r="F56" s="122" t="str">
        <f t="shared" ca="1" si="5"/>
        <v>Technician</v>
      </c>
      <c r="G56" s="58">
        <f t="shared" ca="1" si="1"/>
        <v>63873</v>
      </c>
      <c r="H56" s="123">
        <v>32429</v>
      </c>
      <c r="I56" s="124">
        <v>23298</v>
      </c>
      <c r="J56" s="132" t="str">
        <f t="shared" ca="1" si="2"/>
        <v>M</v>
      </c>
      <c r="L56" s="241">
        <v>37</v>
      </c>
      <c r="M56" s="145" t="s">
        <v>25</v>
      </c>
      <c r="N56" s="85" t="s">
        <v>440</v>
      </c>
      <c r="O56" s="146">
        <f t="shared" ca="1" si="10"/>
        <v>5379158</v>
      </c>
      <c r="P56" s="13">
        <f t="shared" ca="1" si="11"/>
        <v>0</v>
      </c>
    </row>
    <row r="57" spans="2:16" x14ac:dyDescent="0.6">
      <c r="B57" s="128">
        <v>1051</v>
      </c>
      <c r="C57" s="129" t="s">
        <v>72</v>
      </c>
      <c r="D57" s="120" t="str">
        <f t="shared" ca="1" si="3"/>
        <v>Engineering</v>
      </c>
      <c r="E57" s="121" t="str">
        <f t="shared" ca="1" si="4"/>
        <v>South</v>
      </c>
      <c r="F57" s="122" t="str">
        <f t="shared" ca="1" si="5"/>
        <v>Manager</v>
      </c>
      <c r="G57" s="58">
        <f t="shared" ca="1" si="1"/>
        <v>26453</v>
      </c>
      <c r="H57" s="123">
        <v>28254</v>
      </c>
      <c r="I57" s="124">
        <v>21679</v>
      </c>
      <c r="J57" s="125" t="str">
        <f t="shared" ca="1" si="2"/>
        <v>M</v>
      </c>
      <c r="L57" s="156"/>
    </row>
    <row r="58" spans="2:16" x14ac:dyDescent="0.6">
      <c r="B58" s="128">
        <v>1052</v>
      </c>
      <c r="C58" s="129" t="s">
        <v>73</v>
      </c>
      <c r="D58" s="120" t="str">
        <f t="shared" ca="1" si="3"/>
        <v>Engineering</v>
      </c>
      <c r="E58" s="121" t="str">
        <f t="shared" ca="1" si="4"/>
        <v>West</v>
      </c>
      <c r="F58" s="122" t="str">
        <f t="shared" ca="1" si="5"/>
        <v>Supervisor</v>
      </c>
      <c r="G58" s="58">
        <f t="shared" ca="1" si="1"/>
        <v>47701</v>
      </c>
      <c r="H58" s="123">
        <v>25774</v>
      </c>
      <c r="I58" s="124">
        <v>17008</v>
      </c>
      <c r="J58" s="132" t="str">
        <f t="shared" ca="1" si="2"/>
        <v>M</v>
      </c>
      <c r="L58" s="156"/>
      <c r="M58" s="74" t="s">
        <v>581</v>
      </c>
    </row>
    <row r="59" spans="2:16" ht="16.899999999999999" thickBot="1" x14ac:dyDescent="0.65">
      <c r="B59" s="128">
        <v>1053</v>
      </c>
      <c r="C59" s="129" t="s">
        <v>74</v>
      </c>
      <c r="D59" s="120" t="str">
        <f t="shared" ca="1" si="3"/>
        <v>Engineering</v>
      </c>
      <c r="E59" s="121" t="str">
        <f t="shared" ca="1" si="4"/>
        <v>Midwest</v>
      </c>
      <c r="F59" s="137" t="str">
        <f t="shared" ca="1" si="5"/>
        <v>Technician</v>
      </c>
      <c r="G59" s="58">
        <f t="shared" ca="1" si="1"/>
        <v>78180</v>
      </c>
      <c r="H59" s="123">
        <v>25014</v>
      </c>
      <c r="I59" s="124">
        <v>17344</v>
      </c>
      <c r="J59" s="125" t="str">
        <f t="shared" ca="1" si="2"/>
        <v>F</v>
      </c>
      <c r="L59" s="156"/>
    </row>
    <row r="60" spans="2:16" ht="16.899999999999999" thickBot="1" x14ac:dyDescent="0.65">
      <c r="B60" s="128">
        <v>1054</v>
      </c>
      <c r="C60" s="129" t="s">
        <v>75</v>
      </c>
      <c r="D60" s="120" t="str">
        <f t="shared" ca="1" si="3"/>
        <v>Marketing</v>
      </c>
      <c r="E60" s="121" t="str">
        <f t="shared" ca="1" si="4"/>
        <v>South</v>
      </c>
      <c r="F60" s="122" t="str">
        <f t="shared" ca="1" si="5"/>
        <v>Technician</v>
      </c>
      <c r="G60" s="58">
        <f t="shared" ca="1" si="1"/>
        <v>57258</v>
      </c>
      <c r="H60" s="123">
        <v>35957</v>
      </c>
      <c r="I60" s="124">
        <v>27191</v>
      </c>
      <c r="J60" s="132" t="str">
        <f t="shared" ca="1" si="2"/>
        <v>F</v>
      </c>
      <c r="L60" s="156"/>
      <c r="M60" s="278" t="s">
        <v>266</v>
      </c>
      <c r="N60" s="279"/>
      <c r="O60" s="78" t="s">
        <v>444</v>
      </c>
    </row>
    <row r="61" spans="2:16" x14ac:dyDescent="0.6">
      <c r="B61" s="128">
        <v>1055</v>
      </c>
      <c r="C61" s="129" t="s">
        <v>76</v>
      </c>
      <c r="D61" s="120" t="str">
        <f t="shared" ca="1" si="3"/>
        <v>Marketing</v>
      </c>
      <c r="E61" s="121" t="str">
        <f t="shared" ca="1" si="4"/>
        <v>North</v>
      </c>
      <c r="F61" s="122" t="str">
        <f t="shared" ca="1" si="5"/>
        <v>Technician</v>
      </c>
      <c r="G61" s="58">
        <f t="shared" ca="1" si="1"/>
        <v>28591</v>
      </c>
      <c r="H61" s="123">
        <v>28294</v>
      </c>
      <c r="I61" s="124">
        <v>21719</v>
      </c>
      <c r="J61" s="132" t="str">
        <f t="shared" ca="1" si="2"/>
        <v>M</v>
      </c>
      <c r="L61" s="241">
        <v>38</v>
      </c>
      <c r="M61" s="143" t="s">
        <v>27</v>
      </c>
      <c r="N61" s="150" t="s">
        <v>440</v>
      </c>
      <c r="O61" s="151">
        <f ca="1">COUNTIF($F$7:$F$256,$M61)</f>
        <v>70</v>
      </c>
      <c r="P61" s="13">
        <f ca="1">(N61=O61)*1</f>
        <v>0</v>
      </c>
    </row>
    <row r="62" spans="2:16" x14ac:dyDescent="0.6">
      <c r="B62" s="128">
        <v>1056</v>
      </c>
      <c r="C62" s="129" t="s">
        <v>77</v>
      </c>
      <c r="D62" s="120" t="str">
        <f t="shared" ca="1" si="3"/>
        <v>Finance</v>
      </c>
      <c r="E62" s="121" t="str">
        <f t="shared" ca="1" si="4"/>
        <v>South</v>
      </c>
      <c r="F62" s="137" t="str">
        <f t="shared" ca="1" si="5"/>
        <v>Technician</v>
      </c>
      <c r="G62" s="58">
        <f t="shared" ca="1" si="1"/>
        <v>36357</v>
      </c>
      <c r="H62" s="123">
        <v>24150</v>
      </c>
      <c r="I62" s="124">
        <v>15019</v>
      </c>
      <c r="J62" s="125" t="str">
        <f t="shared" ca="1" si="2"/>
        <v>M</v>
      </c>
      <c r="L62" s="241">
        <v>39</v>
      </c>
      <c r="M62" s="143" t="s">
        <v>29</v>
      </c>
      <c r="N62" s="152" t="s">
        <v>440</v>
      </c>
      <c r="O62" s="153">
        <f t="shared" ref="O62:O64" ca="1" si="12">COUNTIF($F$7:$F$256,$M62)</f>
        <v>43</v>
      </c>
      <c r="P62" s="13">
        <f t="shared" ref="P62:P64" ca="1" si="13">(N62=O62)*1</f>
        <v>0</v>
      </c>
    </row>
    <row r="63" spans="2:16" x14ac:dyDescent="0.6">
      <c r="B63" s="128">
        <v>1057</v>
      </c>
      <c r="C63" s="129" t="s">
        <v>78</v>
      </c>
      <c r="D63" s="120" t="str">
        <f t="shared" ca="1" si="3"/>
        <v>Operations</v>
      </c>
      <c r="E63" s="121" t="str">
        <f t="shared" ca="1" si="4"/>
        <v>South</v>
      </c>
      <c r="F63" s="122" t="str">
        <f t="shared" ca="1" si="5"/>
        <v>Technician</v>
      </c>
      <c r="G63" s="58">
        <f t="shared" ca="1" si="1"/>
        <v>25959</v>
      </c>
      <c r="H63" s="123">
        <v>26159</v>
      </c>
      <c r="I63" s="124">
        <v>19219</v>
      </c>
      <c r="J63" s="132" t="str">
        <f t="shared" ca="1" si="2"/>
        <v>F</v>
      </c>
      <c r="L63" s="241">
        <v>40</v>
      </c>
      <c r="M63" s="143" t="s">
        <v>14</v>
      </c>
      <c r="N63" s="152" t="s">
        <v>440</v>
      </c>
      <c r="O63" s="153">
        <f t="shared" ca="1" si="12"/>
        <v>30</v>
      </c>
      <c r="P63" s="13">
        <f t="shared" ca="1" si="13"/>
        <v>0</v>
      </c>
    </row>
    <row r="64" spans="2:16" ht="16.899999999999999" thickBot="1" x14ac:dyDescent="0.65">
      <c r="B64" s="128">
        <v>1058</v>
      </c>
      <c r="C64" s="129" t="s">
        <v>79</v>
      </c>
      <c r="D64" s="120" t="str">
        <f t="shared" ca="1" si="3"/>
        <v>Marketing</v>
      </c>
      <c r="E64" s="121" t="str">
        <f t="shared" ca="1" si="4"/>
        <v>South</v>
      </c>
      <c r="F64" s="122" t="str">
        <f t="shared" ca="1" si="5"/>
        <v>Manager</v>
      </c>
      <c r="G64" s="58">
        <f t="shared" ca="1" si="1"/>
        <v>89927</v>
      </c>
      <c r="H64" s="123">
        <v>28109</v>
      </c>
      <c r="I64" s="124">
        <v>21534</v>
      </c>
      <c r="J64" s="125" t="str">
        <f t="shared" ca="1" si="2"/>
        <v>M</v>
      </c>
      <c r="L64" s="241">
        <v>41</v>
      </c>
      <c r="M64" s="145" t="s">
        <v>20</v>
      </c>
      <c r="N64" s="154" t="s">
        <v>440</v>
      </c>
      <c r="O64" s="155">
        <f t="shared" ca="1" si="12"/>
        <v>107</v>
      </c>
      <c r="P64" s="13">
        <f t="shared" ca="1" si="13"/>
        <v>0</v>
      </c>
    </row>
    <row r="65" spans="2:10" x14ac:dyDescent="0.6">
      <c r="B65" s="128">
        <v>1059</v>
      </c>
      <c r="C65" s="129" t="s">
        <v>80</v>
      </c>
      <c r="D65" s="120" t="str">
        <f t="shared" ca="1" si="3"/>
        <v>Finance</v>
      </c>
      <c r="E65" s="121" t="str">
        <f t="shared" ca="1" si="4"/>
        <v>West</v>
      </c>
      <c r="F65" s="122" t="str">
        <f t="shared" ca="1" si="5"/>
        <v>Technician</v>
      </c>
      <c r="G65" s="58">
        <f t="shared" ca="1" si="1"/>
        <v>63812</v>
      </c>
      <c r="H65" s="123">
        <v>33182</v>
      </c>
      <c r="I65" s="124">
        <v>25512</v>
      </c>
      <c r="J65" s="132" t="str">
        <f t="shared" ca="1" si="2"/>
        <v>M</v>
      </c>
    </row>
    <row r="66" spans="2:10" x14ac:dyDescent="0.6">
      <c r="B66" s="128">
        <v>1060</v>
      </c>
      <c r="C66" s="129" t="s">
        <v>81</v>
      </c>
      <c r="D66" s="120" t="str">
        <f t="shared" ca="1" si="3"/>
        <v>Engineering</v>
      </c>
      <c r="E66" s="121" t="str">
        <f t="shared" ca="1" si="4"/>
        <v>West</v>
      </c>
      <c r="F66" s="122" t="str">
        <f t="shared" ca="1" si="5"/>
        <v>Technician</v>
      </c>
      <c r="G66" s="58">
        <f t="shared" ca="1" si="1"/>
        <v>29324</v>
      </c>
      <c r="H66" s="123">
        <v>36916</v>
      </c>
      <c r="I66" s="124">
        <v>28515</v>
      </c>
      <c r="J66" s="132" t="str">
        <f t="shared" ca="1" si="2"/>
        <v>M</v>
      </c>
    </row>
    <row r="67" spans="2:10" x14ac:dyDescent="0.6">
      <c r="B67" s="128">
        <v>1061</v>
      </c>
      <c r="C67" s="129" t="s">
        <v>50</v>
      </c>
      <c r="D67" s="120" t="str">
        <f t="shared" ca="1" si="3"/>
        <v>Finance</v>
      </c>
      <c r="E67" s="121" t="str">
        <f t="shared" ca="1" si="4"/>
        <v>Midwest</v>
      </c>
      <c r="F67" s="122" t="str">
        <f t="shared" ca="1" si="5"/>
        <v>Manager</v>
      </c>
      <c r="G67" s="58">
        <f t="shared" ca="1" si="1"/>
        <v>76539</v>
      </c>
      <c r="H67" s="123">
        <v>30304</v>
      </c>
      <c r="I67" s="124">
        <v>23364</v>
      </c>
      <c r="J67" s="132" t="str">
        <f t="shared" ca="1" si="2"/>
        <v>M</v>
      </c>
    </row>
    <row r="68" spans="2:10" x14ac:dyDescent="0.6">
      <c r="B68" s="128">
        <v>1062</v>
      </c>
      <c r="C68" s="129" t="s">
        <v>82</v>
      </c>
      <c r="D68" s="120" t="str">
        <f t="shared" ca="1" si="3"/>
        <v>Marketing</v>
      </c>
      <c r="E68" s="121" t="str">
        <f t="shared" ca="1" si="4"/>
        <v>West</v>
      </c>
      <c r="F68" s="122" t="str">
        <f t="shared" ca="1" si="5"/>
        <v>Technician</v>
      </c>
      <c r="G68" s="58">
        <f t="shared" ca="1" si="1"/>
        <v>34186</v>
      </c>
      <c r="H68" s="123">
        <v>29356</v>
      </c>
      <c r="I68" s="124">
        <v>20590</v>
      </c>
      <c r="J68" s="132" t="str">
        <f t="shared" ca="1" si="2"/>
        <v>M</v>
      </c>
    </row>
    <row r="69" spans="2:10" x14ac:dyDescent="0.6">
      <c r="B69" s="128">
        <v>1063</v>
      </c>
      <c r="C69" s="129" t="s">
        <v>83</v>
      </c>
      <c r="D69" s="120" t="str">
        <f t="shared" ca="1" si="3"/>
        <v>Marketing</v>
      </c>
      <c r="E69" s="121" t="str">
        <f t="shared" ca="1" si="4"/>
        <v>West</v>
      </c>
      <c r="F69" s="122" t="str">
        <f t="shared" ca="1" si="5"/>
        <v>Supervisor</v>
      </c>
      <c r="G69" s="58">
        <f t="shared" ca="1" si="1"/>
        <v>27171</v>
      </c>
      <c r="H69" s="123">
        <v>23930</v>
      </c>
      <c r="I69" s="124">
        <v>16625</v>
      </c>
      <c r="J69" s="132" t="str">
        <f t="shared" ca="1" si="2"/>
        <v>M</v>
      </c>
    </row>
    <row r="70" spans="2:10" x14ac:dyDescent="0.6">
      <c r="B70" s="128">
        <v>1064</v>
      </c>
      <c r="C70" s="129" t="s">
        <v>84</v>
      </c>
      <c r="D70" s="120" t="str">
        <f t="shared" ca="1" si="3"/>
        <v>Marketing</v>
      </c>
      <c r="E70" s="121" t="str">
        <f t="shared" ca="1" si="4"/>
        <v>West</v>
      </c>
      <c r="F70" s="122" t="str">
        <f t="shared" ca="1" si="5"/>
        <v>Supervisor</v>
      </c>
      <c r="G70" s="58">
        <f t="shared" ca="1" si="1"/>
        <v>85516</v>
      </c>
      <c r="H70" s="123">
        <v>36205</v>
      </c>
      <c r="I70" s="124">
        <v>28169</v>
      </c>
      <c r="J70" s="132" t="str">
        <f t="shared" ca="1" si="2"/>
        <v>M</v>
      </c>
    </row>
    <row r="71" spans="2:10" x14ac:dyDescent="0.6">
      <c r="B71" s="128">
        <v>1065</v>
      </c>
      <c r="C71" s="129" t="s">
        <v>52</v>
      </c>
      <c r="D71" s="120" t="str">
        <f t="shared" ca="1" si="3"/>
        <v>Engineering</v>
      </c>
      <c r="E71" s="121" t="str">
        <f t="shared" ca="1" si="4"/>
        <v>South</v>
      </c>
      <c r="F71" s="122" t="str">
        <f t="shared" ca="1" si="5"/>
        <v>Technician</v>
      </c>
      <c r="G71" s="58">
        <f t="shared" ref="G71:G134" ca="1" si="14">RANDBETWEEN(20000,90000)</f>
        <v>37321</v>
      </c>
      <c r="H71" s="123">
        <v>25950</v>
      </c>
      <c r="I71" s="124">
        <v>16819</v>
      </c>
      <c r="J71" s="132" t="str">
        <f t="shared" ref="J71:J134" ca="1" si="15">IF(RANDBETWEEN(1,3)&lt;2,"F","M")</f>
        <v>M</v>
      </c>
    </row>
    <row r="72" spans="2:10" x14ac:dyDescent="0.6">
      <c r="B72" s="128">
        <v>1066</v>
      </c>
      <c r="C72" s="129" t="s">
        <v>85</v>
      </c>
      <c r="D72" s="120" t="str">
        <f t="shared" ref="D72:D135" ca="1" si="16">IF(RANDBETWEEN(1,4)=1,"Engineering",IF(RANDBETWEEN(1,4)=2,"Finance",IF(RANDBETWEEN(1,4)=3,"Operations","Marketing")))</f>
        <v>Engineering</v>
      </c>
      <c r="E72" s="121" t="str">
        <f t="shared" ref="E72:E135" ca="1" si="17">IF(RANDBETWEEN(1,4)=1,"South",IF(RANDBETWEEN(1,4)=2,"Midwest",IF(RANDBETWEEN(1,4)=3,"North","West")))</f>
        <v>South</v>
      </c>
      <c r="F72" s="122" t="str">
        <f t="shared" ref="F72:F135" ca="1" si="18">IF(RANDBETWEEN(1,4)=1,"Accountant",IF(RANDBETWEEN(1,4)=2,"Manager",IF(RANDBETWEEN(1,4)=3,"Supervisor","Technician")))</f>
        <v>Technician</v>
      </c>
      <c r="G72" s="58">
        <f t="shared" ca="1" si="14"/>
        <v>75367</v>
      </c>
      <c r="H72" s="123">
        <v>28217</v>
      </c>
      <c r="I72" s="124">
        <v>20912</v>
      </c>
      <c r="J72" s="132" t="str">
        <f t="shared" ca="1" si="15"/>
        <v>M</v>
      </c>
    </row>
    <row r="73" spans="2:10" x14ac:dyDescent="0.6">
      <c r="B73" s="128">
        <v>1067</v>
      </c>
      <c r="C73" s="129" t="s">
        <v>86</v>
      </c>
      <c r="D73" s="120" t="str">
        <f t="shared" ca="1" si="16"/>
        <v>Marketing</v>
      </c>
      <c r="E73" s="121" t="str">
        <f t="shared" ca="1" si="17"/>
        <v>West</v>
      </c>
      <c r="F73" s="122" t="str">
        <f t="shared" ca="1" si="18"/>
        <v>Technician</v>
      </c>
      <c r="G73" s="58">
        <f t="shared" ca="1" si="14"/>
        <v>88440</v>
      </c>
      <c r="H73" s="123">
        <v>25487</v>
      </c>
      <c r="I73" s="124">
        <v>16721</v>
      </c>
      <c r="J73" s="125" t="str">
        <f t="shared" ca="1" si="15"/>
        <v>M</v>
      </c>
    </row>
    <row r="74" spans="2:10" x14ac:dyDescent="0.6">
      <c r="B74" s="128">
        <v>1068</v>
      </c>
      <c r="C74" s="129" t="s">
        <v>87</v>
      </c>
      <c r="D74" s="120" t="str">
        <f t="shared" ca="1" si="16"/>
        <v>Marketing</v>
      </c>
      <c r="E74" s="121" t="str">
        <f t="shared" ca="1" si="17"/>
        <v>West</v>
      </c>
      <c r="F74" s="122" t="str">
        <f t="shared" ca="1" si="18"/>
        <v>Supervisor</v>
      </c>
      <c r="G74" s="58">
        <f t="shared" ca="1" si="14"/>
        <v>74588</v>
      </c>
      <c r="H74" s="123">
        <v>30430</v>
      </c>
      <c r="I74" s="124">
        <v>22394</v>
      </c>
      <c r="J74" s="132" t="str">
        <f t="shared" ca="1" si="15"/>
        <v>F</v>
      </c>
    </row>
    <row r="75" spans="2:10" x14ac:dyDescent="0.6">
      <c r="B75" s="128">
        <v>1069</v>
      </c>
      <c r="C75" s="129" t="s">
        <v>88</v>
      </c>
      <c r="D75" s="120" t="str">
        <f t="shared" ca="1" si="16"/>
        <v>Finance</v>
      </c>
      <c r="E75" s="121" t="str">
        <f t="shared" ca="1" si="17"/>
        <v>South</v>
      </c>
      <c r="F75" s="122" t="str">
        <f t="shared" ca="1" si="18"/>
        <v>Accountant</v>
      </c>
      <c r="G75" s="58">
        <f t="shared" ca="1" si="14"/>
        <v>67993</v>
      </c>
      <c r="H75" s="123">
        <v>32881</v>
      </c>
      <c r="I75" s="124">
        <v>25211</v>
      </c>
      <c r="J75" s="132" t="str">
        <f t="shared" ca="1" si="15"/>
        <v>M</v>
      </c>
    </row>
    <row r="76" spans="2:10" x14ac:dyDescent="0.6">
      <c r="B76" s="128">
        <v>1071</v>
      </c>
      <c r="C76" s="129" t="s">
        <v>89</v>
      </c>
      <c r="D76" s="120" t="str">
        <f t="shared" ca="1" si="16"/>
        <v>Engineering</v>
      </c>
      <c r="E76" s="121" t="str">
        <f t="shared" ca="1" si="17"/>
        <v>Midwest</v>
      </c>
      <c r="F76" s="122" t="str">
        <f t="shared" ca="1" si="18"/>
        <v>Accountant</v>
      </c>
      <c r="G76" s="58">
        <f t="shared" ca="1" si="14"/>
        <v>57098</v>
      </c>
      <c r="H76" s="123">
        <v>33982</v>
      </c>
      <c r="I76" s="124">
        <v>24851</v>
      </c>
      <c r="J76" s="132" t="str">
        <f t="shared" ca="1" si="15"/>
        <v>M</v>
      </c>
    </row>
    <row r="77" spans="2:10" x14ac:dyDescent="0.6">
      <c r="B77" s="128">
        <v>1072</v>
      </c>
      <c r="C77" s="129" t="s">
        <v>52</v>
      </c>
      <c r="D77" s="120" t="str">
        <f t="shared" ca="1" si="16"/>
        <v>Marketing</v>
      </c>
      <c r="E77" s="121" t="str">
        <f t="shared" ca="1" si="17"/>
        <v>South</v>
      </c>
      <c r="F77" s="122" t="str">
        <f t="shared" ca="1" si="18"/>
        <v>Manager</v>
      </c>
      <c r="G77" s="58">
        <f t="shared" ca="1" si="14"/>
        <v>29509</v>
      </c>
      <c r="H77" s="123">
        <v>29667</v>
      </c>
      <c r="I77" s="124">
        <v>20901</v>
      </c>
      <c r="J77" s="132" t="str">
        <f t="shared" ca="1" si="15"/>
        <v>M</v>
      </c>
    </row>
    <row r="78" spans="2:10" x14ac:dyDescent="0.6">
      <c r="B78" s="128">
        <v>1073</v>
      </c>
      <c r="C78" s="129" t="s">
        <v>90</v>
      </c>
      <c r="D78" s="120" t="str">
        <f t="shared" ca="1" si="16"/>
        <v>Engineering</v>
      </c>
      <c r="E78" s="121" t="str">
        <f t="shared" ca="1" si="17"/>
        <v>Midwest</v>
      </c>
      <c r="F78" s="122" t="str">
        <f t="shared" ca="1" si="18"/>
        <v>Accountant</v>
      </c>
      <c r="G78" s="58">
        <f t="shared" ca="1" si="14"/>
        <v>65486</v>
      </c>
      <c r="H78" s="123">
        <v>38246</v>
      </c>
      <c r="I78" s="124">
        <v>29845</v>
      </c>
      <c r="J78" s="132" t="str">
        <f t="shared" ca="1" si="15"/>
        <v>F</v>
      </c>
    </row>
    <row r="79" spans="2:10" x14ac:dyDescent="0.6">
      <c r="B79" s="128">
        <v>1074</v>
      </c>
      <c r="C79" s="129" t="s">
        <v>91</v>
      </c>
      <c r="D79" s="120" t="str">
        <f t="shared" ca="1" si="16"/>
        <v>Marketing</v>
      </c>
      <c r="E79" s="121" t="str">
        <f t="shared" ca="1" si="17"/>
        <v>North</v>
      </c>
      <c r="F79" s="122" t="str">
        <f t="shared" ca="1" si="18"/>
        <v>Supervisor</v>
      </c>
      <c r="G79" s="58">
        <f t="shared" ca="1" si="14"/>
        <v>24505</v>
      </c>
      <c r="H79" s="123">
        <v>32431</v>
      </c>
      <c r="I79" s="124">
        <v>24395</v>
      </c>
      <c r="J79" s="132" t="str">
        <f t="shared" ca="1" si="15"/>
        <v>F</v>
      </c>
    </row>
    <row r="80" spans="2:10" x14ac:dyDescent="0.6">
      <c r="B80" s="128">
        <v>1075</v>
      </c>
      <c r="C80" s="129" t="s">
        <v>92</v>
      </c>
      <c r="D80" s="120" t="str">
        <f t="shared" ca="1" si="16"/>
        <v>Finance</v>
      </c>
      <c r="E80" s="121" t="str">
        <f t="shared" ca="1" si="17"/>
        <v>South</v>
      </c>
      <c r="F80" s="122" t="str">
        <f t="shared" ca="1" si="18"/>
        <v>Technician</v>
      </c>
      <c r="G80" s="58">
        <f t="shared" ca="1" si="14"/>
        <v>59168</v>
      </c>
      <c r="H80" s="123">
        <v>23894</v>
      </c>
      <c r="I80" s="124">
        <v>16954</v>
      </c>
      <c r="J80" s="132" t="str">
        <f t="shared" ca="1" si="15"/>
        <v>M</v>
      </c>
    </row>
    <row r="81" spans="2:13" x14ac:dyDescent="0.6">
      <c r="B81" s="128">
        <v>1076</v>
      </c>
      <c r="C81" s="129" t="s">
        <v>93</v>
      </c>
      <c r="D81" s="120" t="str">
        <f t="shared" ca="1" si="16"/>
        <v>Marketing</v>
      </c>
      <c r="E81" s="121" t="str">
        <f t="shared" ca="1" si="17"/>
        <v>North</v>
      </c>
      <c r="F81" s="122" t="str">
        <f t="shared" ca="1" si="18"/>
        <v>Technician</v>
      </c>
      <c r="G81" s="58">
        <f t="shared" ca="1" si="14"/>
        <v>74495</v>
      </c>
      <c r="H81" s="123">
        <v>38569</v>
      </c>
      <c r="I81" s="124">
        <v>29438</v>
      </c>
      <c r="J81" s="132" t="str">
        <f t="shared" ca="1" si="15"/>
        <v>M</v>
      </c>
    </row>
    <row r="82" spans="2:13" x14ac:dyDescent="0.6">
      <c r="B82" s="128">
        <v>1077</v>
      </c>
      <c r="C82" s="129" t="s">
        <v>94</v>
      </c>
      <c r="D82" s="120" t="str">
        <f t="shared" ca="1" si="16"/>
        <v>Engineering</v>
      </c>
      <c r="E82" s="121" t="str">
        <f t="shared" ca="1" si="17"/>
        <v>South</v>
      </c>
      <c r="F82" s="122" t="str">
        <f t="shared" ca="1" si="18"/>
        <v>Technician</v>
      </c>
      <c r="G82" s="58">
        <f t="shared" ca="1" si="14"/>
        <v>44028</v>
      </c>
      <c r="H82" s="123">
        <v>32476</v>
      </c>
      <c r="I82" s="124">
        <v>24440</v>
      </c>
      <c r="J82" s="132" t="str">
        <f t="shared" ca="1" si="15"/>
        <v>F</v>
      </c>
    </row>
    <row r="83" spans="2:13" x14ac:dyDescent="0.6">
      <c r="B83" s="128">
        <v>1078</v>
      </c>
      <c r="C83" s="129" t="s">
        <v>95</v>
      </c>
      <c r="D83" s="120" t="str">
        <f t="shared" ca="1" si="16"/>
        <v>Marketing</v>
      </c>
      <c r="E83" s="121" t="str">
        <f t="shared" ca="1" si="17"/>
        <v>West</v>
      </c>
      <c r="F83" s="122" t="str">
        <f t="shared" ca="1" si="18"/>
        <v>Accountant</v>
      </c>
      <c r="G83" s="58">
        <f t="shared" ca="1" si="14"/>
        <v>46877</v>
      </c>
      <c r="H83" s="123">
        <v>25621</v>
      </c>
      <c r="I83" s="124">
        <v>19046</v>
      </c>
      <c r="J83" s="132" t="str">
        <f t="shared" ca="1" si="15"/>
        <v>M</v>
      </c>
    </row>
    <row r="84" spans="2:13" x14ac:dyDescent="0.6">
      <c r="B84" s="128">
        <v>1079</v>
      </c>
      <c r="C84" s="129" t="s">
        <v>96</v>
      </c>
      <c r="D84" s="120" t="str">
        <f t="shared" ca="1" si="16"/>
        <v>Engineering</v>
      </c>
      <c r="E84" s="121" t="str">
        <f t="shared" ca="1" si="17"/>
        <v>Midwest</v>
      </c>
      <c r="F84" s="122" t="str">
        <f t="shared" ca="1" si="18"/>
        <v>Accountant</v>
      </c>
      <c r="G84" s="58">
        <f t="shared" ca="1" si="14"/>
        <v>60975</v>
      </c>
      <c r="H84" s="123">
        <v>32562</v>
      </c>
      <c r="I84" s="124">
        <v>25987</v>
      </c>
      <c r="J84" s="132" t="str">
        <f t="shared" ca="1" si="15"/>
        <v>F</v>
      </c>
    </row>
    <row r="85" spans="2:13" x14ac:dyDescent="0.6">
      <c r="B85" s="128">
        <v>1080</v>
      </c>
      <c r="C85" s="129" t="s">
        <v>97</v>
      </c>
      <c r="D85" s="120" t="str">
        <f t="shared" ca="1" si="16"/>
        <v>Engineering</v>
      </c>
      <c r="E85" s="121" t="str">
        <f t="shared" ca="1" si="17"/>
        <v>North</v>
      </c>
      <c r="F85" s="122" t="str">
        <f t="shared" ca="1" si="18"/>
        <v>Accountant</v>
      </c>
      <c r="G85" s="58">
        <f t="shared" ca="1" si="14"/>
        <v>54537</v>
      </c>
      <c r="H85" s="123">
        <v>27619</v>
      </c>
      <c r="I85" s="124">
        <v>18853</v>
      </c>
      <c r="J85" s="132" t="str">
        <f t="shared" ca="1" si="15"/>
        <v>F</v>
      </c>
    </row>
    <row r="86" spans="2:13" x14ac:dyDescent="0.6">
      <c r="B86" s="128">
        <v>1081</v>
      </c>
      <c r="C86" s="129" t="s">
        <v>98</v>
      </c>
      <c r="D86" s="120" t="str">
        <f t="shared" ca="1" si="16"/>
        <v>Operations</v>
      </c>
      <c r="E86" s="121" t="str">
        <f t="shared" ca="1" si="17"/>
        <v>South</v>
      </c>
      <c r="F86" s="122" t="str">
        <f t="shared" ca="1" si="18"/>
        <v>Technician</v>
      </c>
      <c r="G86" s="58">
        <f t="shared" ca="1" si="14"/>
        <v>54533</v>
      </c>
      <c r="H86" s="123">
        <v>37584</v>
      </c>
      <c r="I86" s="124">
        <v>28818</v>
      </c>
      <c r="J86" s="132" t="str">
        <f t="shared" ca="1" si="15"/>
        <v>M</v>
      </c>
    </row>
    <row r="87" spans="2:13" x14ac:dyDescent="0.6">
      <c r="B87" s="128">
        <v>1082</v>
      </c>
      <c r="C87" s="129" t="s">
        <v>99</v>
      </c>
      <c r="D87" s="120" t="str">
        <f t="shared" ca="1" si="16"/>
        <v>Operations</v>
      </c>
      <c r="E87" s="121" t="str">
        <f t="shared" ca="1" si="17"/>
        <v>West</v>
      </c>
      <c r="F87" s="122" t="str">
        <f t="shared" ca="1" si="18"/>
        <v>Technician</v>
      </c>
      <c r="G87" s="58">
        <f t="shared" ca="1" si="14"/>
        <v>49006</v>
      </c>
      <c r="H87" s="123">
        <v>31344</v>
      </c>
      <c r="I87" s="124">
        <v>22213</v>
      </c>
      <c r="J87" s="132" t="str">
        <f t="shared" ca="1" si="15"/>
        <v>F</v>
      </c>
    </row>
    <row r="88" spans="2:13" x14ac:dyDescent="0.6">
      <c r="B88" s="128">
        <v>1083</v>
      </c>
      <c r="C88" s="129" t="s">
        <v>100</v>
      </c>
      <c r="D88" s="120" t="str">
        <f t="shared" ca="1" si="16"/>
        <v>Marketing</v>
      </c>
      <c r="E88" s="121" t="str">
        <f t="shared" ca="1" si="17"/>
        <v>South</v>
      </c>
      <c r="F88" s="122" t="str">
        <f t="shared" ca="1" si="18"/>
        <v>Manager</v>
      </c>
      <c r="G88" s="58">
        <f t="shared" ca="1" si="14"/>
        <v>72851</v>
      </c>
      <c r="H88" s="123">
        <v>30548</v>
      </c>
      <c r="I88" s="124">
        <v>22878</v>
      </c>
      <c r="J88" s="132" t="str">
        <f t="shared" ca="1" si="15"/>
        <v>F</v>
      </c>
    </row>
    <row r="89" spans="2:13" x14ac:dyDescent="0.6">
      <c r="B89" s="128">
        <v>1084</v>
      </c>
      <c r="C89" s="129" t="s">
        <v>101</v>
      </c>
      <c r="D89" s="120" t="str">
        <f t="shared" ca="1" si="16"/>
        <v>Operations</v>
      </c>
      <c r="E89" s="121" t="str">
        <f t="shared" ca="1" si="17"/>
        <v>West</v>
      </c>
      <c r="F89" s="122" t="str">
        <f t="shared" ca="1" si="18"/>
        <v>Accountant</v>
      </c>
      <c r="G89" s="58">
        <f t="shared" ca="1" si="14"/>
        <v>49143</v>
      </c>
      <c r="H89" s="123">
        <v>27259</v>
      </c>
      <c r="I89" s="124">
        <v>20684</v>
      </c>
      <c r="J89" s="132" t="str">
        <f t="shared" ca="1" si="15"/>
        <v>F</v>
      </c>
    </row>
    <row r="90" spans="2:13" x14ac:dyDescent="0.6">
      <c r="B90" s="128">
        <v>1085</v>
      </c>
      <c r="C90" s="129" t="s">
        <v>102</v>
      </c>
      <c r="D90" s="120" t="str">
        <f t="shared" ca="1" si="16"/>
        <v>Finance</v>
      </c>
      <c r="E90" s="121" t="str">
        <f t="shared" ca="1" si="17"/>
        <v>Midwest</v>
      </c>
      <c r="F90" s="122" t="str">
        <f t="shared" ca="1" si="18"/>
        <v>Accountant</v>
      </c>
      <c r="G90" s="58">
        <f t="shared" ca="1" si="14"/>
        <v>84696</v>
      </c>
      <c r="H90" s="123">
        <v>30841</v>
      </c>
      <c r="I90" s="124">
        <v>23171</v>
      </c>
      <c r="J90" s="132" t="str">
        <f t="shared" ca="1" si="15"/>
        <v>F</v>
      </c>
    </row>
    <row r="91" spans="2:13" x14ac:dyDescent="0.6">
      <c r="B91" s="128">
        <v>1086</v>
      </c>
      <c r="C91" s="129" t="s">
        <v>103</v>
      </c>
      <c r="D91" s="120" t="str">
        <f t="shared" ca="1" si="16"/>
        <v>Operations</v>
      </c>
      <c r="E91" s="121" t="str">
        <f t="shared" ca="1" si="17"/>
        <v>Midwest</v>
      </c>
      <c r="F91" s="122" t="str">
        <f t="shared" ca="1" si="18"/>
        <v>Manager</v>
      </c>
      <c r="G91" s="58">
        <f t="shared" ca="1" si="14"/>
        <v>51542</v>
      </c>
      <c r="H91" s="123">
        <v>27416</v>
      </c>
      <c r="I91" s="124">
        <v>19380</v>
      </c>
      <c r="J91" s="132" t="str">
        <f t="shared" ca="1" si="15"/>
        <v>F</v>
      </c>
    </row>
    <row r="92" spans="2:13" x14ac:dyDescent="0.6">
      <c r="B92" s="128">
        <v>1087</v>
      </c>
      <c r="C92" s="129" t="s">
        <v>104</v>
      </c>
      <c r="D92" s="120" t="str">
        <f t="shared" ca="1" si="16"/>
        <v>Marketing</v>
      </c>
      <c r="E92" s="121" t="str">
        <f t="shared" ca="1" si="17"/>
        <v>Midwest</v>
      </c>
      <c r="F92" s="122" t="str">
        <f t="shared" ca="1" si="18"/>
        <v>Technician</v>
      </c>
      <c r="G92" s="58">
        <f t="shared" ca="1" si="14"/>
        <v>25221</v>
      </c>
      <c r="H92" s="123">
        <v>30469</v>
      </c>
      <c r="I92" s="124">
        <v>22799</v>
      </c>
      <c r="J92" s="132" t="str">
        <f t="shared" ca="1" si="15"/>
        <v>M</v>
      </c>
    </row>
    <row r="93" spans="2:13" x14ac:dyDescent="0.6">
      <c r="B93" s="128">
        <v>1088</v>
      </c>
      <c r="C93" s="129" t="s">
        <v>105</v>
      </c>
      <c r="D93" s="120" t="str">
        <f t="shared" ca="1" si="16"/>
        <v>Marketing</v>
      </c>
      <c r="E93" s="121" t="str">
        <f t="shared" ca="1" si="17"/>
        <v>West</v>
      </c>
      <c r="F93" s="122" t="str">
        <f t="shared" ca="1" si="18"/>
        <v>Supervisor</v>
      </c>
      <c r="G93" s="58">
        <f t="shared" ca="1" si="14"/>
        <v>52315</v>
      </c>
      <c r="H93" s="123">
        <v>33527</v>
      </c>
      <c r="I93" s="124">
        <v>25857</v>
      </c>
      <c r="J93" s="132" t="str">
        <f t="shared" ca="1" si="15"/>
        <v>M</v>
      </c>
    </row>
    <row r="94" spans="2:13" x14ac:dyDescent="0.6">
      <c r="B94" s="128">
        <v>1089</v>
      </c>
      <c r="C94" s="129" t="s">
        <v>106</v>
      </c>
      <c r="D94" s="120" t="str">
        <f t="shared" ca="1" si="16"/>
        <v>Finance</v>
      </c>
      <c r="E94" s="121" t="str">
        <f t="shared" ca="1" si="17"/>
        <v>South</v>
      </c>
      <c r="F94" s="122" t="str">
        <f t="shared" ca="1" si="18"/>
        <v>Technician</v>
      </c>
      <c r="G94" s="58">
        <f t="shared" ca="1" si="14"/>
        <v>46629</v>
      </c>
      <c r="H94" s="123">
        <v>26946</v>
      </c>
      <c r="I94" s="124">
        <v>18910</v>
      </c>
      <c r="J94" s="132" t="str">
        <f t="shared" ca="1" si="15"/>
        <v>M</v>
      </c>
    </row>
    <row r="95" spans="2:13" x14ac:dyDescent="0.6">
      <c r="B95" s="128">
        <v>1090</v>
      </c>
      <c r="C95" s="129" t="s">
        <v>107</v>
      </c>
      <c r="D95" s="120" t="str">
        <f t="shared" ca="1" si="16"/>
        <v>Marketing</v>
      </c>
      <c r="E95" s="121" t="str">
        <f t="shared" ca="1" si="17"/>
        <v>West</v>
      </c>
      <c r="F95" s="122" t="str">
        <f t="shared" ca="1" si="18"/>
        <v>Technician</v>
      </c>
      <c r="G95" s="58">
        <f t="shared" ca="1" si="14"/>
        <v>41928</v>
      </c>
      <c r="H95" s="123">
        <v>25340</v>
      </c>
      <c r="I95" s="124">
        <v>18400</v>
      </c>
      <c r="J95" s="132" t="str">
        <f t="shared" ca="1" si="15"/>
        <v>M</v>
      </c>
    </row>
    <row r="96" spans="2:13" x14ac:dyDescent="0.6">
      <c r="B96" s="128">
        <v>1091</v>
      </c>
      <c r="C96" s="129" t="s">
        <v>108</v>
      </c>
      <c r="D96" s="142" t="str">
        <f t="shared" ca="1" si="16"/>
        <v>Engineering</v>
      </c>
      <c r="E96" s="121" t="str">
        <f t="shared" ca="1" si="17"/>
        <v>West</v>
      </c>
      <c r="F96" s="122" t="str">
        <f t="shared" ca="1" si="18"/>
        <v>Accountant</v>
      </c>
      <c r="G96" s="58">
        <f t="shared" ca="1" si="14"/>
        <v>76109</v>
      </c>
      <c r="H96" s="123">
        <v>31170</v>
      </c>
      <c r="I96" s="124">
        <v>22404</v>
      </c>
      <c r="J96" s="132" t="str">
        <f t="shared" ca="1" si="15"/>
        <v>M</v>
      </c>
      <c r="M96" s="156"/>
    </row>
    <row r="97" spans="2:13" x14ac:dyDescent="0.6">
      <c r="B97" s="128">
        <v>1092</v>
      </c>
      <c r="C97" s="129" t="s">
        <v>110</v>
      </c>
      <c r="D97" s="120" t="str">
        <f t="shared" ca="1" si="16"/>
        <v>Marketing</v>
      </c>
      <c r="E97" s="121" t="str">
        <f t="shared" ca="1" si="17"/>
        <v>South</v>
      </c>
      <c r="F97" s="122" t="str">
        <f t="shared" ca="1" si="18"/>
        <v>Technician</v>
      </c>
      <c r="G97" s="58">
        <f t="shared" ca="1" si="14"/>
        <v>71956</v>
      </c>
      <c r="H97" s="123">
        <v>32211</v>
      </c>
      <c r="I97" s="124">
        <v>25636</v>
      </c>
      <c r="J97" s="132" t="str">
        <f t="shared" ca="1" si="15"/>
        <v>M</v>
      </c>
      <c r="M97" s="156"/>
    </row>
    <row r="98" spans="2:13" x14ac:dyDescent="0.6">
      <c r="B98" s="128">
        <v>1093</v>
      </c>
      <c r="C98" s="129" t="s">
        <v>111</v>
      </c>
      <c r="D98" s="120" t="str">
        <f t="shared" ca="1" si="16"/>
        <v>Marketing</v>
      </c>
      <c r="E98" s="121" t="str">
        <f t="shared" ca="1" si="17"/>
        <v>West</v>
      </c>
      <c r="F98" s="122" t="str">
        <f t="shared" ca="1" si="18"/>
        <v>Accountant</v>
      </c>
      <c r="G98" s="58">
        <f t="shared" ca="1" si="14"/>
        <v>46066</v>
      </c>
      <c r="H98" s="123">
        <v>36356</v>
      </c>
      <c r="I98" s="124">
        <v>29051</v>
      </c>
      <c r="J98" s="132" t="str">
        <f t="shared" ca="1" si="15"/>
        <v>M</v>
      </c>
      <c r="M98" s="156"/>
    </row>
    <row r="99" spans="2:13" x14ac:dyDescent="0.6">
      <c r="B99" s="128">
        <v>1094</v>
      </c>
      <c r="C99" s="129" t="s">
        <v>79</v>
      </c>
      <c r="D99" s="120" t="str">
        <f t="shared" ca="1" si="16"/>
        <v>Marketing</v>
      </c>
      <c r="E99" s="121" t="str">
        <f t="shared" ca="1" si="17"/>
        <v>West</v>
      </c>
      <c r="F99" s="122" t="str">
        <f t="shared" ca="1" si="18"/>
        <v>Accountant</v>
      </c>
      <c r="G99" s="58">
        <f t="shared" ca="1" si="14"/>
        <v>54630</v>
      </c>
      <c r="H99" s="123">
        <v>37533</v>
      </c>
      <c r="I99" s="124">
        <v>29497</v>
      </c>
      <c r="J99" s="132" t="str">
        <f t="shared" ca="1" si="15"/>
        <v>F</v>
      </c>
      <c r="M99" s="109"/>
    </row>
    <row r="100" spans="2:13" x14ac:dyDescent="0.6">
      <c r="B100" s="128">
        <v>1095</v>
      </c>
      <c r="C100" s="129" t="s">
        <v>112</v>
      </c>
      <c r="D100" s="120" t="str">
        <f t="shared" ca="1" si="16"/>
        <v>Finance</v>
      </c>
      <c r="E100" s="121" t="str">
        <f t="shared" ca="1" si="17"/>
        <v>Midwest</v>
      </c>
      <c r="F100" s="122" t="str">
        <f t="shared" ca="1" si="18"/>
        <v>Supervisor</v>
      </c>
      <c r="G100" s="58">
        <f t="shared" ca="1" si="14"/>
        <v>63160</v>
      </c>
      <c r="H100" s="123">
        <v>33478</v>
      </c>
      <c r="I100" s="124">
        <v>24712</v>
      </c>
      <c r="J100" s="132" t="str">
        <f t="shared" ca="1" si="15"/>
        <v>M</v>
      </c>
      <c r="M100" s="156"/>
    </row>
    <row r="101" spans="2:13" x14ac:dyDescent="0.6">
      <c r="B101" s="128">
        <v>1096</v>
      </c>
      <c r="C101" s="129" t="s">
        <v>113</v>
      </c>
      <c r="D101" s="120" t="str">
        <f t="shared" ca="1" si="16"/>
        <v>Operations</v>
      </c>
      <c r="E101" s="121" t="str">
        <f t="shared" ca="1" si="17"/>
        <v>South</v>
      </c>
      <c r="F101" s="122" t="str">
        <f t="shared" ca="1" si="18"/>
        <v>Manager</v>
      </c>
      <c r="G101" s="58">
        <f t="shared" ca="1" si="14"/>
        <v>23115</v>
      </c>
      <c r="H101" s="123">
        <v>23476</v>
      </c>
      <c r="I101" s="124">
        <v>16171</v>
      </c>
      <c r="J101" s="132" t="str">
        <f t="shared" ca="1" si="15"/>
        <v>F</v>
      </c>
      <c r="M101" s="109"/>
    </row>
    <row r="102" spans="2:13" x14ac:dyDescent="0.6">
      <c r="B102" s="128">
        <v>1097</v>
      </c>
      <c r="C102" s="129" t="s">
        <v>114</v>
      </c>
      <c r="D102" s="120" t="str">
        <f t="shared" ca="1" si="16"/>
        <v>Operations</v>
      </c>
      <c r="E102" s="121" t="str">
        <f t="shared" ca="1" si="17"/>
        <v>West</v>
      </c>
      <c r="F102" s="122" t="str">
        <f t="shared" ca="1" si="18"/>
        <v>Manager</v>
      </c>
      <c r="G102" s="58">
        <f t="shared" ca="1" si="14"/>
        <v>41174</v>
      </c>
      <c r="H102" s="123">
        <v>28850</v>
      </c>
      <c r="I102" s="124">
        <v>22275</v>
      </c>
      <c r="J102" s="132" t="str">
        <f t="shared" ca="1" si="15"/>
        <v>M</v>
      </c>
      <c r="M102" s="156"/>
    </row>
    <row r="103" spans="2:13" x14ac:dyDescent="0.6">
      <c r="B103" s="128">
        <v>1098</v>
      </c>
      <c r="C103" s="129" t="s">
        <v>68</v>
      </c>
      <c r="D103" s="120" t="str">
        <f t="shared" ca="1" si="16"/>
        <v>Finance</v>
      </c>
      <c r="E103" s="121" t="str">
        <f t="shared" ca="1" si="17"/>
        <v>West</v>
      </c>
      <c r="F103" s="122" t="str">
        <f t="shared" ca="1" si="18"/>
        <v>Supervisor</v>
      </c>
      <c r="G103" s="58">
        <f t="shared" ca="1" si="14"/>
        <v>83411</v>
      </c>
      <c r="H103" s="123">
        <v>29250</v>
      </c>
      <c r="I103" s="124">
        <v>20849</v>
      </c>
      <c r="J103" s="132" t="str">
        <f t="shared" ca="1" si="15"/>
        <v>F</v>
      </c>
      <c r="M103" s="109"/>
    </row>
    <row r="104" spans="2:13" x14ac:dyDescent="0.6">
      <c r="B104" s="128">
        <v>1099</v>
      </c>
      <c r="C104" s="129" t="s">
        <v>115</v>
      </c>
      <c r="D104" s="120" t="str">
        <f t="shared" ca="1" si="16"/>
        <v>Marketing</v>
      </c>
      <c r="E104" s="121" t="str">
        <f t="shared" ca="1" si="17"/>
        <v>South</v>
      </c>
      <c r="F104" s="122" t="str">
        <f t="shared" ca="1" si="18"/>
        <v>Technician</v>
      </c>
      <c r="G104" s="58">
        <f t="shared" ca="1" si="14"/>
        <v>67797</v>
      </c>
      <c r="H104" s="123">
        <v>30913</v>
      </c>
      <c r="I104" s="124">
        <v>22512</v>
      </c>
      <c r="J104" s="132" t="str">
        <f t="shared" ca="1" si="15"/>
        <v>F</v>
      </c>
      <c r="M104" s="156"/>
    </row>
    <row r="105" spans="2:13" x14ac:dyDescent="0.6">
      <c r="B105" s="128">
        <v>1100</v>
      </c>
      <c r="C105" s="129" t="s">
        <v>116</v>
      </c>
      <c r="D105" s="120" t="str">
        <f t="shared" ca="1" si="16"/>
        <v>Engineering</v>
      </c>
      <c r="E105" s="121" t="str">
        <f t="shared" ca="1" si="17"/>
        <v>West</v>
      </c>
      <c r="F105" s="122" t="str">
        <f t="shared" ca="1" si="18"/>
        <v>Accountant</v>
      </c>
      <c r="G105" s="58">
        <f t="shared" ca="1" si="14"/>
        <v>38794</v>
      </c>
      <c r="H105" s="123">
        <v>23479</v>
      </c>
      <c r="I105" s="124">
        <v>15809</v>
      </c>
      <c r="J105" s="132" t="str">
        <f t="shared" ca="1" si="15"/>
        <v>M</v>
      </c>
      <c r="M105" s="109"/>
    </row>
    <row r="106" spans="2:13" x14ac:dyDescent="0.6">
      <c r="B106" s="128">
        <v>1101</v>
      </c>
      <c r="C106" s="129" t="s">
        <v>117</v>
      </c>
      <c r="D106" s="120" t="str">
        <f t="shared" ca="1" si="16"/>
        <v>Marketing</v>
      </c>
      <c r="E106" s="121" t="str">
        <f t="shared" ca="1" si="17"/>
        <v>Midwest</v>
      </c>
      <c r="F106" s="122" t="str">
        <f t="shared" ca="1" si="18"/>
        <v>Accountant</v>
      </c>
      <c r="G106" s="58">
        <f t="shared" ca="1" si="14"/>
        <v>26810</v>
      </c>
      <c r="H106" s="123">
        <v>32668</v>
      </c>
      <c r="I106" s="124">
        <v>26093</v>
      </c>
      <c r="J106" s="132" t="str">
        <f t="shared" ca="1" si="15"/>
        <v>F</v>
      </c>
      <c r="M106" s="156"/>
    </row>
    <row r="107" spans="2:13" x14ac:dyDescent="0.6">
      <c r="B107" s="128">
        <v>1102</v>
      </c>
      <c r="C107" s="129" t="s">
        <v>118</v>
      </c>
      <c r="D107" s="120" t="str">
        <f t="shared" ca="1" si="16"/>
        <v>Engineering</v>
      </c>
      <c r="E107" s="121" t="str">
        <f t="shared" ca="1" si="17"/>
        <v>West</v>
      </c>
      <c r="F107" s="122" t="str">
        <f t="shared" ca="1" si="18"/>
        <v>Technician</v>
      </c>
      <c r="G107" s="58">
        <f t="shared" ca="1" si="14"/>
        <v>61284</v>
      </c>
      <c r="H107" s="123">
        <v>24279</v>
      </c>
      <c r="I107" s="124">
        <v>17704</v>
      </c>
      <c r="J107" s="132" t="str">
        <f t="shared" ca="1" si="15"/>
        <v>F</v>
      </c>
    </row>
    <row r="108" spans="2:13" x14ac:dyDescent="0.6">
      <c r="B108" s="128">
        <v>1103</v>
      </c>
      <c r="C108" s="129" t="s">
        <v>119</v>
      </c>
      <c r="D108" s="120" t="str">
        <f t="shared" ca="1" si="16"/>
        <v>Marketing</v>
      </c>
      <c r="E108" s="121" t="str">
        <f t="shared" ca="1" si="17"/>
        <v>Midwest</v>
      </c>
      <c r="F108" s="122" t="str">
        <f t="shared" ca="1" si="18"/>
        <v>Accountant</v>
      </c>
      <c r="G108" s="58">
        <f t="shared" ca="1" si="14"/>
        <v>29587</v>
      </c>
      <c r="H108" s="123">
        <v>28955</v>
      </c>
      <c r="I108" s="124">
        <v>20189</v>
      </c>
      <c r="J108" s="132" t="str">
        <f t="shared" ca="1" si="15"/>
        <v>M</v>
      </c>
    </row>
    <row r="109" spans="2:13" x14ac:dyDescent="0.6">
      <c r="B109" s="128">
        <v>1104</v>
      </c>
      <c r="C109" s="129" t="s">
        <v>120</v>
      </c>
      <c r="D109" s="120" t="str">
        <f t="shared" ca="1" si="16"/>
        <v>Marketing</v>
      </c>
      <c r="E109" s="121" t="str">
        <f t="shared" ca="1" si="17"/>
        <v>West</v>
      </c>
      <c r="F109" s="122" t="str">
        <f t="shared" ca="1" si="18"/>
        <v>Manager</v>
      </c>
      <c r="G109" s="58">
        <f t="shared" ca="1" si="14"/>
        <v>85147</v>
      </c>
      <c r="H109" s="123">
        <v>28023</v>
      </c>
      <c r="I109" s="124">
        <v>20718</v>
      </c>
      <c r="J109" s="132" t="str">
        <f t="shared" ca="1" si="15"/>
        <v>F</v>
      </c>
    </row>
    <row r="110" spans="2:13" x14ac:dyDescent="0.6">
      <c r="B110" s="128">
        <v>1105</v>
      </c>
      <c r="C110" s="129" t="s">
        <v>121</v>
      </c>
      <c r="D110" s="120" t="str">
        <f t="shared" ca="1" si="16"/>
        <v>Marketing</v>
      </c>
      <c r="E110" s="121" t="str">
        <f t="shared" ca="1" si="17"/>
        <v>West</v>
      </c>
      <c r="F110" s="122" t="str">
        <f t="shared" ca="1" si="18"/>
        <v>Accountant</v>
      </c>
      <c r="G110" s="58">
        <f t="shared" ca="1" si="14"/>
        <v>85963</v>
      </c>
      <c r="H110" s="123">
        <v>35503</v>
      </c>
      <c r="I110" s="124">
        <v>26372</v>
      </c>
      <c r="J110" s="132" t="str">
        <f t="shared" ca="1" si="15"/>
        <v>M</v>
      </c>
    </row>
    <row r="111" spans="2:13" x14ac:dyDescent="0.6">
      <c r="B111" s="128">
        <v>1106</v>
      </c>
      <c r="C111" s="129" t="s">
        <v>110</v>
      </c>
      <c r="D111" s="120" t="str">
        <f t="shared" ca="1" si="16"/>
        <v>Engineering</v>
      </c>
      <c r="E111" s="121" t="str">
        <f t="shared" ca="1" si="17"/>
        <v>North</v>
      </c>
      <c r="F111" s="122" t="str">
        <f t="shared" ca="1" si="18"/>
        <v>Supervisor</v>
      </c>
      <c r="G111" s="58">
        <f t="shared" ca="1" si="14"/>
        <v>59343</v>
      </c>
      <c r="H111" s="123">
        <v>27830</v>
      </c>
      <c r="I111" s="124">
        <v>19429</v>
      </c>
      <c r="J111" s="132" t="str">
        <f t="shared" ca="1" si="15"/>
        <v>F</v>
      </c>
    </row>
    <row r="112" spans="2:13" x14ac:dyDescent="0.6">
      <c r="B112" s="128">
        <v>1107</v>
      </c>
      <c r="C112" s="129" t="s">
        <v>122</v>
      </c>
      <c r="D112" s="120" t="str">
        <f t="shared" ca="1" si="16"/>
        <v>Engineering</v>
      </c>
      <c r="E112" s="121" t="str">
        <f t="shared" ca="1" si="17"/>
        <v>South</v>
      </c>
      <c r="F112" s="122" t="str">
        <f t="shared" ca="1" si="18"/>
        <v>Technician</v>
      </c>
      <c r="G112" s="58">
        <f t="shared" ca="1" si="14"/>
        <v>74783</v>
      </c>
      <c r="H112" s="123">
        <v>28469</v>
      </c>
      <c r="I112" s="124">
        <v>19703</v>
      </c>
      <c r="J112" s="132" t="str">
        <f t="shared" ca="1" si="15"/>
        <v>M</v>
      </c>
    </row>
    <row r="113" spans="2:10" x14ac:dyDescent="0.6">
      <c r="B113" s="128">
        <v>1108</v>
      </c>
      <c r="C113" s="129" t="s">
        <v>123</v>
      </c>
      <c r="D113" s="120" t="str">
        <f t="shared" ca="1" si="16"/>
        <v>Operations</v>
      </c>
      <c r="E113" s="121" t="str">
        <f t="shared" ca="1" si="17"/>
        <v>West</v>
      </c>
      <c r="F113" s="122" t="str">
        <f t="shared" ca="1" si="18"/>
        <v>Technician</v>
      </c>
      <c r="G113" s="58">
        <f t="shared" ca="1" si="14"/>
        <v>81994</v>
      </c>
      <c r="H113" s="123">
        <v>33322</v>
      </c>
      <c r="I113" s="124">
        <v>24556</v>
      </c>
      <c r="J113" s="132" t="str">
        <f t="shared" ca="1" si="15"/>
        <v>M</v>
      </c>
    </row>
    <row r="114" spans="2:10" x14ac:dyDescent="0.6">
      <c r="B114" s="128">
        <v>1109</v>
      </c>
      <c r="C114" s="129" t="s">
        <v>124</v>
      </c>
      <c r="D114" s="120" t="str">
        <f t="shared" ca="1" si="16"/>
        <v>Engineering</v>
      </c>
      <c r="E114" s="121" t="str">
        <f t="shared" ca="1" si="17"/>
        <v>South</v>
      </c>
      <c r="F114" s="122" t="str">
        <f t="shared" ca="1" si="18"/>
        <v>Manager</v>
      </c>
      <c r="G114" s="58">
        <f t="shared" ca="1" si="14"/>
        <v>60258</v>
      </c>
      <c r="H114" s="123">
        <v>34315</v>
      </c>
      <c r="I114" s="124">
        <v>26279</v>
      </c>
      <c r="J114" s="132" t="str">
        <f t="shared" ca="1" si="15"/>
        <v>M</v>
      </c>
    </row>
    <row r="115" spans="2:10" x14ac:dyDescent="0.6">
      <c r="B115" s="128">
        <v>1110</v>
      </c>
      <c r="C115" s="129" t="s">
        <v>125</v>
      </c>
      <c r="D115" s="120" t="str">
        <f t="shared" ca="1" si="16"/>
        <v>Engineering</v>
      </c>
      <c r="E115" s="121" t="str">
        <f t="shared" ca="1" si="17"/>
        <v>West</v>
      </c>
      <c r="F115" s="122" t="str">
        <f t="shared" ca="1" si="18"/>
        <v>Accountant</v>
      </c>
      <c r="G115" s="58">
        <f t="shared" ca="1" si="14"/>
        <v>51990</v>
      </c>
      <c r="H115" s="123">
        <v>26864</v>
      </c>
      <c r="I115" s="124">
        <v>19194</v>
      </c>
      <c r="J115" s="132" t="str">
        <f t="shared" ca="1" si="15"/>
        <v>F</v>
      </c>
    </row>
    <row r="116" spans="2:10" x14ac:dyDescent="0.6">
      <c r="B116" s="128">
        <v>1111</v>
      </c>
      <c r="C116" s="129" t="s">
        <v>126</v>
      </c>
      <c r="D116" s="120" t="str">
        <f t="shared" ca="1" si="16"/>
        <v>Marketing</v>
      </c>
      <c r="E116" s="121" t="str">
        <f t="shared" ca="1" si="17"/>
        <v>West</v>
      </c>
      <c r="F116" s="122" t="str">
        <f t="shared" ca="1" si="18"/>
        <v>Manager</v>
      </c>
      <c r="G116" s="58">
        <f t="shared" ca="1" si="14"/>
        <v>69187</v>
      </c>
      <c r="H116" s="123">
        <v>26207</v>
      </c>
      <c r="I116" s="124">
        <v>18171</v>
      </c>
      <c r="J116" s="132" t="str">
        <f t="shared" ca="1" si="15"/>
        <v>M</v>
      </c>
    </row>
    <row r="117" spans="2:10" x14ac:dyDescent="0.6">
      <c r="B117" s="128">
        <v>1112</v>
      </c>
      <c r="C117" s="119" t="s">
        <v>127</v>
      </c>
      <c r="D117" s="120" t="str">
        <f t="shared" ca="1" si="16"/>
        <v>Engineering</v>
      </c>
      <c r="E117" s="121" t="str">
        <f t="shared" ca="1" si="17"/>
        <v>West</v>
      </c>
      <c r="F117" s="122" t="str">
        <f t="shared" ca="1" si="18"/>
        <v>Technician</v>
      </c>
      <c r="G117" s="58">
        <f t="shared" ca="1" si="14"/>
        <v>45132</v>
      </c>
      <c r="H117" s="123">
        <v>35935</v>
      </c>
      <c r="I117" s="124">
        <v>27899</v>
      </c>
      <c r="J117" s="132" t="str">
        <f t="shared" ca="1" si="15"/>
        <v>M</v>
      </c>
    </row>
    <row r="118" spans="2:10" x14ac:dyDescent="0.6">
      <c r="B118" s="128">
        <v>1113</v>
      </c>
      <c r="C118" s="119" t="s">
        <v>128</v>
      </c>
      <c r="D118" s="120" t="str">
        <f t="shared" ca="1" si="16"/>
        <v>Marketing</v>
      </c>
      <c r="E118" s="121" t="str">
        <f t="shared" ca="1" si="17"/>
        <v>North</v>
      </c>
      <c r="F118" s="122" t="str">
        <f t="shared" ca="1" si="18"/>
        <v>Accountant</v>
      </c>
      <c r="G118" s="58">
        <f t="shared" ca="1" si="14"/>
        <v>74940</v>
      </c>
      <c r="H118" s="123">
        <v>31545</v>
      </c>
      <c r="I118" s="124">
        <v>23144</v>
      </c>
      <c r="J118" s="132" t="str">
        <f t="shared" ca="1" si="15"/>
        <v>M</v>
      </c>
    </row>
    <row r="119" spans="2:10" x14ac:dyDescent="0.6">
      <c r="B119" s="128">
        <v>1114</v>
      </c>
      <c r="C119" s="119" t="s">
        <v>128</v>
      </c>
      <c r="D119" s="120" t="str">
        <f t="shared" ca="1" si="16"/>
        <v>Marketing</v>
      </c>
      <c r="E119" s="121" t="str">
        <f t="shared" ca="1" si="17"/>
        <v>South</v>
      </c>
      <c r="F119" s="122" t="str">
        <f t="shared" ca="1" si="18"/>
        <v>Manager</v>
      </c>
      <c r="G119" s="58">
        <f t="shared" ca="1" si="14"/>
        <v>67330</v>
      </c>
      <c r="H119" s="123">
        <v>26872</v>
      </c>
      <c r="I119" s="124">
        <v>18471</v>
      </c>
      <c r="J119" s="132" t="str">
        <f t="shared" ca="1" si="15"/>
        <v>M</v>
      </c>
    </row>
    <row r="120" spans="2:10" x14ac:dyDescent="0.6">
      <c r="B120" s="128">
        <v>1115</v>
      </c>
      <c r="C120" s="119" t="s">
        <v>129</v>
      </c>
      <c r="D120" s="120" t="str">
        <f t="shared" ca="1" si="16"/>
        <v>Marketing</v>
      </c>
      <c r="E120" s="121" t="str">
        <f t="shared" ca="1" si="17"/>
        <v>West</v>
      </c>
      <c r="F120" s="122" t="str">
        <f t="shared" ca="1" si="18"/>
        <v>Technician</v>
      </c>
      <c r="G120" s="58">
        <f t="shared" ca="1" si="14"/>
        <v>39253</v>
      </c>
      <c r="H120" s="123">
        <v>34744</v>
      </c>
      <c r="I120" s="124">
        <v>26708</v>
      </c>
      <c r="J120" s="132" t="str">
        <f t="shared" ca="1" si="15"/>
        <v>F</v>
      </c>
    </row>
    <row r="121" spans="2:10" x14ac:dyDescent="0.6">
      <c r="B121" s="128">
        <v>1116</v>
      </c>
      <c r="C121" s="119" t="s">
        <v>130</v>
      </c>
      <c r="D121" s="120" t="str">
        <f t="shared" ca="1" si="16"/>
        <v>Finance</v>
      </c>
      <c r="E121" s="121" t="str">
        <f t="shared" ca="1" si="17"/>
        <v>Midwest</v>
      </c>
      <c r="F121" s="122" t="str">
        <f t="shared" ca="1" si="18"/>
        <v>Technician</v>
      </c>
      <c r="G121" s="58">
        <f t="shared" ca="1" si="14"/>
        <v>33359</v>
      </c>
      <c r="H121" s="123">
        <v>28806</v>
      </c>
      <c r="I121" s="124">
        <v>20405</v>
      </c>
      <c r="J121" s="132" t="str">
        <f t="shared" ca="1" si="15"/>
        <v>M</v>
      </c>
    </row>
    <row r="122" spans="2:10" x14ac:dyDescent="0.6">
      <c r="B122" s="128">
        <v>1117</v>
      </c>
      <c r="C122" s="119" t="s">
        <v>131</v>
      </c>
      <c r="D122" s="120" t="str">
        <f t="shared" ca="1" si="16"/>
        <v>Operations</v>
      </c>
      <c r="E122" s="121" t="str">
        <f t="shared" ca="1" si="17"/>
        <v>Midwest</v>
      </c>
      <c r="F122" s="122" t="str">
        <f t="shared" ca="1" si="18"/>
        <v>Technician</v>
      </c>
      <c r="G122" s="58">
        <f t="shared" ca="1" si="14"/>
        <v>56572</v>
      </c>
      <c r="H122" s="123">
        <v>35843</v>
      </c>
      <c r="I122" s="124">
        <v>28903</v>
      </c>
      <c r="J122" s="132" t="str">
        <f t="shared" ca="1" si="15"/>
        <v>M</v>
      </c>
    </row>
    <row r="123" spans="2:10" x14ac:dyDescent="0.6">
      <c r="B123" s="128">
        <v>1118</v>
      </c>
      <c r="C123" s="119" t="s">
        <v>132</v>
      </c>
      <c r="D123" s="120" t="str">
        <f t="shared" ca="1" si="16"/>
        <v>Marketing</v>
      </c>
      <c r="E123" s="121" t="str">
        <f t="shared" ca="1" si="17"/>
        <v>South</v>
      </c>
      <c r="F123" s="122" t="str">
        <f t="shared" ca="1" si="18"/>
        <v>Supervisor</v>
      </c>
      <c r="G123" s="58">
        <f t="shared" ca="1" si="14"/>
        <v>45547</v>
      </c>
      <c r="H123" s="123">
        <v>35231</v>
      </c>
      <c r="I123" s="124">
        <v>26100</v>
      </c>
      <c r="J123" s="132" t="str">
        <f t="shared" ca="1" si="15"/>
        <v>M</v>
      </c>
    </row>
    <row r="124" spans="2:10" x14ac:dyDescent="0.6">
      <c r="B124" s="128">
        <v>1119</v>
      </c>
      <c r="C124" s="119" t="s">
        <v>52</v>
      </c>
      <c r="D124" s="120" t="str">
        <f t="shared" ca="1" si="16"/>
        <v>Engineering</v>
      </c>
      <c r="E124" s="121" t="str">
        <f t="shared" ca="1" si="17"/>
        <v>South</v>
      </c>
      <c r="F124" s="122" t="str">
        <f t="shared" ca="1" si="18"/>
        <v>Technician</v>
      </c>
      <c r="G124" s="58">
        <f t="shared" ca="1" si="14"/>
        <v>66028</v>
      </c>
      <c r="H124" s="123">
        <v>33968</v>
      </c>
      <c r="I124" s="124">
        <v>26298</v>
      </c>
      <c r="J124" s="132" t="str">
        <f t="shared" ca="1" si="15"/>
        <v>M</v>
      </c>
    </row>
    <row r="125" spans="2:10" x14ac:dyDescent="0.6">
      <c r="B125" s="128">
        <v>1120</v>
      </c>
      <c r="C125" s="119" t="s">
        <v>133</v>
      </c>
      <c r="D125" s="120" t="str">
        <f t="shared" ca="1" si="16"/>
        <v>Operations</v>
      </c>
      <c r="E125" s="121" t="str">
        <f t="shared" ca="1" si="17"/>
        <v>West</v>
      </c>
      <c r="F125" s="122" t="str">
        <f t="shared" ca="1" si="18"/>
        <v>Technician</v>
      </c>
      <c r="G125" s="58">
        <f t="shared" ca="1" si="14"/>
        <v>25434</v>
      </c>
      <c r="H125" s="123">
        <v>36180</v>
      </c>
      <c r="I125" s="124">
        <v>28875</v>
      </c>
      <c r="J125" s="132" t="str">
        <f t="shared" ca="1" si="15"/>
        <v>M</v>
      </c>
    </row>
    <row r="126" spans="2:10" x14ac:dyDescent="0.6">
      <c r="B126" s="128">
        <v>1121</v>
      </c>
      <c r="C126" s="119" t="s">
        <v>134</v>
      </c>
      <c r="D126" s="120" t="str">
        <f t="shared" ca="1" si="16"/>
        <v>Engineering</v>
      </c>
      <c r="E126" s="121" t="str">
        <f t="shared" ca="1" si="17"/>
        <v>South</v>
      </c>
      <c r="F126" s="122" t="str">
        <f t="shared" ca="1" si="18"/>
        <v>Technician</v>
      </c>
      <c r="G126" s="58">
        <f t="shared" ca="1" si="14"/>
        <v>50062</v>
      </c>
      <c r="H126" s="123">
        <v>26143</v>
      </c>
      <c r="I126" s="124">
        <v>18473</v>
      </c>
      <c r="J126" s="132" t="str">
        <f t="shared" ca="1" si="15"/>
        <v>M</v>
      </c>
    </row>
    <row r="127" spans="2:10" x14ac:dyDescent="0.6">
      <c r="B127" s="128">
        <v>1122</v>
      </c>
      <c r="C127" s="119" t="s">
        <v>135</v>
      </c>
      <c r="D127" s="142" t="str">
        <f t="shared" ca="1" si="16"/>
        <v>Marketing</v>
      </c>
      <c r="E127" s="121" t="str">
        <f t="shared" ca="1" si="17"/>
        <v>North</v>
      </c>
      <c r="F127" s="122" t="str">
        <f t="shared" ca="1" si="18"/>
        <v>Technician</v>
      </c>
      <c r="G127" s="58">
        <f t="shared" ca="1" si="14"/>
        <v>21637</v>
      </c>
      <c r="H127" s="123">
        <v>26109</v>
      </c>
      <c r="I127" s="124">
        <v>19169</v>
      </c>
      <c r="J127" s="132" t="str">
        <f t="shared" ca="1" si="15"/>
        <v>M</v>
      </c>
    </row>
    <row r="128" spans="2:10" x14ac:dyDescent="0.6">
      <c r="B128" s="128">
        <v>1123</v>
      </c>
      <c r="C128" s="119" t="s">
        <v>136</v>
      </c>
      <c r="D128" s="142" t="str">
        <f t="shared" ca="1" si="16"/>
        <v>Operations</v>
      </c>
      <c r="E128" s="121" t="str">
        <f t="shared" ca="1" si="17"/>
        <v>North</v>
      </c>
      <c r="F128" s="122" t="str">
        <f t="shared" ca="1" si="18"/>
        <v>Accountant</v>
      </c>
      <c r="G128" s="58">
        <f t="shared" ca="1" si="14"/>
        <v>55958</v>
      </c>
      <c r="H128" s="123">
        <v>22939</v>
      </c>
      <c r="I128" s="124">
        <v>16364</v>
      </c>
      <c r="J128" s="132" t="str">
        <f t="shared" ca="1" si="15"/>
        <v>M</v>
      </c>
    </row>
    <row r="129" spans="2:10" x14ac:dyDescent="0.6">
      <c r="B129" s="128">
        <v>1124</v>
      </c>
      <c r="C129" s="119" t="s">
        <v>137</v>
      </c>
      <c r="D129" s="157" t="str">
        <f t="shared" ca="1" si="16"/>
        <v>Engineering</v>
      </c>
      <c r="E129" s="121" t="str">
        <f t="shared" ca="1" si="17"/>
        <v>South</v>
      </c>
      <c r="F129" s="122" t="str">
        <f t="shared" ca="1" si="18"/>
        <v>Technician</v>
      </c>
      <c r="G129" s="58">
        <f t="shared" ca="1" si="14"/>
        <v>27058</v>
      </c>
      <c r="H129" s="123">
        <v>33836</v>
      </c>
      <c r="I129" s="124">
        <v>25800</v>
      </c>
      <c r="J129" s="132" t="str">
        <f t="shared" ca="1" si="15"/>
        <v>M</v>
      </c>
    </row>
    <row r="130" spans="2:10" x14ac:dyDescent="0.6">
      <c r="B130" s="128">
        <v>1125</v>
      </c>
      <c r="C130" s="119" t="s">
        <v>138</v>
      </c>
      <c r="D130" s="120" t="str">
        <f t="shared" ca="1" si="16"/>
        <v>Marketing</v>
      </c>
      <c r="E130" s="121" t="str">
        <f t="shared" ca="1" si="17"/>
        <v>West</v>
      </c>
      <c r="F130" s="122" t="str">
        <f t="shared" ca="1" si="18"/>
        <v>Manager</v>
      </c>
      <c r="G130" s="58">
        <f t="shared" ca="1" si="14"/>
        <v>37977</v>
      </c>
      <c r="H130" s="123">
        <v>34635</v>
      </c>
      <c r="I130" s="124">
        <v>26965</v>
      </c>
      <c r="J130" s="132" t="str">
        <f t="shared" ca="1" si="15"/>
        <v>M</v>
      </c>
    </row>
    <row r="131" spans="2:10" x14ac:dyDescent="0.6">
      <c r="B131" s="128">
        <v>1126</v>
      </c>
      <c r="C131" s="119" t="s">
        <v>138</v>
      </c>
      <c r="D131" s="142" t="str">
        <f t="shared" ca="1" si="16"/>
        <v>Engineering</v>
      </c>
      <c r="E131" s="121" t="str">
        <f t="shared" ca="1" si="17"/>
        <v>West</v>
      </c>
      <c r="F131" s="122" t="str">
        <f t="shared" ca="1" si="18"/>
        <v>Supervisor</v>
      </c>
      <c r="G131" s="58">
        <f t="shared" ca="1" si="14"/>
        <v>67460</v>
      </c>
      <c r="H131" s="123">
        <v>37927</v>
      </c>
      <c r="I131" s="124">
        <v>29891</v>
      </c>
      <c r="J131" s="132" t="str">
        <f t="shared" ca="1" si="15"/>
        <v>M</v>
      </c>
    </row>
    <row r="132" spans="2:10" x14ac:dyDescent="0.6">
      <c r="B132" s="128">
        <v>1127</v>
      </c>
      <c r="C132" s="119" t="s">
        <v>50</v>
      </c>
      <c r="D132" s="120" t="str">
        <f t="shared" ca="1" si="16"/>
        <v>Engineering</v>
      </c>
      <c r="E132" s="121" t="str">
        <f t="shared" ca="1" si="17"/>
        <v>North</v>
      </c>
      <c r="F132" s="122" t="str">
        <f t="shared" ca="1" si="18"/>
        <v>Supervisor</v>
      </c>
      <c r="G132" s="58">
        <f t="shared" ca="1" si="14"/>
        <v>57749</v>
      </c>
      <c r="H132" s="123">
        <v>30470</v>
      </c>
      <c r="I132" s="124">
        <v>23895</v>
      </c>
      <c r="J132" s="132" t="str">
        <f t="shared" ca="1" si="15"/>
        <v>M</v>
      </c>
    </row>
    <row r="133" spans="2:10" x14ac:dyDescent="0.6">
      <c r="B133" s="128">
        <v>1128</v>
      </c>
      <c r="C133" s="119" t="s">
        <v>139</v>
      </c>
      <c r="D133" s="157" t="str">
        <f t="shared" ca="1" si="16"/>
        <v>Marketing</v>
      </c>
      <c r="E133" s="121" t="str">
        <f t="shared" ca="1" si="17"/>
        <v>South</v>
      </c>
      <c r="F133" s="122" t="str">
        <f t="shared" ca="1" si="18"/>
        <v>Manager</v>
      </c>
      <c r="G133" s="58">
        <f t="shared" ca="1" si="14"/>
        <v>32022</v>
      </c>
      <c r="H133" s="123">
        <v>29190</v>
      </c>
      <c r="I133" s="124">
        <v>22615</v>
      </c>
      <c r="J133" s="132" t="str">
        <f t="shared" ca="1" si="15"/>
        <v>M</v>
      </c>
    </row>
    <row r="134" spans="2:10" x14ac:dyDescent="0.6">
      <c r="B134" s="128">
        <v>1129</v>
      </c>
      <c r="C134" s="119" t="s">
        <v>140</v>
      </c>
      <c r="D134" s="142" t="str">
        <f t="shared" ca="1" si="16"/>
        <v>Marketing</v>
      </c>
      <c r="E134" s="121" t="str">
        <f t="shared" ca="1" si="17"/>
        <v>North</v>
      </c>
      <c r="F134" s="122" t="str">
        <f t="shared" ca="1" si="18"/>
        <v>Accountant</v>
      </c>
      <c r="G134" s="58">
        <f t="shared" ca="1" si="14"/>
        <v>41062</v>
      </c>
      <c r="H134" s="123">
        <v>33936</v>
      </c>
      <c r="I134" s="124">
        <v>25900</v>
      </c>
      <c r="J134" s="132" t="str">
        <f t="shared" ca="1" si="15"/>
        <v>F</v>
      </c>
    </row>
    <row r="135" spans="2:10" x14ac:dyDescent="0.6">
      <c r="B135" s="128">
        <v>1130</v>
      </c>
      <c r="C135" s="119" t="s">
        <v>141</v>
      </c>
      <c r="D135" s="120" t="str">
        <f t="shared" ca="1" si="16"/>
        <v>Marketing</v>
      </c>
      <c r="E135" s="121" t="str">
        <f t="shared" ca="1" si="17"/>
        <v>North</v>
      </c>
      <c r="F135" s="122" t="str">
        <f t="shared" ca="1" si="18"/>
        <v>Accountant</v>
      </c>
      <c r="G135" s="58">
        <f t="shared" ref="G135:G198" ca="1" si="19">RANDBETWEEN(20000,90000)</f>
        <v>65456</v>
      </c>
      <c r="H135" s="123">
        <v>28619</v>
      </c>
      <c r="I135" s="124">
        <v>21314</v>
      </c>
      <c r="J135" s="132" t="str">
        <f t="shared" ref="J135:J198" ca="1" si="20">IF(RANDBETWEEN(1,3)&lt;2,"F","M")</f>
        <v>M</v>
      </c>
    </row>
    <row r="136" spans="2:10" x14ac:dyDescent="0.6">
      <c r="B136" s="128">
        <v>1131</v>
      </c>
      <c r="C136" s="119" t="s">
        <v>142</v>
      </c>
      <c r="D136" s="120" t="str">
        <f t="shared" ref="D136:D199" ca="1" si="21">IF(RANDBETWEEN(1,4)=1,"Engineering",IF(RANDBETWEEN(1,4)=2,"Finance",IF(RANDBETWEEN(1,4)=3,"Operations","Marketing")))</f>
        <v>Finance</v>
      </c>
      <c r="E136" s="121" t="str">
        <f t="shared" ref="E136:E199" ca="1" si="22">IF(RANDBETWEEN(1,4)=1,"South",IF(RANDBETWEEN(1,4)=2,"Midwest",IF(RANDBETWEEN(1,4)=3,"North","West")))</f>
        <v>North</v>
      </c>
      <c r="F136" s="122" t="str">
        <f t="shared" ref="F136:F199" ca="1" si="23">IF(RANDBETWEEN(1,4)=1,"Accountant",IF(RANDBETWEEN(1,4)=2,"Manager",IF(RANDBETWEEN(1,4)=3,"Supervisor","Technician")))</f>
        <v>Accountant</v>
      </c>
      <c r="G136" s="58">
        <f t="shared" ca="1" si="19"/>
        <v>84527</v>
      </c>
      <c r="H136" s="123">
        <v>33334</v>
      </c>
      <c r="I136" s="124">
        <v>24203</v>
      </c>
      <c r="J136" s="132" t="str">
        <f t="shared" ca="1" si="20"/>
        <v>M</v>
      </c>
    </row>
    <row r="137" spans="2:10" x14ac:dyDescent="0.6">
      <c r="B137" s="128">
        <v>1132</v>
      </c>
      <c r="C137" s="119" t="s">
        <v>143</v>
      </c>
      <c r="D137" s="120" t="str">
        <f t="shared" ca="1" si="21"/>
        <v>Marketing</v>
      </c>
      <c r="E137" s="121" t="str">
        <f t="shared" ca="1" si="22"/>
        <v>West</v>
      </c>
      <c r="F137" s="122" t="str">
        <f t="shared" ca="1" si="23"/>
        <v>Accountant</v>
      </c>
      <c r="G137" s="58">
        <f t="shared" ca="1" si="19"/>
        <v>72212</v>
      </c>
      <c r="H137" s="123">
        <v>35431</v>
      </c>
      <c r="I137" s="124">
        <v>26300</v>
      </c>
      <c r="J137" s="132" t="str">
        <f t="shared" ca="1" si="20"/>
        <v>M</v>
      </c>
    </row>
    <row r="138" spans="2:10" x14ac:dyDescent="0.6">
      <c r="B138" s="128">
        <v>1133</v>
      </c>
      <c r="C138" s="119" t="s">
        <v>144</v>
      </c>
      <c r="D138" s="120" t="str">
        <f t="shared" ca="1" si="21"/>
        <v>Finance</v>
      </c>
      <c r="E138" s="121" t="str">
        <f t="shared" ca="1" si="22"/>
        <v>South</v>
      </c>
      <c r="F138" s="122" t="str">
        <f t="shared" ca="1" si="23"/>
        <v>Manager</v>
      </c>
      <c r="G138" s="58">
        <f t="shared" ca="1" si="19"/>
        <v>54768</v>
      </c>
      <c r="H138" s="123">
        <v>33270</v>
      </c>
      <c r="I138" s="124">
        <v>25600</v>
      </c>
      <c r="J138" s="132" t="str">
        <f t="shared" ca="1" si="20"/>
        <v>F</v>
      </c>
    </row>
    <row r="139" spans="2:10" x14ac:dyDescent="0.6">
      <c r="B139" s="128">
        <v>1134</v>
      </c>
      <c r="C139" s="119" t="s">
        <v>145</v>
      </c>
      <c r="D139" s="142" t="str">
        <f t="shared" ca="1" si="21"/>
        <v>Operations</v>
      </c>
      <c r="E139" s="121" t="str">
        <f t="shared" ca="1" si="22"/>
        <v>South</v>
      </c>
      <c r="F139" s="122" t="str">
        <f t="shared" ca="1" si="23"/>
        <v>Accountant</v>
      </c>
      <c r="G139" s="58">
        <f t="shared" ca="1" si="19"/>
        <v>50967</v>
      </c>
      <c r="H139" s="123">
        <v>28700</v>
      </c>
      <c r="I139" s="124">
        <v>19934</v>
      </c>
      <c r="J139" s="132" t="str">
        <f t="shared" ca="1" si="20"/>
        <v>F</v>
      </c>
    </row>
    <row r="140" spans="2:10" x14ac:dyDescent="0.6">
      <c r="B140" s="128">
        <v>1135</v>
      </c>
      <c r="C140" s="119" t="s">
        <v>146</v>
      </c>
      <c r="D140" s="142" t="str">
        <f t="shared" ca="1" si="21"/>
        <v>Operations</v>
      </c>
      <c r="E140" s="121" t="str">
        <f t="shared" ca="1" si="22"/>
        <v>West</v>
      </c>
      <c r="F140" s="122" t="str">
        <f t="shared" ca="1" si="23"/>
        <v>Manager</v>
      </c>
      <c r="G140" s="58">
        <f t="shared" ca="1" si="19"/>
        <v>37697</v>
      </c>
      <c r="H140" s="123">
        <v>32413</v>
      </c>
      <c r="I140" s="124">
        <v>25473</v>
      </c>
      <c r="J140" s="132" t="str">
        <f t="shared" ca="1" si="20"/>
        <v>M</v>
      </c>
    </row>
    <row r="141" spans="2:10" x14ac:dyDescent="0.6">
      <c r="B141" s="128">
        <v>1136</v>
      </c>
      <c r="C141" s="119" t="s">
        <v>147</v>
      </c>
      <c r="D141" s="120" t="str">
        <f t="shared" ca="1" si="21"/>
        <v>Finance</v>
      </c>
      <c r="E141" s="121" t="str">
        <f t="shared" ca="1" si="22"/>
        <v>Midwest</v>
      </c>
      <c r="F141" s="122" t="str">
        <f t="shared" ca="1" si="23"/>
        <v>Accountant</v>
      </c>
      <c r="G141" s="58">
        <f t="shared" ca="1" si="19"/>
        <v>72435</v>
      </c>
      <c r="H141" s="123">
        <v>31769</v>
      </c>
      <c r="I141" s="124">
        <v>24099</v>
      </c>
      <c r="J141" s="132" t="str">
        <f t="shared" ca="1" si="20"/>
        <v>F</v>
      </c>
    </row>
    <row r="142" spans="2:10" x14ac:dyDescent="0.6">
      <c r="B142" s="128">
        <v>1137</v>
      </c>
      <c r="C142" s="119" t="s">
        <v>148</v>
      </c>
      <c r="D142" s="142" t="str">
        <f t="shared" ca="1" si="21"/>
        <v>Engineering</v>
      </c>
      <c r="E142" s="121" t="str">
        <f t="shared" ca="1" si="22"/>
        <v>North</v>
      </c>
      <c r="F142" s="122" t="str">
        <f t="shared" ca="1" si="23"/>
        <v>Technician</v>
      </c>
      <c r="G142" s="58">
        <f t="shared" ca="1" si="19"/>
        <v>20680</v>
      </c>
      <c r="H142" s="123">
        <v>22040</v>
      </c>
      <c r="I142" s="124">
        <v>15100</v>
      </c>
      <c r="J142" s="132" t="str">
        <f t="shared" ca="1" si="20"/>
        <v>F</v>
      </c>
    </row>
    <row r="143" spans="2:10" x14ac:dyDescent="0.6">
      <c r="B143" s="128">
        <v>1138</v>
      </c>
      <c r="C143" s="119" t="s">
        <v>149</v>
      </c>
      <c r="D143" s="120" t="str">
        <f t="shared" ca="1" si="21"/>
        <v>Marketing</v>
      </c>
      <c r="E143" s="121" t="str">
        <f t="shared" ca="1" si="22"/>
        <v>North</v>
      </c>
      <c r="F143" s="122" t="str">
        <f t="shared" ca="1" si="23"/>
        <v>Technician</v>
      </c>
      <c r="G143" s="58">
        <f t="shared" ca="1" si="19"/>
        <v>29097</v>
      </c>
      <c r="H143" s="123">
        <v>33823</v>
      </c>
      <c r="I143" s="124">
        <v>25057</v>
      </c>
      <c r="J143" s="132" t="str">
        <f t="shared" ca="1" si="20"/>
        <v>F</v>
      </c>
    </row>
    <row r="144" spans="2:10" x14ac:dyDescent="0.6">
      <c r="B144" s="128">
        <v>1139</v>
      </c>
      <c r="C144" s="119" t="s">
        <v>150</v>
      </c>
      <c r="D144" s="120" t="str">
        <f t="shared" ca="1" si="21"/>
        <v>Marketing</v>
      </c>
      <c r="E144" s="121" t="str">
        <f t="shared" ca="1" si="22"/>
        <v>South</v>
      </c>
      <c r="F144" s="122" t="str">
        <f t="shared" ca="1" si="23"/>
        <v>Manager</v>
      </c>
      <c r="G144" s="58">
        <f t="shared" ca="1" si="19"/>
        <v>73074</v>
      </c>
      <c r="H144" s="123">
        <v>33905</v>
      </c>
      <c r="I144" s="124">
        <v>27330</v>
      </c>
      <c r="J144" s="132" t="str">
        <f t="shared" ca="1" si="20"/>
        <v>M</v>
      </c>
    </row>
    <row r="145" spans="2:10" x14ac:dyDescent="0.6">
      <c r="B145" s="128">
        <v>1140</v>
      </c>
      <c r="C145" s="119" t="s">
        <v>151</v>
      </c>
      <c r="D145" s="120" t="str">
        <f t="shared" ca="1" si="21"/>
        <v>Marketing</v>
      </c>
      <c r="E145" s="121" t="str">
        <f t="shared" ca="1" si="22"/>
        <v>South</v>
      </c>
      <c r="F145" s="122" t="str">
        <f t="shared" ca="1" si="23"/>
        <v>Supervisor</v>
      </c>
      <c r="G145" s="58">
        <f t="shared" ca="1" si="19"/>
        <v>50677</v>
      </c>
      <c r="H145" s="123">
        <v>35738</v>
      </c>
      <c r="I145" s="124">
        <v>26972</v>
      </c>
      <c r="J145" s="132" t="str">
        <f t="shared" ca="1" si="20"/>
        <v>M</v>
      </c>
    </row>
    <row r="146" spans="2:10" x14ac:dyDescent="0.6">
      <c r="B146" s="128">
        <v>1141</v>
      </c>
      <c r="C146" s="119" t="s">
        <v>152</v>
      </c>
      <c r="D146" s="120" t="str">
        <f t="shared" ca="1" si="21"/>
        <v>Marketing</v>
      </c>
      <c r="E146" s="121" t="str">
        <f t="shared" ca="1" si="22"/>
        <v>Midwest</v>
      </c>
      <c r="F146" s="122" t="str">
        <f t="shared" ca="1" si="23"/>
        <v>Technician</v>
      </c>
      <c r="G146" s="58">
        <f t="shared" ca="1" si="19"/>
        <v>31471</v>
      </c>
      <c r="H146" s="123">
        <v>34267</v>
      </c>
      <c r="I146" s="124">
        <v>25136</v>
      </c>
      <c r="J146" s="132" t="str">
        <f t="shared" ca="1" si="20"/>
        <v>M</v>
      </c>
    </row>
    <row r="147" spans="2:10" x14ac:dyDescent="0.6">
      <c r="B147" s="128">
        <v>1142</v>
      </c>
      <c r="C147" s="119" t="s">
        <v>153</v>
      </c>
      <c r="D147" s="157" t="str">
        <f t="shared" ca="1" si="21"/>
        <v>Marketing</v>
      </c>
      <c r="E147" s="121" t="str">
        <f t="shared" ca="1" si="22"/>
        <v>West</v>
      </c>
      <c r="F147" s="122" t="str">
        <f t="shared" ca="1" si="23"/>
        <v>Technician</v>
      </c>
      <c r="G147" s="58">
        <f t="shared" ca="1" si="19"/>
        <v>72489</v>
      </c>
      <c r="H147" s="123">
        <v>27267</v>
      </c>
      <c r="I147" s="124">
        <v>18501</v>
      </c>
      <c r="J147" s="132" t="str">
        <f t="shared" ca="1" si="20"/>
        <v>M</v>
      </c>
    </row>
    <row r="148" spans="2:10" x14ac:dyDescent="0.6">
      <c r="B148" s="128">
        <v>1143</v>
      </c>
      <c r="C148" s="119" t="s">
        <v>154</v>
      </c>
      <c r="D148" s="120" t="str">
        <f t="shared" ca="1" si="21"/>
        <v>Finance</v>
      </c>
      <c r="E148" s="121" t="str">
        <f t="shared" ca="1" si="22"/>
        <v>Midwest</v>
      </c>
      <c r="F148" s="122" t="str">
        <f t="shared" ca="1" si="23"/>
        <v>Manager</v>
      </c>
      <c r="G148" s="58">
        <f t="shared" ca="1" si="19"/>
        <v>59191</v>
      </c>
      <c r="H148" s="123">
        <v>36665</v>
      </c>
      <c r="I148" s="124">
        <v>27534</v>
      </c>
      <c r="J148" s="132" t="str">
        <f t="shared" ca="1" si="20"/>
        <v>F</v>
      </c>
    </row>
    <row r="149" spans="2:10" x14ac:dyDescent="0.6">
      <c r="B149" s="128">
        <v>1144</v>
      </c>
      <c r="C149" s="119" t="s">
        <v>155</v>
      </c>
      <c r="D149" s="120" t="str">
        <f t="shared" ca="1" si="21"/>
        <v>Marketing</v>
      </c>
      <c r="E149" s="121" t="str">
        <f t="shared" ca="1" si="22"/>
        <v>South</v>
      </c>
      <c r="F149" s="122" t="str">
        <f t="shared" ca="1" si="23"/>
        <v>Accountant</v>
      </c>
      <c r="G149" s="58">
        <f t="shared" ca="1" si="19"/>
        <v>82268</v>
      </c>
      <c r="H149" s="123">
        <v>27790</v>
      </c>
      <c r="I149" s="124">
        <v>20850</v>
      </c>
      <c r="J149" s="132" t="str">
        <f t="shared" ca="1" si="20"/>
        <v>M</v>
      </c>
    </row>
    <row r="150" spans="2:10" x14ac:dyDescent="0.6">
      <c r="B150" s="128">
        <v>1145</v>
      </c>
      <c r="C150" s="119" t="s">
        <v>103</v>
      </c>
      <c r="D150" s="142" t="str">
        <f t="shared" ca="1" si="21"/>
        <v>Marketing</v>
      </c>
      <c r="E150" s="121" t="str">
        <f t="shared" ca="1" si="22"/>
        <v>North</v>
      </c>
      <c r="F150" s="122" t="str">
        <f t="shared" ca="1" si="23"/>
        <v>Accountant</v>
      </c>
      <c r="G150" s="58">
        <f t="shared" ca="1" si="19"/>
        <v>67022</v>
      </c>
      <c r="H150" s="123">
        <v>30487</v>
      </c>
      <c r="I150" s="124">
        <v>22817</v>
      </c>
      <c r="J150" s="132" t="str">
        <f t="shared" ca="1" si="20"/>
        <v>M</v>
      </c>
    </row>
    <row r="151" spans="2:10" x14ac:dyDescent="0.6">
      <c r="B151" s="128">
        <v>1146</v>
      </c>
      <c r="C151" s="119" t="s">
        <v>156</v>
      </c>
      <c r="D151" s="142" t="str">
        <f t="shared" ca="1" si="21"/>
        <v>Finance</v>
      </c>
      <c r="E151" s="121" t="str">
        <f t="shared" ca="1" si="22"/>
        <v>North</v>
      </c>
      <c r="F151" s="122" t="str">
        <f t="shared" ca="1" si="23"/>
        <v>Technician</v>
      </c>
      <c r="G151" s="58">
        <f t="shared" ca="1" si="19"/>
        <v>81024</v>
      </c>
      <c r="H151" s="123">
        <v>35073</v>
      </c>
      <c r="I151" s="124">
        <v>25942</v>
      </c>
      <c r="J151" s="132" t="str">
        <f t="shared" ca="1" si="20"/>
        <v>M</v>
      </c>
    </row>
    <row r="152" spans="2:10" x14ac:dyDescent="0.6">
      <c r="B152" s="128">
        <v>1147</v>
      </c>
      <c r="C152" s="119" t="s">
        <v>157</v>
      </c>
      <c r="D152" s="157" t="str">
        <f t="shared" ca="1" si="21"/>
        <v>Engineering</v>
      </c>
      <c r="E152" s="121" t="str">
        <f t="shared" ca="1" si="22"/>
        <v>West</v>
      </c>
      <c r="F152" s="122" t="str">
        <f t="shared" ca="1" si="23"/>
        <v>Accountant</v>
      </c>
      <c r="G152" s="58">
        <f t="shared" ca="1" si="19"/>
        <v>43293</v>
      </c>
      <c r="H152" s="123">
        <v>26036</v>
      </c>
      <c r="I152" s="124">
        <v>18731</v>
      </c>
      <c r="J152" s="132" t="str">
        <f t="shared" ca="1" si="20"/>
        <v>F</v>
      </c>
    </row>
    <row r="153" spans="2:10" x14ac:dyDescent="0.6">
      <c r="B153" s="128">
        <v>1148</v>
      </c>
      <c r="C153" s="119" t="s">
        <v>158</v>
      </c>
      <c r="D153" s="120" t="str">
        <f t="shared" ca="1" si="21"/>
        <v>Marketing</v>
      </c>
      <c r="E153" s="121" t="str">
        <f t="shared" ca="1" si="22"/>
        <v>Midwest</v>
      </c>
      <c r="F153" s="122" t="str">
        <f t="shared" ca="1" si="23"/>
        <v>Supervisor</v>
      </c>
      <c r="G153" s="58">
        <f t="shared" ca="1" si="19"/>
        <v>60079</v>
      </c>
      <c r="H153" s="123">
        <v>26017</v>
      </c>
      <c r="I153" s="124">
        <v>17981</v>
      </c>
      <c r="J153" s="132" t="str">
        <f t="shared" ca="1" si="20"/>
        <v>M</v>
      </c>
    </row>
    <row r="154" spans="2:10" x14ac:dyDescent="0.6">
      <c r="B154" s="128">
        <v>1149</v>
      </c>
      <c r="C154" s="119" t="s">
        <v>159</v>
      </c>
      <c r="D154" s="142" t="str">
        <f t="shared" ca="1" si="21"/>
        <v>Finance</v>
      </c>
      <c r="E154" s="121" t="str">
        <f t="shared" ca="1" si="22"/>
        <v>South</v>
      </c>
      <c r="F154" s="122" t="str">
        <f t="shared" ca="1" si="23"/>
        <v>Technician</v>
      </c>
      <c r="G154" s="58">
        <f t="shared" ca="1" si="19"/>
        <v>33877</v>
      </c>
      <c r="H154" s="123">
        <v>30823</v>
      </c>
      <c r="I154" s="124">
        <v>22057</v>
      </c>
      <c r="J154" s="132" t="str">
        <f t="shared" ca="1" si="20"/>
        <v>M</v>
      </c>
    </row>
    <row r="155" spans="2:10" x14ac:dyDescent="0.6">
      <c r="B155" s="128">
        <v>1150</v>
      </c>
      <c r="C155" s="119" t="s">
        <v>160</v>
      </c>
      <c r="D155" s="120" t="str">
        <f t="shared" ca="1" si="21"/>
        <v>Engineering</v>
      </c>
      <c r="E155" s="121" t="str">
        <f t="shared" ca="1" si="22"/>
        <v>West</v>
      </c>
      <c r="F155" s="122" t="str">
        <f t="shared" ca="1" si="23"/>
        <v>Technician</v>
      </c>
      <c r="G155" s="58">
        <f t="shared" ca="1" si="19"/>
        <v>49022</v>
      </c>
      <c r="H155" s="123">
        <v>22541</v>
      </c>
      <c r="I155" s="124">
        <v>15236</v>
      </c>
      <c r="J155" s="132" t="str">
        <f t="shared" ca="1" si="20"/>
        <v>M</v>
      </c>
    </row>
    <row r="156" spans="2:10" x14ac:dyDescent="0.6">
      <c r="B156" s="128">
        <v>1151</v>
      </c>
      <c r="C156" s="119" t="s">
        <v>94</v>
      </c>
      <c r="D156" s="120" t="str">
        <f t="shared" ca="1" si="21"/>
        <v>Operations</v>
      </c>
      <c r="E156" s="121" t="str">
        <f t="shared" ca="1" si="22"/>
        <v>West</v>
      </c>
      <c r="F156" s="122" t="str">
        <f t="shared" ca="1" si="23"/>
        <v>Manager</v>
      </c>
      <c r="G156" s="58">
        <f t="shared" ca="1" si="19"/>
        <v>72701</v>
      </c>
      <c r="H156" s="123">
        <v>29310</v>
      </c>
      <c r="I156" s="124">
        <v>22005</v>
      </c>
      <c r="J156" s="132" t="str">
        <f t="shared" ca="1" si="20"/>
        <v>M</v>
      </c>
    </row>
    <row r="157" spans="2:10" x14ac:dyDescent="0.6">
      <c r="B157" s="128">
        <v>1152</v>
      </c>
      <c r="C157" s="119" t="s">
        <v>161</v>
      </c>
      <c r="D157" s="120" t="str">
        <f t="shared" ca="1" si="21"/>
        <v>Marketing</v>
      </c>
      <c r="E157" s="121" t="str">
        <f t="shared" ca="1" si="22"/>
        <v>South</v>
      </c>
      <c r="F157" s="122" t="str">
        <f t="shared" ca="1" si="23"/>
        <v>Technician</v>
      </c>
      <c r="G157" s="58">
        <f t="shared" ca="1" si="19"/>
        <v>32670</v>
      </c>
      <c r="H157" s="123">
        <v>34212</v>
      </c>
      <c r="I157" s="124">
        <v>26907</v>
      </c>
      <c r="J157" s="132" t="str">
        <f t="shared" ca="1" si="20"/>
        <v>M</v>
      </c>
    </row>
    <row r="158" spans="2:10" x14ac:dyDescent="0.6">
      <c r="B158" s="128">
        <v>1153</v>
      </c>
      <c r="C158" s="119" t="s">
        <v>162</v>
      </c>
      <c r="D158" s="120" t="str">
        <f t="shared" ca="1" si="21"/>
        <v>Marketing</v>
      </c>
      <c r="E158" s="121" t="str">
        <f t="shared" ca="1" si="22"/>
        <v>West</v>
      </c>
      <c r="F158" s="122" t="str">
        <f t="shared" ca="1" si="23"/>
        <v>Technician</v>
      </c>
      <c r="G158" s="58">
        <f t="shared" ca="1" si="19"/>
        <v>57084</v>
      </c>
      <c r="H158" s="123">
        <v>29580</v>
      </c>
      <c r="I158" s="124">
        <v>21544</v>
      </c>
      <c r="J158" s="132" t="str">
        <f t="shared" ca="1" si="20"/>
        <v>F</v>
      </c>
    </row>
    <row r="159" spans="2:10" x14ac:dyDescent="0.6">
      <c r="B159" s="128">
        <v>1154</v>
      </c>
      <c r="C159" s="119" t="s">
        <v>163</v>
      </c>
      <c r="D159" s="142" t="str">
        <f t="shared" ca="1" si="21"/>
        <v>Marketing</v>
      </c>
      <c r="E159" s="121" t="str">
        <f t="shared" ca="1" si="22"/>
        <v>Midwest</v>
      </c>
      <c r="F159" s="122" t="str">
        <f t="shared" ca="1" si="23"/>
        <v>Manager</v>
      </c>
      <c r="G159" s="58">
        <f t="shared" ca="1" si="19"/>
        <v>65707</v>
      </c>
      <c r="H159" s="123">
        <v>26508</v>
      </c>
      <c r="I159" s="124">
        <v>17742</v>
      </c>
      <c r="J159" s="132" t="str">
        <f t="shared" ca="1" si="20"/>
        <v>F</v>
      </c>
    </row>
    <row r="160" spans="2:10" x14ac:dyDescent="0.6">
      <c r="B160" s="128">
        <v>1155</v>
      </c>
      <c r="C160" s="119" t="s">
        <v>164</v>
      </c>
      <c r="D160" s="120" t="str">
        <f t="shared" ca="1" si="21"/>
        <v>Marketing</v>
      </c>
      <c r="E160" s="121" t="str">
        <f t="shared" ca="1" si="22"/>
        <v>Midwest</v>
      </c>
      <c r="F160" s="122" t="str">
        <f t="shared" ca="1" si="23"/>
        <v>Accountant</v>
      </c>
      <c r="G160" s="58">
        <f t="shared" ca="1" si="19"/>
        <v>43403</v>
      </c>
      <c r="H160" s="123">
        <v>37913</v>
      </c>
      <c r="I160" s="124">
        <v>28782</v>
      </c>
      <c r="J160" s="132" t="str">
        <f t="shared" ca="1" si="20"/>
        <v>M</v>
      </c>
    </row>
    <row r="161" spans="2:10" x14ac:dyDescent="0.6">
      <c r="B161" s="128">
        <v>1156</v>
      </c>
      <c r="C161" s="119" t="s">
        <v>166</v>
      </c>
      <c r="D161" s="120" t="str">
        <f t="shared" ca="1" si="21"/>
        <v>Marketing</v>
      </c>
      <c r="E161" s="121" t="str">
        <f t="shared" ca="1" si="22"/>
        <v>West</v>
      </c>
      <c r="F161" s="122" t="str">
        <f t="shared" ca="1" si="23"/>
        <v>Supervisor</v>
      </c>
      <c r="G161" s="58">
        <f t="shared" ca="1" si="19"/>
        <v>52704</v>
      </c>
      <c r="H161" s="123">
        <v>32891</v>
      </c>
      <c r="I161" s="124">
        <v>26316</v>
      </c>
      <c r="J161" s="132" t="str">
        <f t="shared" ca="1" si="20"/>
        <v>M</v>
      </c>
    </row>
    <row r="162" spans="2:10" x14ac:dyDescent="0.6">
      <c r="B162" s="128">
        <v>1157</v>
      </c>
      <c r="C162" s="119" t="s">
        <v>167</v>
      </c>
      <c r="D162" s="120" t="str">
        <f t="shared" ca="1" si="21"/>
        <v>Operations</v>
      </c>
      <c r="E162" s="121" t="str">
        <f t="shared" ca="1" si="22"/>
        <v>South</v>
      </c>
      <c r="F162" s="122" t="str">
        <f t="shared" ca="1" si="23"/>
        <v>Accountant</v>
      </c>
      <c r="G162" s="58">
        <f t="shared" ca="1" si="19"/>
        <v>67767</v>
      </c>
      <c r="H162" s="123">
        <v>36419</v>
      </c>
      <c r="I162" s="124">
        <v>29114</v>
      </c>
      <c r="J162" s="132" t="str">
        <f t="shared" ca="1" si="20"/>
        <v>F</v>
      </c>
    </row>
    <row r="163" spans="2:10" x14ac:dyDescent="0.6">
      <c r="B163" s="128">
        <v>1158</v>
      </c>
      <c r="C163" s="119" t="s">
        <v>168</v>
      </c>
      <c r="D163" s="120" t="str">
        <f t="shared" ca="1" si="21"/>
        <v>Operations</v>
      </c>
      <c r="E163" s="121" t="str">
        <f t="shared" ca="1" si="22"/>
        <v>South</v>
      </c>
      <c r="F163" s="122" t="str">
        <f t="shared" ca="1" si="23"/>
        <v>Accountant</v>
      </c>
      <c r="G163" s="58">
        <f t="shared" ca="1" si="19"/>
        <v>87216</v>
      </c>
      <c r="H163" s="123">
        <v>33550</v>
      </c>
      <c r="I163" s="124">
        <v>25880</v>
      </c>
      <c r="J163" s="132" t="str">
        <f t="shared" ca="1" si="20"/>
        <v>F</v>
      </c>
    </row>
    <row r="164" spans="2:10" x14ac:dyDescent="0.6">
      <c r="B164" s="128">
        <v>1159</v>
      </c>
      <c r="C164" s="119" t="s">
        <v>169</v>
      </c>
      <c r="D164" s="120" t="str">
        <f t="shared" ca="1" si="21"/>
        <v>Marketing</v>
      </c>
      <c r="E164" s="121" t="str">
        <f t="shared" ca="1" si="22"/>
        <v>Midwest</v>
      </c>
      <c r="F164" s="122" t="str">
        <f t="shared" ca="1" si="23"/>
        <v>Manager</v>
      </c>
      <c r="G164" s="58">
        <f t="shared" ca="1" si="19"/>
        <v>76624</v>
      </c>
      <c r="H164" s="123">
        <v>32881</v>
      </c>
      <c r="I164" s="124">
        <v>25941</v>
      </c>
      <c r="J164" s="132" t="str">
        <f t="shared" ca="1" si="20"/>
        <v>M</v>
      </c>
    </row>
    <row r="165" spans="2:10" x14ac:dyDescent="0.6">
      <c r="B165" s="128">
        <v>1160</v>
      </c>
      <c r="C165" s="119" t="s">
        <v>170</v>
      </c>
      <c r="D165" s="142" t="str">
        <f t="shared" ca="1" si="21"/>
        <v>Finance</v>
      </c>
      <c r="E165" s="121" t="str">
        <f t="shared" ca="1" si="22"/>
        <v>Midwest</v>
      </c>
      <c r="F165" s="122" t="str">
        <f t="shared" ca="1" si="23"/>
        <v>Accountant</v>
      </c>
      <c r="G165" s="58">
        <f t="shared" ca="1" si="19"/>
        <v>78492</v>
      </c>
      <c r="H165" s="123">
        <v>32264</v>
      </c>
      <c r="I165" s="124">
        <v>23863</v>
      </c>
      <c r="J165" s="132" t="str">
        <f t="shared" ca="1" si="20"/>
        <v>M</v>
      </c>
    </row>
    <row r="166" spans="2:10" x14ac:dyDescent="0.6">
      <c r="B166" s="128">
        <v>1161</v>
      </c>
      <c r="C166" s="119" t="s">
        <v>171</v>
      </c>
      <c r="D166" s="120" t="str">
        <f t="shared" ca="1" si="21"/>
        <v>Engineering</v>
      </c>
      <c r="E166" s="121" t="str">
        <f t="shared" ca="1" si="22"/>
        <v>South</v>
      </c>
      <c r="F166" s="122" t="str">
        <f t="shared" ca="1" si="23"/>
        <v>Accountant</v>
      </c>
      <c r="G166" s="58">
        <f t="shared" ca="1" si="19"/>
        <v>22555</v>
      </c>
      <c r="H166" s="123">
        <v>28501</v>
      </c>
      <c r="I166" s="124">
        <v>21561</v>
      </c>
      <c r="J166" s="132" t="str">
        <f t="shared" ca="1" si="20"/>
        <v>M</v>
      </c>
    </row>
    <row r="167" spans="2:10" x14ac:dyDescent="0.6">
      <c r="B167" s="128">
        <v>1162</v>
      </c>
      <c r="C167" s="119" t="s">
        <v>172</v>
      </c>
      <c r="D167" s="142" t="str">
        <f t="shared" ca="1" si="21"/>
        <v>Finance</v>
      </c>
      <c r="E167" s="121" t="str">
        <f t="shared" ca="1" si="22"/>
        <v>North</v>
      </c>
      <c r="F167" s="122" t="str">
        <f t="shared" ca="1" si="23"/>
        <v>Technician</v>
      </c>
      <c r="G167" s="58">
        <f t="shared" ca="1" si="19"/>
        <v>71890</v>
      </c>
      <c r="H167" s="123">
        <v>36117</v>
      </c>
      <c r="I167" s="124">
        <v>26986</v>
      </c>
      <c r="J167" s="125" t="str">
        <f t="shared" ca="1" si="20"/>
        <v>M</v>
      </c>
    </row>
    <row r="168" spans="2:10" x14ac:dyDescent="0.6">
      <c r="B168" s="128">
        <v>1163</v>
      </c>
      <c r="C168" s="119" t="s">
        <v>173</v>
      </c>
      <c r="D168" s="142" t="str">
        <f t="shared" ca="1" si="21"/>
        <v>Marketing</v>
      </c>
      <c r="E168" s="121" t="str">
        <f t="shared" ca="1" si="22"/>
        <v>Midwest</v>
      </c>
      <c r="F168" s="122" t="str">
        <f t="shared" ca="1" si="23"/>
        <v>Manager</v>
      </c>
      <c r="G168" s="58">
        <f t="shared" ca="1" si="19"/>
        <v>62383</v>
      </c>
      <c r="H168" s="123">
        <v>30203</v>
      </c>
      <c r="I168" s="124">
        <v>22533</v>
      </c>
      <c r="J168" s="132" t="str">
        <f t="shared" ca="1" si="20"/>
        <v>M</v>
      </c>
    </row>
    <row r="169" spans="2:10" x14ac:dyDescent="0.6">
      <c r="B169" s="128">
        <v>1164</v>
      </c>
      <c r="C169" s="119" t="s">
        <v>174</v>
      </c>
      <c r="D169" s="142" t="str">
        <f t="shared" ca="1" si="21"/>
        <v>Marketing</v>
      </c>
      <c r="E169" s="121" t="str">
        <f t="shared" ca="1" si="22"/>
        <v>South</v>
      </c>
      <c r="F169" s="122" t="str">
        <f t="shared" ca="1" si="23"/>
        <v>Manager</v>
      </c>
      <c r="G169" s="58">
        <f t="shared" ca="1" si="19"/>
        <v>26226</v>
      </c>
      <c r="H169" s="123">
        <v>25537</v>
      </c>
      <c r="I169" s="124">
        <v>16771</v>
      </c>
      <c r="J169" s="132" t="str">
        <f t="shared" ca="1" si="20"/>
        <v>M</v>
      </c>
    </row>
    <row r="170" spans="2:10" x14ac:dyDescent="0.6">
      <c r="B170" s="128">
        <v>1165</v>
      </c>
      <c r="C170" s="119" t="s">
        <v>118</v>
      </c>
      <c r="D170" s="120" t="str">
        <f t="shared" ca="1" si="21"/>
        <v>Engineering</v>
      </c>
      <c r="E170" s="121" t="str">
        <f t="shared" ca="1" si="22"/>
        <v>West</v>
      </c>
      <c r="F170" s="122" t="str">
        <f t="shared" ca="1" si="23"/>
        <v>Technician</v>
      </c>
      <c r="G170" s="58">
        <f t="shared" ca="1" si="19"/>
        <v>85456</v>
      </c>
      <c r="H170" s="123">
        <v>33946</v>
      </c>
      <c r="I170" s="124">
        <v>27006</v>
      </c>
      <c r="J170" s="132" t="str">
        <f t="shared" ca="1" si="20"/>
        <v>M</v>
      </c>
    </row>
    <row r="171" spans="2:10" x14ac:dyDescent="0.6">
      <c r="B171" s="128">
        <v>1166</v>
      </c>
      <c r="C171" s="119" t="s">
        <v>175</v>
      </c>
      <c r="D171" s="142" t="str">
        <f t="shared" ca="1" si="21"/>
        <v>Marketing</v>
      </c>
      <c r="E171" s="121" t="str">
        <f t="shared" ca="1" si="22"/>
        <v>South</v>
      </c>
      <c r="F171" s="122" t="str">
        <f t="shared" ca="1" si="23"/>
        <v>Technician</v>
      </c>
      <c r="G171" s="58">
        <f t="shared" ca="1" si="19"/>
        <v>29161</v>
      </c>
      <c r="H171" s="123">
        <v>27036</v>
      </c>
      <c r="I171" s="124">
        <v>18635</v>
      </c>
      <c r="J171" s="132" t="str">
        <f t="shared" ca="1" si="20"/>
        <v>M</v>
      </c>
    </row>
    <row r="172" spans="2:10" x14ac:dyDescent="0.6">
      <c r="B172" s="128">
        <v>1167</v>
      </c>
      <c r="C172" s="119" t="s">
        <v>176</v>
      </c>
      <c r="D172" s="120" t="str">
        <f t="shared" ca="1" si="21"/>
        <v>Finance</v>
      </c>
      <c r="E172" s="121" t="str">
        <f t="shared" ca="1" si="22"/>
        <v>West</v>
      </c>
      <c r="F172" s="122" t="str">
        <f t="shared" ca="1" si="23"/>
        <v>Manager</v>
      </c>
      <c r="G172" s="58">
        <f t="shared" ca="1" si="19"/>
        <v>68326</v>
      </c>
      <c r="H172" s="123">
        <v>31662</v>
      </c>
      <c r="I172" s="124">
        <v>22531</v>
      </c>
      <c r="J172" s="125" t="str">
        <f t="shared" ca="1" si="20"/>
        <v>F</v>
      </c>
    </row>
    <row r="173" spans="2:10" x14ac:dyDescent="0.6">
      <c r="B173" s="128">
        <v>1168</v>
      </c>
      <c r="C173" s="119" t="s">
        <v>177</v>
      </c>
      <c r="D173" s="120" t="str">
        <f t="shared" ca="1" si="21"/>
        <v>Finance</v>
      </c>
      <c r="E173" s="121" t="str">
        <f t="shared" ca="1" si="22"/>
        <v>West</v>
      </c>
      <c r="F173" s="122" t="str">
        <f t="shared" ca="1" si="23"/>
        <v>Accountant</v>
      </c>
      <c r="G173" s="58">
        <f t="shared" ca="1" si="19"/>
        <v>41279</v>
      </c>
      <c r="H173" s="123">
        <v>34663</v>
      </c>
      <c r="I173" s="124">
        <v>26262</v>
      </c>
      <c r="J173" s="132" t="str">
        <f t="shared" ca="1" si="20"/>
        <v>M</v>
      </c>
    </row>
    <row r="174" spans="2:10" x14ac:dyDescent="0.6">
      <c r="B174" s="128">
        <v>1169</v>
      </c>
      <c r="C174" s="119" t="s">
        <v>178</v>
      </c>
      <c r="D174" s="120" t="str">
        <f t="shared" ca="1" si="21"/>
        <v>Engineering</v>
      </c>
      <c r="E174" s="121" t="str">
        <f t="shared" ca="1" si="22"/>
        <v>West</v>
      </c>
      <c r="F174" s="122" t="str">
        <f t="shared" ca="1" si="23"/>
        <v>Technician</v>
      </c>
      <c r="G174" s="58">
        <f t="shared" ca="1" si="19"/>
        <v>27583</v>
      </c>
      <c r="H174" s="123">
        <v>34784</v>
      </c>
      <c r="I174" s="124">
        <v>25653</v>
      </c>
      <c r="J174" s="125" t="str">
        <f t="shared" ca="1" si="20"/>
        <v>M</v>
      </c>
    </row>
    <row r="175" spans="2:10" x14ac:dyDescent="0.6">
      <c r="B175" s="128">
        <v>1170</v>
      </c>
      <c r="C175" s="119" t="s">
        <v>179</v>
      </c>
      <c r="D175" s="157" t="str">
        <f t="shared" ca="1" si="21"/>
        <v>Engineering</v>
      </c>
      <c r="E175" s="121" t="str">
        <f t="shared" ca="1" si="22"/>
        <v>Midwest</v>
      </c>
      <c r="F175" s="122" t="str">
        <f t="shared" ca="1" si="23"/>
        <v>Technician</v>
      </c>
      <c r="G175" s="58">
        <f t="shared" ca="1" si="19"/>
        <v>34085</v>
      </c>
      <c r="H175" s="123">
        <v>38322</v>
      </c>
      <c r="I175" s="124">
        <v>29556</v>
      </c>
      <c r="J175" s="132" t="str">
        <f t="shared" ca="1" si="20"/>
        <v>F</v>
      </c>
    </row>
    <row r="176" spans="2:10" x14ac:dyDescent="0.6">
      <c r="B176" s="128">
        <v>1171</v>
      </c>
      <c r="C176" s="119" t="s">
        <v>180</v>
      </c>
      <c r="D176" s="120" t="str">
        <f t="shared" ca="1" si="21"/>
        <v>Marketing</v>
      </c>
      <c r="E176" s="121" t="str">
        <f t="shared" ca="1" si="22"/>
        <v>West</v>
      </c>
      <c r="F176" s="122" t="str">
        <f t="shared" ca="1" si="23"/>
        <v>Manager</v>
      </c>
      <c r="G176" s="58">
        <f t="shared" ca="1" si="19"/>
        <v>76160</v>
      </c>
      <c r="H176" s="123">
        <v>22858</v>
      </c>
      <c r="I176" s="124">
        <v>16283</v>
      </c>
      <c r="J176" s="132" t="str">
        <f t="shared" ca="1" si="20"/>
        <v>M</v>
      </c>
    </row>
    <row r="177" spans="2:10" x14ac:dyDescent="0.6">
      <c r="B177" s="128">
        <v>1172</v>
      </c>
      <c r="C177" s="119" t="s">
        <v>181</v>
      </c>
      <c r="D177" s="142" t="str">
        <f t="shared" ca="1" si="21"/>
        <v>Engineering</v>
      </c>
      <c r="E177" s="121" t="str">
        <f t="shared" ca="1" si="22"/>
        <v>West</v>
      </c>
      <c r="F177" s="122" t="str">
        <f t="shared" ca="1" si="23"/>
        <v>Accountant</v>
      </c>
      <c r="G177" s="58">
        <f t="shared" ca="1" si="19"/>
        <v>86120</v>
      </c>
      <c r="H177" s="123">
        <v>23926</v>
      </c>
      <c r="I177" s="124">
        <v>16986</v>
      </c>
      <c r="J177" s="125" t="str">
        <f t="shared" ca="1" si="20"/>
        <v>M</v>
      </c>
    </row>
    <row r="178" spans="2:10" x14ac:dyDescent="0.6">
      <c r="B178" s="128">
        <v>1173</v>
      </c>
      <c r="C178" s="119" t="s">
        <v>182</v>
      </c>
      <c r="D178" s="120" t="str">
        <f t="shared" ca="1" si="21"/>
        <v>Marketing</v>
      </c>
      <c r="E178" s="121" t="str">
        <f t="shared" ca="1" si="22"/>
        <v>North</v>
      </c>
      <c r="F178" s="122" t="str">
        <f t="shared" ca="1" si="23"/>
        <v>Supervisor</v>
      </c>
      <c r="G178" s="58">
        <f t="shared" ca="1" si="19"/>
        <v>67619</v>
      </c>
      <c r="H178" s="123">
        <v>37458</v>
      </c>
      <c r="I178" s="124">
        <v>28327</v>
      </c>
      <c r="J178" s="132" t="str">
        <f t="shared" ca="1" si="20"/>
        <v>M</v>
      </c>
    </row>
    <row r="179" spans="2:10" x14ac:dyDescent="0.6">
      <c r="B179" s="128">
        <v>1174</v>
      </c>
      <c r="C179" s="119" t="s">
        <v>183</v>
      </c>
      <c r="D179" s="142" t="str">
        <f t="shared" ca="1" si="21"/>
        <v>Marketing</v>
      </c>
      <c r="E179" s="121" t="str">
        <f t="shared" ca="1" si="22"/>
        <v>Midwest</v>
      </c>
      <c r="F179" s="122" t="str">
        <f t="shared" ca="1" si="23"/>
        <v>Technician</v>
      </c>
      <c r="G179" s="58">
        <f t="shared" ca="1" si="19"/>
        <v>73130</v>
      </c>
      <c r="H179" s="123">
        <v>26162</v>
      </c>
      <c r="I179" s="124">
        <v>19587</v>
      </c>
      <c r="J179" s="125" t="str">
        <f t="shared" ca="1" si="20"/>
        <v>M</v>
      </c>
    </row>
    <row r="180" spans="2:10" x14ac:dyDescent="0.6">
      <c r="B180" s="128">
        <v>1175</v>
      </c>
      <c r="C180" s="119" t="s">
        <v>75</v>
      </c>
      <c r="D180" s="120" t="str">
        <f t="shared" ca="1" si="21"/>
        <v>Marketing</v>
      </c>
      <c r="E180" s="121" t="str">
        <f t="shared" ca="1" si="22"/>
        <v>South</v>
      </c>
      <c r="F180" s="131" t="str">
        <f t="shared" ca="1" si="23"/>
        <v>Supervisor</v>
      </c>
      <c r="G180" s="58">
        <f t="shared" ca="1" si="19"/>
        <v>54411</v>
      </c>
      <c r="H180" s="123">
        <v>30963</v>
      </c>
      <c r="I180" s="124">
        <v>24388</v>
      </c>
      <c r="J180" s="132" t="str">
        <f t="shared" ca="1" si="20"/>
        <v>M</v>
      </c>
    </row>
    <row r="181" spans="2:10" x14ac:dyDescent="0.6">
      <c r="B181" s="128">
        <v>1176</v>
      </c>
      <c r="C181" s="119" t="s">
        <v>184</v>
      </c>
      <c r="D181" s="120" t="str">
        <f t="shared" ca="1" si="21"/>
        <v>Marketing</v>
      </c>
      <c r="E181" s="121" t="str">
        <f t="shared" ca="1" si="22"/>
        <v>West</v>
      </c>
      <c r="F181" s="122" t="str">
        <f t="shared" ca="1" si="23"/>
        <v>Supervisor</v>
      </c>
      <c r="G181" s="58">
        <f t="shared" ca="1" si="19"/>
        <v>63493</v>
      </c>
      <c r="H181" s="123">
        <v>32186</v>
      </c>
      <c r="I181" s="124">
        <v>23420</v>
      </c>
      <c r="J181" s="132" t="str">
        <f t="shared" ca="1" si="20"/>
        <v>M</v>
      </c>
    </row>
    <row r="182" spans="2:10" x14ac:dyDescent="0.6">
      <c r="B182" s="128">
        <v>1177</v>
      </c>
      <c r="C182" s="119" t="s">
        <v>185</v>
      </c>
      <c r="D182" s="142" t="str">
        <f t="shared" ca="1" si="21"/>
        <v>Operations</v>
      </c>
      <c r="E182" s="121" t="str">
        <f t="shared" ca="1" si="22"/>
        <v>Midwest</v>
      </c>
      <c r="F182" s="122" t="str">
        <f t="shared" ca="1" si="23"/>
        <v>Accountant</v>
      </c>
      <c r="G182" s="58">
        <f t="shared" ca="1" si="19"/>
        <v>56364</v>
      </c>
      <c r="H182" s="123">
        <v>31965</v>
      </c>
      <c r="I182" s="124">
        <v>23199</v>
      </c>
      <c r="J182" s="132" t="str">
        <f t="shared" ca="1" si="20"/>
        <v>M</v>
      </c>
    </row>
    <row r="183" spans="2:10" x14ac:dyDescent="0.6">
      <c r="B183" s="128">
        <v>1178</v>
      </c>
      <c r="C183" s="119" t="s">
        <v>186</v>
      </c>
      <c r="D183" s="120" t="str">
        <f t="shared" ca="1" si="21"/>
        <v>Marketing</v>
      </c>
      <c r="E183" s="121" t="str">
        <f t="shared" ca="1" si="22"/>
        <v>Midwest</v>
      </c>
      <c r="F183" s="137" t="str">
        <f t="shared" ca="1" si="23"/>
        <v>Supervisor</v>
      </c>
      <c r="G183" s="58">
        <f t="shared" ca="1" si="19"/>
        <v>49152</v>
      </c>
      <c r="H183" s="123">
        <v>25758</v>
      </c>
      <c r="I183" s="124">
        <v>17722</v>
      </c>
      <c r="J183" s="132" t="str">
        <f t="shared" ca="1" si="20"/>
        <v>M</v>
      </c>
    </row>
    <row r="184" spans="2:10" x14ac:dyDescent="0.6">
      <c r="B184" s="128">
        <v>1179</v>
      </c>
      <c r="C184" s="119" t="s">
        <v>187</v>
      </c>
      <c r="D184" s="142" t="str">
        <f t="shared" ca="1" si="21"/>
        <v>Finance</v>
      </c>
      <c r="E184" s="121" t="str">
        <f t="shared" ca="1" si="22"/>
        <v>Midwest</v>
      </c>
      <c r="F184" s="122" t="str">
        <f t="shared" ca="1" si="23"/>
        <v>Manager</v>
      </c>
      <c r="G184" s="58">
        <f t="shared" ca="1" si="19"/>
        <v>59057</v>
      </c>
      <c r="H184" s="123">
        <v>30092</v>
      </c>
      <c r="I184" s="124">
        <v>20961</v>
      </c>
      <c r="J184" s="132" t="str">
        <f t="shared" ca="1" si="20"/>
        <v>F</v>
      </c>
    </row>
    <row r="185" spans="2:10" x14ac:dyDescent="0.6">
      <c r="B185" s="128">
        <v>1180</v>
      </c>
      <c r="C185" s="119" t="s">
        <v>188</v>
      </c>
      <c r="D185" s="120" t="str">
        <f t="shared" ca="1" si="21"/>
        <v>Marketing</v>
      </c>
      <c r="E185" s="121" t="str">
        <f t="shared" ca="1" si="22"/>
        <v>North</v>
      </c>
      <c r="F185" s="131" t="str">
        <f t="shared" ca="1" si="23"/>
        <v>Technician</v>
      </c>
      <c r="G185" s="58">
        <f t="shared" ca="1" si="19"/>
        <v>23011</v>
      </c>
      <c r="H185" s="123">
        <v>36933</v>
      </c>
      <c r="I185" s="124">
        <v>27802</v>
      </c>
      <c r="J185" s="132" t="str">
        <f t="shared" ca="1" si="20"/>
        <v>M</v>
      </c>
    </row>
    <row r="186" spans="2:10" x14ac:dyDescent="0.6">
      <c r="B186" s="128">
        <v>1181</v>
      </c>
      <c r="C186" s="119" t="s">
        <v>189</v>
      </c>
      <c r="D186" s="120" t="str">
        <f t="shared" ca="1" si="21"/>
        <v>Finance</v>
      </c>
      <c r="E186" s="121" t="str">
        <f t="shared" ca="1" si="22"/>
        <v>North</v>
      </c>
      <c r="F186" s="122" t="str">
        <f t="shared" ca="1" si="23"/>
        <v>Manager</v>
      </c>
      <c r="G186" s="58">
        <f t="shared" ca="1" si="19"/>
        <v>79826</v>
      </c>
      <c r="H186" s="123">
        <v>24510</v>
      </c>
      <c r="I186" s="124">
        <v>16109</v>
      </c>
      <c r="J186" s="132" t="str">
        <f t="shared" ca="1" si="20"/>
        <v>M</v>
      </c>
    </row>
    <row r="187" spans="2:10" x14ac:dyDescent="0.6">
      <c r="B187" s="128">
        <v>1182</v>
      </c>
      <c r="C187" s="119" t="s">
        <v>190</v>
      </c>
      <c r="D187" s="120" t="str">
        <f t="shared" ca="1" si="21"/>
        <v>Marketing</v>
      </c>
      <c r="E187" s="121" t="str">
        <f t="shared" ca="1" si="22"/>
        <v>South</v>
      </c>
      <c r="F187" s="137" t="str">
        <f t="shared" ca="1" si="23"/>
        <v>Accountant</v>
      </c>
      <c r="G187" s="58">
        <f t="shared" ca="1" si="19"/>
        <v>57500</v>
      </c>
      <c r="H187" s="123">
        <v>29316</v>
      </c>
      <c r="I187" s="124">
        <v>20185</v>
      </c>
      <c r="J187" s="132" t="str">
        <f t="shared" ca="1" si="20"/>
        <v>F</v>
      </c>
    </row>
    <row r="188" spans="2:10" x14ac:dyDescent="0.6">
      <c r="B188" s="128">
        <v>1183</v>
      </c>
      <c r="C188" s="119" t="s">
        <v>191</v>
      </c>
      <c r="D188" s="120" t="str">
        <f t="shared" ca="1" si="21"/>
        <v>Marketing</v>
      </c>
      <c r="E188" s="121" t="str">
        <f t="shared" ca="1" si="22"/>
        <v>West</v>
      </c>
      <c r="F188" s="122" t="str">
        <f t="shared" ca="1" si="23"/>
        <v>Accountant</v>
      </c>
      <c r="G188" s="58">
        <f t="shared" ca="1" si="19"/>
        <v>52393</v>
      </c>
      <c r="H188" s="123">
        <v>24328</v>
      </c>
      <c r="I188" s="124">
        <v>17753</v>
      </c>
      <c r="J188" s="125" t="str">
        <f t="shared" ca="1" si="20"/>
        <v>F</v>
      </c>
    </row>
    <row r="189" spans="2:10" x14ac:dyDescent="0.6">
      <c r="B189" s="128">
        <v>1184</v>
      </c>
      <c r="C189" s="119" t="s">
        <v>192</v>
      </c>
      <c r="D189" s="120" t="str">
        <f t="shared" ca="1" si="21"/>
        <v>Marketing</v>
      </c>
      <c r="E189" s="121" t="str">
        <f t="shared" ca="1" si="22"/>
        <v>Midwest</v>
      </c>
      <c r="F189" s="122" t="str">
        <f t="shared" ca="1" si="23"/>
        <v>Manager</v>
      </c>
      <c r="G189" s="58">
        <f t="shared" ca="1" si="19"/>
        <v>79216</v>
      </c>
      <c r="H189" s="123">
        <v>36247</v>
      </c>
      <c r="I189" s="124">
        <v>27481</v>
      </c>
      <c r="J189" s="132" t="str">
        <f t="shared" ca="1" si="20"/>
        <v>M</v>
      </c>
    </row>
    <row r="190" spans="2:10" x14ac:dyDescent="0.6">
      <c r="B190" s="128">
        <v>1185</v>
      </c>
      <c r="C190" s="119" t="s">
        <v>193</v>
      </c>
      <c r="D190" s="120" t="str">
        <f t="shared" ca="1" si="21"/>
        <v>Marketing</v>
      </c>
      <c r="E190" s="121" t="str">
        <f t="shared" ca="1" si="22"/>
        <v>Midwest</v>
      </c>
      <c r="F190" s="122" t="str">
        <f t="shared" ca="1" si="23"/>
        <v>Technician</v>
      </c>
      <c r="G190" s="58">
        <f t="shared" ca="1" si="19"/>
        <v>37116</v>
      </c>
      <c r="H190" s="123">
        <v>26540</v>
      </c>
      <c r="I190" s="124">
        <v>18139</v>
      </c>
      <c r="J190" s="132" t="str">
        <f t="shared" ca="1" si="20"/>
        <v>M</v>
      </c>
    </row>
    <row r="191" spans="2:10" x14ac:dyDescent="0.6">
      <c r="B191" s="128">
        <v>1186</v>
      </c>
      <c r="C191" s="119" t="s">
        <v>194</v>
      </c>
      <c r="D191" s="120" t="str">
        <f t="shared" ca="1" si="21"/>
        <v>Marketing</v>
      </c>
      <c r="E191" s="121" t="str">
        <f t="shared" ca="1" si="22"/>
        <v>South</v>
      </c>
      <c r="F191" s="122" t="str">
        <f t="shared" ca="1" si="23"/>
        <v>Manager</v>
      </c>
      <c r="G191" s="58">
        <f t="shared" ca="1" si="19"/>
        <v>41741</v>
      </c>
      <c r="H191" s="123">
        <v>22982</v>
      </c>
      <c r="I191" s="124">
        <v>15677</v>
      </c>
      <c r="J191" s="132" t="str">
        <f t="shared" ca="1" si="20"/>
        <v>F</v>
      </c>
    </row>
    <row r="192" spans="2:10" x14ac:dyDescent="0.6">
      <c r="B192" s="128">
        <v>1187</v>
      </c>
      <c r="C192" s="119" t="s">
        <v>195</v>
      </c>
      <c r="D192" s="120" t="str">
        <f t="shared" ca="1" si="21"/>
        <v>Marketing</v>
      </c>
      <c r="E192" s="121" t="str">
        <f t="shared" ca="1" si="22"/>
        <v>West</v>
      </c>
      <c r="F192" s="137" t="str">
        <f t="shared" ca="1" si="23"/>
        <v>Technician</v>
      </c>
      <c r="G192" s="58">
        <f t="shared" ca="1" si="19"/>
        <v>54654</v>
      </c>
      <c r="H192" s="123">
        <v>22799</v>
      </c>
      <c r="I192" s="124">
        <v>16224</v>
      </c>
      <c r="J192" s="132" t="str">
        <f t="shared" ca="1" si="20"/>
        <v>F</v>
      </c>
    </row>
    <row r="193" spans="2:10" x14ac:dyDescent="0.6">
      <c r="B193" s="128">
        <v>1188</v>
      </c>
      <c r="C193" s="119" t="s">
        <v>137</v>
      </c>
      <c r="D193" s="142" t="str">
        <f t="shared" ca="1" si="21"/>
        <v>Marketing</v>
      </c>
      <c r="E193" s="121" t="str">
        <f t="shared" ca="1" si="22"/>
        <v>North</v>
      </c>
      <c r="F193" s="122" t="str">
        <f t="shared" ca="1" si="23"/>
        <v>Technician</v>
      </c>
      <c r="G193" s="58">
        <f t="shared" ca="1" si="19"/>
        <v>85689</v>
      </c>
      <c r="H193" s="123">
        <v>30869</v>
      </c>
      <c r="I193" s="124">
        <v>22833</v>
      </c>
      <c r="J193" s="132" t="str">
        <f t="shared" ca="1" si="20"/>
        <v>M</v>
      </c>
    </row>
    <row r="194" spans="2:10" x14ac:dyDescent="0.6">
      <c r="B194" s="128">
        <v>1189</v>
      </c>
      <c r="C194" s="119" t="s">
        <v>196</v>
      </c>
      <c r="D194" s="120" t="str">
        <f t="shared" ca="1" si="21"/>
        <v>Marketing</v>
      </c>
      <c r="E194" s="121" t="str">
        <f t="shared" ca="1" si="22"/>
        <v>South</v>
      </c>
      <c r="F194" s="122" t="str">
        <f t="shared" ca="1" si="23"/>
        <v>Accountant</v>
      </c>
      <c r="G194" s="58">
        <f t="shared" ca="1" si="19"/>
        <v>81301</v>
      </c>
      <c r="H194" s="123">
        <v>29475</v>
      </c>
      <c r="I194" s="124">
        <v>22535</v>
      </c>
      <c r="J194" s="132" t="str">
        <f t="shared" ca="1" si="20"/>
        <v>F</v>
      </c>
    </row>
    <row r="195" spans="2:10" x14ac:dyDescent="0.6">
      <c r="B195" s="128">
        <v>1190</v>
      </c>
      <c r="C195" s="119" t="s">
        <v>197</v>
      </c>
      <c r="D195" s="120" t="str">
        <f t="shared" ca="1" si="21"/>
        <v>Marketing</v>
      </c>
      <c r="E195" s="121" t="str">
        <f t="shared" ca="1" si="22"/>
        <v>South</v>
      </c>
      <c r="F195" s="122" t="str">
        <f t="shared" ca="1" si="23"/>
        <v>Technician</v>
      </c>
      <c r="G195" s="58">
        <f t="shared" ca="1" si="19"/>
        <v>79002</v>
      </c>
      <c r="H195" s="123">
        <v>30739</v>
      </c>
      <c r="I195" s="124">
        <v>21973</v>
      </c>
      <c r="J195" s="132" t="str">
        <f t="shared" ca="1" si="20"/>
        <v>M</v>
      </c>
    </row>
    <row r="196" spans="2:10" x14ac:dyDescent="0.6">
      <c r="B196" s="128">
        <v>1191</v>
      </c>
      <c r="C196" s="119" t="s">
        <v>198</v>
      </c>
      <c r="D196" s="120" t="str">
        <f t="shared" ca="1" si="21"/>
        <v>Marketing</v>
      </c>
      <c r="E196" s="121" t="str">
        <f t="shared" ca="1" si="22"/>
        <v>North</v>
      </c>
      <c r="F196" s="122" t="str">
        <f t="shared" ca="1" si="23"/>
        <v>Technician</v>
      </c>
      <c r="G196" s="58">
        <f t="shared" ca="1" si="19"/>
        <v>67667</v>
      </c>
      <c r="H196" s="123">
        <v>31012</v>
      </c>
      <c r="I196" s="124">
        <v>22246</v>
      </c>
      <c r="J196" s="132" t="str">
        <f t="shared" ca="1" si="20"/>
        <v>F</v>
      </c>
    </row>
    <row r="197" spans="2:10" x14ac:dyDescent="0.6">
      <c r="B197" s="128">
        <v>1192</v>
      </c>
      <c r="C197" s="119" t="s">
        <v>199</v>
      </c>
      <c r="D197" s="120" t="str">
        <f t="shared" ca="1" si="21"/>
        <v>Operations</v>
      </c>
      <c r="E197" s="121" t="str">
        <f t="shared" ca="1" si="22"/>
        <v>Midwest</v>
      </c>
      <c r="F197" s="122" t="str">
        <f t="shared" ca="1" si="23"/>
        <v>Technician</v>
      </c>
      <c r="G197" s="58">
        <f t="shared" ca="1" si="19"/>
        <v>66700</v>
      </c>
      <c r="H197" s="123">
        <v>33487</v>
      </c>
      <c r="I197" s="124">
        <v>26182</v>
      </c>
      <c r="J197" s="132" t="str">
        <f t="shared" ca="1" si="20"/>
        <v>M</v>
      </c>
    </row>
    <row r="198" spans="2:10" x14ac:dyDescent="0.6">
      <c r="B198" s="128">
        <v>1193</v>
      </c>
      <c r="C198" s="119" t="s">
        <v>200</v>
      </c>
      <c r="D198" s="120" t="str">
        <f t="shared" ca="1" si="21"/>
        <v>Marketing</v>
      </c>
      <c r="E198" s="121" t="str">
        <f t="shared" ca="1" si="22"/>
        <v>West</v>
      </c>
      <c r="F198" s="137" t="str">
        <f t="shared" ca="1" si="23"/>
        <v>Manager</v>
      </c>
      <c r="G198" s="58">
        <f t="shared" ca="1" si="19"/>
        <v>31575</v>
      </c>
      <c r="H198" s="123">
        <v>35556</v>
      </c>
      <c r="I198" s="124">
        <v>26790</v>
      </c>
      <c r="J198" s="132" t="str">
        <f t="shared" ca="1" si="20"/>
        <v>M</v>
      </c>
    </row>
    <row r="199" spans="2:10" x14ac:dyDescent="0.6">
      <c r="B199" s="128">
        <v>1194</v>
      </c>
      <c r="C199" s="119" t="s">
        <v>201</v>
      </c>
      <c r="D199" s="120" t="str">
        <f t="shared" ca="1" si="21"/>
        <v>Operations</v>
      </c>
      <c r="E199" s="121" t="str">
        <f t="shared" ca="1" si="22"/>
        <v>West</v>
      </c>
      <c r="F199" s="122" t="str">
        <f t="shared" ca="1" si="23"/>
        <v>Accountant</v>
      </c>
      <c r="G199" s="58">
        <f t="shared" ref="G199:G256" ca="1" si="24">RANDBETWEEN(20000,90000)</f>
        <v>20107</v>
      </c>
      <c r="H199" s="123">
        <v>34798</v>
      </c>
      <c r="I199" s="124">
        <v>28223</v>
      </c>
      <c r="J199" s="132" t="str">
        <f t="shared" ref="J199:J256" ca="1" si="25">IF(RANDBETWEEN(1,3)&lt;2,"F","M")</f>
        <v>M</v>
      </c>
    </row>
    <row r="200" spans="2:10" x14ac:dyDescent="0.6">
      <c r="B200" s="128">
        <v>1195</v>
      </c>
      <c r="C200" s="119" t="s">
        <v>202</v>
      </c>
      <c r="D200" s="120" t="str">
        <f t="shared" ref="D200:D256" ca="1" si="26">IF(RANDBETWEEN(1,4)=1,"Engineering",IF(RANDBETWEEN(1,4)=2,"Finance",IF(RANDBETWEEN(1,4)=3,"Operations","Marketing")))</f>
        <v>Operations</v>
      </c>
      <c r="E200" s="121" t="str">
        <f t="shared" ref="E200:E256" ca="1" si="27">IF(RANDBETWEEN(1,4)=1,"South",IF(RANDBETWEEN(1,4)=2,"Midwest",IF(RANDBETWEEN(1,4)=3,"North","West")))</f>
        <v>West</v>
      </c>
      <c r="F200" s="137" t="str">
        <f t="shared" ref="F200:F256" ca="1" si="28">IF(RANDBETWEEN(1,4)=1,"Accountant",IF(RANDBETWEEN(1,4)=2,"Manager",IF(RANDBETWEEN(1,4)=3,"Supervisor","Technician")))</f>
        <v>Manager</v>
      </c>
      <c r="G200" s="58">
        <f t="shared" ca="1" si="24"/>
        <v>75101</v>
      </c>
      <c r="H200" s="123">
        <v>28696</v>
      </c>
      <c r="I200" s="124">
        <v>21756</v>
      </c>
      <c r="J200" s="132" t="str">
        <f t="shared" ca="1" si="25"/>
        <v>M</v>
      </c>
    </row>
    <row r="201" spans="2:10" x14ac:dyDescent="0.6">
      <c r="B201" s="128">
        <v>1196</v>
      </c>
      <c r="C201" s="119" t="s">
        <v>203</v>
      </c>
      <c r="D201" s="120" t="str">
        <f t="shared" ca="1" si="26"/>
        <v>Marketing</v>
      </c>
      <c r="E201" s="121" t="str">
        <f t="shared" ca="1" si="27"/>
        <v>West</v>
      </c>
      <c r="F201" s="137" t="str">
        <f t="shared" ca="1" si="28"/>
        <v>Technician</v>
      </c>
      <c r="G201" s="58">
        <f t="shared" ca="1" si="24"/>
        <v>47083</v>
      </c>
      <c r="H201" s="123">
        <v>32921</v>
      </c>
      <c r="I201" s="124">
        <v>25616</v>
      </c>
      <c r="J201" s="132" t="str">
        <f t="shared" ca="1" si="25"/>
        <v>M</v>
      </c>
    </row>
    <row r="202" spans="2:10" x14ac:dyDescent="0.6">
      <c r="B202" s="128">
        <v>1197</v>
      </c>
      <c r="C202" s="119" t="s">
        <v>204</v>
      </c>
      <c r="D202" s="120" t="str">
        <f t="shared" ca="1" si="26"/>
        <v>Engineering</v>
      </c>
      <c r="E202" s="121" t="str">
        <f t="shared" ca="1" si="27"/>
        <v>South</v>
      </c>
      <c r="F202" s="137" t="str">
        <f t="shared" ca="1" si="28"/>
        <v>Manager</v>
      </c>
      <c r="G202" s="58">
        <f t="shared" ca="1" si="24"/>
        <v>83676</v>
      </c>
      <c r="H202" s="123">
        <v>35663</v>
      </c>
      <c r="I202" s="124">
        <v>27993</v>
      </c>
      <c r="J202" s="132" t="str">
        <f t="shared" ca="1" si="25"/>
        <v>F</v>
      </c>
    </row>
    <row r="203" spans="2:10" x14ac:dyDescent="0.6">
      <c r="B203" s="128">
        <v>1198</v>
      </c>
      <c r="C203" s="119" t="s">
        <v>205</v>
      </c>
      <c r="D203" s="120" t="str">
        <f t="shared" ca="1" si="26"/>
        <v>Finance</v>
      </c>
      <c r="E203" s="121" t="str">
        <f t="shared" ca="1" si="27"/>
        <v>West</v>
      </c>
      <c r="F203" s="122" t="str">
        <f t="shared" ca="1" si="28"/>
        <v>Technician</v>
      </c>
      <c r="G203" s="58">
        <f t="shared" ca="1" si="24"/>
        <v>28527</v>
      </c>
      <c r="H203" s="123">
        <v>31280</v>
      </c>
      <c r="I203" s="124">
        <v>22879</v>
      </c>
      <c r="J203" s="132" t="str">
        <f t="shared" ca="1" si="25"/>
        <v>M</v>
      </c>
    </row>
    <row r="204" spans="2:10" x14ac:dyDescent="0.6">
      <c r="B204" s="128">
        <v>1199</v>
      </c>
      <c r="C204" s="119" t="s">
        <v>206</v>
      </c>
      <c r="D204" s="120" t="str">
        <f t="shared" ca="1" si="26"/>
        <v>Marketing</v>
      </c>
      <c r="E204" s="121" t="str">
        <f t="shared" ca="1" si="27"/>
        <v>West</v>
      </c>
      <c r="F204" s="137" t="str">
        <f t="shared" ca="1" si="28"/>
        <v>Manager</v>
      </c>
      <c r="G204" s="58">
        <f t="shared" ca="1" si="24"/>
        <v>71524</v>
      </c>
      <c r="H204" s="123">
        <v>30131</v>
      </c>
      <c r="I204" s="124">
        <v>21730</v>
      </c>
      <c r="J204" s="132" t="str">
        <f t="shared" ca="1" si="25"/>
        <v>F</v>
      </c>
    </row>
    <row r="205" spans="2:10" x14ac:dyDescent="0.6">
      <c r="B205" s="128">
        <v>1200</v>
      </c>
      <c r="C205" s="119" t="s">
        <v>207</v>
      </c>
      <c r="D205" s="120" t="str">
        <f t="shared" ca="1" si="26"/>
        <v>Marketing</v>
      </c>
      <c r="E205" s="121" t="str">
        <f t="shared" ca="1" si="27"/>
        <v>West</v>
      </c>
      <c r="F205" s="122" t="str">
        <f t="shared" ca="1" si="28"/>
        <v>Accountant</v>
      </c>
      <c r="G205" s="58">
        <f t="shared" ca="1" si="24"/>
        <v>50870</v>
      </c>
      <c r="H205" s="123">
        <v>30523</v>
      </c>
      <c r="I205" s="124">
        <v>22853</v>
      </c>
      <c r="J205" s="132" t="str">
        <f t="shared" ca="1" si="25"/>
        <v>M</v>
      </c>
    </row>
    <row r="206" spans="2:10" x14ac:dyDescent="0.6">
      <c r="B206" s="128">
        <v>1201</v>
      </c>
      <c r="C206" s="119" t="s">
        <v>208</v>
      </c>
      <c r="D206" s="120" t="str">
        <f t="shared" ca="1" si="26"/>
        <v>Finance</v>
      </c>
      <c r="E206" s="121" t="str">
        <f t="shared" ca="1" si="27"/>
        <v>South</v>
      </c>
      <c r="F206" s="122" t="str">
        <f t="shared" ca="1" si="28"/>
        <v>Manager</v>
      </c>
      <c r="G206" s="58">
        <f t="shared" ca="1" si="24"/>
        <v>43857</v>
      </c>
      <c r="H206" s="123">
        <v>31315</v>
      </c>
      <c r="I206" s="124">
        <v>24740</v>
      </c>
      <c r="J206" s="132" t="str">
        <f t="shared" ca="1" si="25"/>
        <v>M</v>
      </c>
    </row>
    <row r="207" spans="2:10" x14ac:dyDescent="0.6">
      <c r="B207" s="128">
        <v>1202</v>
      </c>
      <c r="C207" s="119" t="s">
        <v>209</v>
      </c>
      <c r="D207" s="120" t="str">
        <f t="shared" ca="1" si="26"/>
        <v>Marketing</v>
      </c>
      <c r="E207" s="121" t="str">
        <f t="shared" ca="1" si="27"/>
        <v>South</v>
      </c>
      <c r="F207" s="122" t="str">
        <f t="shared" ca="1" si="28"/>
        <v>Technician</v>
      </c>
      <c r="G207" s="58">
        <f t="shared" ca="1" si="24"/>
        <v>24760</v>
      </c>
      <c r="H207" s="123">
        <v>29403</v>
      </c>
      <c r="I207" s="124">
        <v>22098</v>
      </c>
      <c r="J207" s="132" t="str">
        <f t="shared" ca="1" si="25"/>
        <v>M</v>
      </c>
    </row>
    <row r="208" spans="2:10" x14ac:dyDescent="0.6">
      <c r="B208" s="128">
        <v>1203</v>
      </c>
      <c r="C208" s="119" t="s">
        <v>210</v>
      </c>
      <c r="D208" s="120" t="str">
        <f t="shared" ca="1" si="26"/>
        <v>Operations</v>
      </c>
      <c r="E208" s="121" t="str">
        <f t="shared" ca="1" si="27"/>
        <v>South</v>
      </c>
      <c r="F208" s="131" t="str">
        <f t="shared" ca="1" si="28"/>
        <v>Technician</v>
      </c>
      <c r="G208" s="58">
        <f t="shared" ca="1" si="24"/>
        <v>30155</v>
      </c>
      <c r="H208" s="123">
        <v>36007</v>
      </c>
      <c r="I208" s="124">
        <v>27241</v>
      </c>
      <c r="J208" s="132" t="str">
        <f t="shared" ca="1" si="25"/>
        <v>F</v>
      </c>
    </row>
    <row r="209" spans="2:10" x14ac:dyDescent="0.6">
      <c r="B209" s="128">
        <v>1204</v>
      </c>
      <c r="C209" s="158" t="s">
        <v>211</v>
      </c>
      <c r="D209" s="120" t="str">
        <f t="shared" ca="1" si="26"/>
        <v>Engineering</v>
      </c>
      <c r="E209" s="121" t="str">
        <f t="shared" ca="1" si="27"/>
        <v>South</v>
      </c>
      <c r="F209" s="122" t="str">
        <f t="shared" ca="1" si="28"/>
        <v>Accountant</v>
      </c>
      <c r="G209" s="58">
        <f t="shared" ca="1" si="24"/>
        <v>53534</v>
      </c>
      <c r="H209" s="123">
        <v>25091</v>
      </c>
      <c r="I209" s="124">
        <v>17055</v>
      </c>
      <c r="J209" s="132" t="str">
        <f t="shared" ca="1" si="25"/>
        <v>F</v>
      </c>
    </row>
    <row r="210" spans="2:10" x14ac:dyDescent="0.6">
      <c r="B210" s="128">
        <v>1205</v>
      </c>
      <c r="C210" s="129" t="s">
        <v>212</v>
      </c>
      <c r="D210" s="120" t="str">
        <f t="shared" ca="1" si="26"/>
        <v>Engineering</v>
      </c>
      <c r="E210" s="121" t="str">
        <f t="shared" ca="1" si="27"/>
        <v>Midwest</v>
      </c>
      <c r="F210" s="122" t="str">
        <f t="shared" ca="1" si="28"/>
        <v>Accountant</v>
      </c>
      <c r="G210" s="58">
        <f t="shared" ca="1" si="24"/>
        <v>89677</v>
      </c>
      <c r="H210" s="123">
        <v>24802</v>
      </c>
      <c r="I210" s="124">
        <v>18227</v>
      </c>
      <c r="J210" s="132" t="str">
        <f t="shared" ca="1" si="25"/>
        <v>F</v>
      </c>
    </row>
    <row r="211" spans="2:10" x14ac:dyDescent="0.6">
      <c r="B211" s="128">
        <v>1206</v>
      </c>
      <c r="C211" s="119" t="s">
        <v>213</v>
      </c>
      <c r="D211" s="120" t="str">
        <f t="shared" ca="1" si="26"/>
        <v>Engineering</v>
      </c>
      <c r="E211" s="121" t="str">
        <f t="shared" ca="1" si="27"/>
        <v>Midwest</v>
      </c>
      <c r="F211" s="122" t="str">
        <f t="shared" ca="1" si="28"/>
        <v>Supervisor</v>
      </c>
      <c r="G211" s="58">
        <f t="shared" ca="1" si="24"/>
        <v>65804</v>
      </c>
      <c r="H211" s="123">
        <v>23150</v>
      </c>
      <c r="I211" s="124">
        <v>15845</v>
      </c>
      <c r="J211" s="132" t="str">
        <f t="shared" ca="1" si="25"/>
        <v>F</v>
      </c>
    </row>
    <row r="212" spans="2:10" x14ac:dyDescent="0.6">
      <c r="B212" s="128">
        <v>1207</v>
      </c>
      <c r="C212" s="129" t="s">
        <v>214</v>
      </c>
      <c r="D212" s="120" t="str">
        <f t="shared" ca="1" si="26"/>
        <v>Marketing</v>
      </c>
      <c r="E212" s="121" t="str">
        <f t="shared" ca="1" si="27"/>
        <v>South</v>
      </c>
      <c r="F212" s="137" t="str">
        <f t="shared" ca="1" si="28"/>
        <v>Technician</v>
      </c>
      <c r="G212" s="58">
        <f t="shared" ca="1" si="24"/>
        <v>26467</v>
      </c>
      <c r="H212" s="123">
        <v>29033</v>
      </c>
      <c r="I212" s="124">
        <v>22093</v>
      </c>
      <c r="J212" s="132" t="str">
        <f t="shared" ca="1" si="25"/>
        <v>M</v>
      </c>
    </row>
    <row r="213" spans="2:10" x14ac:dyDescent="0.6">
      <c r="B213" s="128">
        <v>1208</v>
      </c>
      <c r="C213" s="158" t="s">
        <v>215</v>
      </c>
      <c r="D213" s="120" t="str">
        <f t="shared" ca="1" si="26"/>
        <v>Engineering</v>
      </c>
      <c r="E213" s="121" t="str">
        <f t="shared" ca="1" si="27"/>
        <v>South</v>
      </c>
      <c r="F213" s="122" t="str">
        <f t="shared" ca="1" si="28"/>
        <v>Technician</v>
      </c>
      <c r="G213" s="58">
        <f t="shared" ca="1" si="24"/>
        <v>80996</v>
      </c>
      <c r="H213" s="123">
        <v>26797</v>
      </c>
      <c r="I213" s="124">
        <v>17666</v>
      </c>
      <c r="J213" s="132" t="str">
        <f t="shared" ca="1" si="25"/>
        <v>M</v>
      </c>
    </row>
    <row r="214" spans="2:10" x14ac:dyDescent="0.6">
      <c r="B214" s="128">
        <v>1209</v>
      </c>
      <c r="C214" s="119" t="s">
        <v>216</v>
      </c>
      <c r="D214" s="120" t="str">
        <f t="shared" ca="1" si="26"/>
        <v>Operations</v>
      </c>
      <c r="E214" s="121" t="str">
        <f t="shared" ca="1" si="27"/>
        <v>North</v>
      </c>
      <c r="F214" s="122" t="str">
        <f t="shared" ca="1" si="28"/>
        <v>Technician</v>
      </c>
      <c r="G214" s="58">
        <f t="shared" ca="1" si="24"/>
        <v>64464</v>
      </c>
      <c r="H214" s="123">
        <v>36908</v>
      </c>
      <c r="I214" s="124">
        <v>28872</v>
      </c>
      <c r="J214" s="132" t="str">
        <f t="shared" ca="1" si="25"/>
        <v>F</v>
      </c>
    </row>
    <row r="215" spans="2:10" x14ac:dyDescent="0.6">
      <c r="B215" s="128">
        <v>1210</v>
      </c>
      <c r="C215" s="129" t="s">
        <v>217</v>
      </c>
      <c r="D215" s="120" t="str">
        <f t="shared" ca="1" si="26"/>
        <v>Finance</v>
      </c>
      <c r="E215" s="121" t="str">
        <f t="shared" ca="1" si="27"/>
        <v>South</v>
      </c>
      <c r="F215" s="137" t="str">
        <f t="shared" ca="1" si="28"/>
        <v>Technician</v>
      </c>
      <c r="G215" s="58">
        <f t="shared" ca="1" si="24"/>
        <v>48780</v>
      </c>
      <c r="H215" s="123">
        <v>30987</v>
      </c>
      <c r="I215" s="124">
        <v>22221</v>
      </c>
      <c r="J215" s="132" t="str">
        <f t="shared" ca="1" si="25"/>
        <v>M</v>
      </c>
    </row>
    <row r="216" spans="2:10" x14ac:dyDescent="0.6">
      <c r="B216" s="128">
        <v>1211</v>
      </c>
      <c r="C216" s="129" t="s">
        <v>52</v>
      </c>
      <c r="D216" s="120" t="str">
        <f t="shared" ca="1" si="26"/>
        <v>Marketing</v>
      </c>
      <c r="E216" s="121" t="str">
        <f t="shared" ca="1" si="27"/>
        <v>South</v>
      </c>
      <c r="F216" s="122" t="str">
        <f t="shared" ca="1" si="28"/>
        <v>Accountant</v>
      </c>
      <c r="G216" s="58">
        <f t="shared" ca="1" si="24"/>
        <v>26646</v>
      </c>
      <c r="H216" s="123">
        <v>25627</v>
      </c>
      <c r="I216" s="124">
        <v>18322</v>
      </c>
      <c r="J216" s="132" t="str">
        <f t="shared" ca="1" si="25"/>
        <v>M</v>
      </c>
    </row>
    <row r="217" spans="2:10" x14ac:dyDescent="0.6">
      <c r="B217" s="128">
        <v>1212</v>
      </c>
      <c r="C217" s="119" t="s">
        <v>218</v>
      </c>
      <c r="D217" s="120" t="str">
        <f t="shared" ca="1" si="26"/>
        <v>Marketing</v>
      </c>
      <c r="E217" s="121" t="str">
        <f t="shared" ca="1" si="27"/>
        <v>West</v>
      </c>
      <c r="F217" s="122" t="str">
        <f t="shared" ca="1" si="28"/>
        <v>Accountant</v>
      </c>
      <c r="G217" s="58">
        <f t="shared" ca="1" si="24"/>
        <v>77112</v>
      </c>
      <c r="H217" s="123">
        <v>34321</v>
      </c>
      <c r="I217" s="124">
        <v>27016</v>
      </c>
      <c r="J217" s="132" t="str">
        <f t="shared" ca="1" si="25"/>
        <v>M</v>
      </c>
    </row>
    <row r="218" spans="2:10" x14ac:dyDescent="0.6">
      <c r="B218" s="128">
        <v>1213</v>
      </c>
      <c r="C218" s="129" t="s">
        <v>219</v>
      </c>
      <c r="D218" s="120" t="str">
        <f t="shared" ca="1" si="26"/>
        <v>Engineering</v>
      </c>
      <c r="E218" s="121" t="str">
        <f t="shared" ca="1" si="27"/>
        <v>North</v>
      </c>
      <c r="F218" s="122" t="str">
        <f t="shared" ca="1" si="28"/>
        <v>Technician</v>
      </c>
      <c r="G218" s="58">
        <f t="shared" ca="1" si="24"/>
        <v>28125</v>
      </c>
      <c r="H218" s="123">
        <v>29232</v>
      </c>
      <c r="I218" s="124">
        <v>21196</v>
      </c>
      <c r="J218" s="132" t="str">
        <f t="shared" ca="1" si="25"/>
        <v>F</v>
      </c>
    </row>
    <row r="219" spans="2:10" x14ac:dyDescent="0.6">
      <c r="B219" s="128">
        <v>1214</v>
      </c>
      <c r="C219" s="119" t="s">
        <v>220</v>
      </c>
      <c r="D219" s="120" t="str">
        <f t="shared" ca="1" si="26"/>
        <v>Marketing</v>
      </c>
      <c r="E219" s="121" t="str">
        <f t="shared" ca="1" si="27"/>
        <v>West</v>
      </c>
      <c r="F219" s="122" t="str">
        <f t="shared" ca="1" si="28"/>
        <v>Technician</v>
      </c>
      <c r="G219" s="58">
        <f t="shared" ca="1" si="24"/>
        <v>88208</v>
      </c>
      <c r="H219" s="123">
        <v>24821</v>
      </c>
      <c r="I219" s="124">
        <v>17151</v>
      </c>
      <c r="J219" s="132" t="str">
        <f t="shared" ca="1" si="25"/>
        <v>F</v>
      </c>
    </row>
    <row r="220" spans="2:10" x14ac:dyDescent="0.6">
      <c r="B220" s="128">
        <v>1215</v>
      </c>
      <c r="C220" s="119" t="s">
        <v>221</v>
      </c>
      <c r="D220" s="120" t="str">
        <f t="shared" ca="1" si="26"/>
        <v>Operations</v>
      </c>
      <c r="E220" s="121" t="str">
        <f t="shared" ca="1" si="27"/>
        <v>West</v>
      </c>
      <c r="F220" s="122" t="str">
        <f t="shared" ca="1" si="28"/>
        <v>Accountant</v>
      </c>
      <c r="G220" s="58">
        <f t="shared" ca="1" si="24"/>
        <v>41303</v>
      </c>
      <c r="H220" s="123">
        <v>31483</v>
      </c>
      <c r="I220" s="124">
        <v>24543</v>
      </c>
      <c r="J220" s="132" t="str">
        <f t="shared" ca="1" si="25"/>
        <v>F</v>
      </c>
    </row>
    <row r="221" spans="2:10" x14ac:dyDescent="0.6">
      <c r="B221" s="128">
        <v>1216</v>
      </c>
      <c r="C221" s="129" t="s">
        <v>222</v>
      </c>
      <c r="D221" s="120" t="str">
        <f t="shared" ca="1" si="26"/>
        <v>Marketing</v>
      </c>
      <c r="E221" s="121" t="str">
        <f t="shared" ca="1" si="27"/>
        <v>South</v>
      </c>
      <c r="F221" s="122" t="str">
        <f t="shared" ca="1" si="28"/>
        <v>Supervisor</v>
      </c>
      <c r="G221" s="58">
        <f t="shared" ca="1" si="24"/>
        <v>41214</v>
      </c>
      <c r="H221" s="123">
        <v>26552</v>
      </c>
      <c r="I221" s="124">
        <v>17421</v>
      </c>
      <c r="J221" s="132" t="str">
        <f t="shared" ca="1" si="25"/>
        <v>M</v>
      </c>
    </row>
    <row r="222" spans="2:10" x14ac:dyDescent="0.6">
      <c r="B222" s="128">
        <v>1217</v>
      </c>
      <c r="C222" s="119" t="s">
        <v>223</v>
      </c>
      <c r="D222" s="120" t="str">
        <f t="shared" ca="1" si="26"/>
        <v>Finance</v>
      </c>
      <c r="E222" s="121" t="str">
        <f t="shared" ca="1" si="27"/>
        <v>West</v>
      </c>
      <c r="F222" s="122" t="str">
        <f t="shared" ca="1" si="28"/>
        <v>Technician</v>
      </c>
      <c r="G222" s="58">
        <f t="shared" ca="1" si="24"/>
        <v>20450</v>
      </c>
      <c r="H222" s="123">
        <v>27479</v>
      </c>
      <c r="I222" s="124">
        <v>20174</v>
      </c>
      <c r="J222" s="132" t="str">
        <f t="shared" ca="1" si="25"/>
        <v>M</v>
      </c>
    </row>
    <row r="223" spans="2:10" x14ac:dyDescent="0.6">
      <c r="B223" s="128">
        <v>1218</v>
      </c>
      <c r="C223" s="129" t="s">
        <v>224</v>
      </c>
      <c r="D223" s="120" t="str">
        <f t="shared" ca="1" si="26"/>
        <v>Engineering</v>
      </c>
      <c r="E223" s="121" t="str">
        <f t="shared" ca="1" si="27"/>
        <v>West</v>
      </c>
      <c r="F223" s="122" t="str">
        <f t="shared" ca="1" si="28"/>
        <v>Accountant</v>
      </c>
      <c r="G223" s="58">
        <f t="shared" ca="1" si="24"/>
        <v>79770</v>
      </c>
      <c r="H223" s="123">
        <v>31534</v>
      </c>
      <c r="I223" s="124">
        <v>24959</v>
      </c>
      <c r="J223" s="132" t="str">
        <f t="shared" ca="1" si="25"/>
        <v>M</v>
      </c>
    </row>
    <row r="224" spans="2:10" x14ac:dyDescent="0.6">
      <c r="B224" s="128">
        <v>1219</v>
      </c>
      <c r="C224" s="129" t="s">
        <v>225</v>
      </c>
      <c r="D224" s="120" t="str">
        <f t="shared" ca="1" si="26"/>
        <v>Engineering</v>
      </c>
      <c r="E224" s="121" t="str">
        <f t="shared" ca="1" si="27"/>
        <v>West</v>
      </c>
      <c r="F224" s="122" t="str">
        <f t="shared" ca="1" si="28"/>
        <v>Technician</v>
      </c>
      <c r="G224" s="58">
        <f t="shared" ca="1" si="24"/>
        <v>38916</v>
      </c>
      <c r="H224" s="123">
        <v>30903</v>
      </c>
      <c r="I224" s="124">
        <v>21772</v>
      </c>
      <c r="J224" s="132" t="str">
        <f t="shared" ca="1" si="25"/>
        <v>M</v>
      </c>
    </row>
    <row r="225" spans="2:10" x14ac:dyDescent="0.6">
      <c r="B225" s="128">
        <v>1220</v>
      </c>
      <c r="C225" s="129" t="s">
        <v>175</v>
      </c>
      <c r="D225" s="120" t="str">
        <f t="shared" ca="1" si="26"/>
        <v>Engineering</v>
      </c>
      <c r="E225" s="121" t="str">
        <f t="shared" ca="1" si="27"/>
        <v>West</v>
      </c>
      <c r="F225" s="122" t="str">
        <f t="shared" ca="1" si="28"/>
        <v>Technician</v>
      </c>
      <c r="G225" s="58">
        <f t="shared" ca="1" si="24"/>
        <v>33515</v>
      </c>
      <c r="H225" s="123">
        <v>24969</v>
      </c>
      <c r="I225" s="124">
        <v>18029</v>
      </c>
      <c r="J225" s="132" t="str">
        <f t="shared" ca="1" si="25"/>
        <v>M</v>
      </c>
    </row>
    <row r="226" spans="2:10" x14ac:dyDescent="0.6">
      <c r="B226" s="128">
        <v>1221</v>
      </c>
      <c r="C226" s="129" t="s">
        <v>226</v>
      </c>
      <c r="D226" s="120" t="str">
        <f t="shared" ca="1" si="26"/>
        <v>Marketing</v>
      </c>
      <c r="E226" s="121" t="str">
        <f t="shared" ca="1" si="27"/>
        <v>North</v>
      </c>
      <c r="F226" s="122" t="str">
        <f t="shared" ca="1" si="28"/>
        <v>Supervisor</v>
      </c>
      <c r="G226" s="58">
        <f t="shared" ca="1" si="24"/>
        <v>71956</v>
      </c>
      <c r="H226" s="123">
        <v>31431</v>
      </c>
      <c r="I226" s="124">
        <v>22300</v>
      </c>
      <c r="J226" s="132" t="str">
        <f t="shared" ca="1" si="25"/>
        <v>M</v>
      </c>
    </row>
    <row r="227" spans="2:10" x14ac:dyDescent="0.6">
      <c r="B227" s="128">
        <v>1222</v>
      </c>
      <c r="C227" s="158" t="s">
        <v>227</v>
      </c>
      <c r="D227" s="120" t="str">
        <f t="shared" ca="1" si="26"/>
        <v>Engineering</v>
      </c>
      <c r="E227" s="121" t="str">
        <f t="shared" ca="1" si="27"/>
        <v>South</v>
      </c>
      <c r="F227" s="122" t="str">
        <f t="shared" ca="1" si="28"/>
        <v>Accountant</v>
      </c>
      <c r="G227" s="58">
        <f t="shared" ca="1" si="24"/>
        <v>84593</v>
      </c>
      <c r="H227" s="123">
        <v>25523</v>
      </c>
      <c r="I227" s="124">
        <v>17122</v>
      </c>
      <c r="J227" s="132" t="str">
        <f t="shared" ca="1" si="25"/>
        <v>F</v>
      </c>
    </row>
    <row r="228" spans="2:10" x14ac:dyDescent="0.6">
      <c r="B228" s="128">
        <v>1223</v>
      </c>
      <c r="C228" s="129" t="s">
        <v>228</v>
      </c>
      <c r="D228" s="120" t="str">
        <f t="shared" ca="1" si="26"/>
        <v>Engineering</v>
      </c>
      <c r="E228" s="121" t="str">
        <f t="shared" ca="1" si="27"/>
        <v>South</v>
      </c>
      <c r="F228" s="122" t="str">
        <f t="shared" ca="1" si="28"/>
        <v>Accountant</v>
      </c>
      <c r="G228" s="58">
        <f t="shared" ca="1" si="24"/>
        <v>83196</v>
      </c>
      <c r="H228" s="123">
        <v>35249</v>
      </c>
      <c r="I228" s="124">
        <v>28309</v>
      </c>
      <c r="J228" s="132" t="str">
        <f t="shared" ca="1" si="25"/>
        <v>M</v>
      </c>
    </row>
    <row r="229" spans="2:10" x14ac:dyDescent="0.6">
      <c r="B229" s="128">
        <v>1224</v>
      </c>
      <c r="C229" s="129" t="s">
        <v>229</v>
      </c>
      <c r="D229" s="120" t="str">
        <f t="shared" ca="1" si="26"/>
        <v>Marketing</v>
      </c>
      <c r="E229" s="121" t="str">
        <f t="shared" ca="1" si="27"/>
        <v>North</v>
      </c>
      <c r="F229" s="122" t="str">
        <f t="shared" ca="1" si="28"/>
        <v>Technician</v>
      </c>
      <c r="G229" s="58">
        <f t="shared" ca="1" si="24"/>
        <v>24604</v>
      </c>
      <c r="H229" s="123">
        <v>27468</v>
      </c>
      <c r="I229" s="124">
        <v>19798</v>
      </c>
      <c r="J229" s="132" t="str">
        <f t="shared" ca="1" si="25"/>
        <v>M</v>
      </c>
    </row>
    <row r="230" spans="2:10" x14ac:dyDescent="0.6">
      <c r="B230" s="128">
        <v>1225</v>
      </c>
      <c r="C230" s="119" t="s">
        <v>230</v>
      </c>
      <c r="D230" s="120" t="str">
        <f t="shared" ca="1" si="26"/>
        <v>Operations</v>
      </c>
      <c r="E230" s="121" t="str">
        <f t="shared" ca="1" si="27"/>
        <v>West</v>
      </c>
      <c r="F230" s="122" t="str">
        <f t="shared" ca="1" si="28"/>
        <v>Technician</v>
      </c>
      <c r="G230" s="58">
        <f t="shared" ca="1" si="24"/>
        <v>70379</v>
      </c>
      <c r="H230" s="123">
        <v>34869</v>
      </c>
      <c r="I230" s="124">
        <v>28294</v>
      </c>
      <c r="J230" s="132" t="str">
        <f t="shared" ca="1" si="25"/>
        <v>M</v>
      </c>
    </row>
    <row r="231" spans="2:10" x14ac:dyDescent="0.6">
      <c r="B231" s="128">
        <v>1226</v>
      </c>
      <c r="C231" s="119" t="s">
        <v>231</v>
      </c>
      <c r="D231" s="120" t="str">
        <f t="shared" ca="1" si="26"/>
        <v>Marketing</v>
      </c>
      <c r="E231" s="121" t="str">
        <f t="shared" ca="1" si="27"/>
        <v>North</v>
      </c>
      <c r="F231" s="122" t="str">
        <f t="shared" ca="1" si="28"/>
        <v>Accountant</v>
      </c>
      <c r="G231" s="58">
        <f t="shared" ca="1" si="24"/>
        <v>29436</v>
      </c>
      <c r="H231" s="123">
        <v>36801</v>
      </c>
      <c r="I231" s="124">
        <v>28400</v>
      </c>
      <c r="J231" s="132" t="str">
        <f t="shared" ca="1" si="25"/>
        <v>F</v>
      </c>
    </row>
    <row r="232" spans="2:10" x14ac:dyDescent="0.6">
      <c r="B232" s="128">
        <v>1227</v>
      </c>
      <c r="C232" s="158" t="s">
        <v>232</v>
      </c>
      <c r="D232" s="120" t="str">
        <f t="shared" ca="1" si="26"/>
        <v>Marketing</v>
      </c>
      <c r="E232" s="121" t="str">
        <f t="shared" ca="1" si="27"/>
        <v>South</v>
      </c>
      <c r="F232" s="122" t="str">
        <f t="shared" ca="1" si="28"/>
        <v>Accountant</v>
      </c>
      <c r="G232" s="58">
        <f t="shared" ca="1" si="24"/>
        <v>44711</v>
      </c>
      <c r="H232" s="123">
        <v>32479</v>
      </c>
      <c r="I232" s="124">
        <v>25174</v>
      </c>
      <c r="J232" s="132" t="str">
        <f t="shared" ca="1" si="25"/>
        <v>M</v>
      </c>
    </row>
    <row r="233" spans="2:10" x14ac:dyDescent="0.6">
      <c r="B233" s="128">
        <v>1228</v>
      </c>
      <c r="C233" s="129" t="s">
        <v>233</v>
      </c>
      <c r="D233" s="120" t="str">
        <f t="shared" ca="1" si="26"/>
        <v>Finance</v>
      </c>
      <c r="E233" s="121" t="str">
        <f t="shared" ca="1" si="27"/>
        <v>West</v>
      </c>
      <c r="F233" s="122" t="str">
        <f t="shared" ca="1" si="28"/>
        <v>Manager</v>
      </c>
      <c r="G233" s="58">
        <f t="shared" ca="1" si="24"/>
        <v>83307</v>
      </c>
      <c r="H233" s="123">
        <v>36565</v>
      </c>
      <c r="I233" s="124">
        <v>28895</v>
      </c>
      <c r="J233" s="132" t="str">
        <f t="shared" ca="1" si="25"/>
        <v>F</v>
      </c>
    </row>
    <row r="234" spans="2:10" x14ac:dyDescent="0.6">
      <c r="B234" s="128">
        <v>1229</v>
      </c>
      <c r="C234" s="119" t="s">
        <v>234</v>
      </c>
      <c r="D234" s="120" t="str">
        <f t="shared" ca="1" si="26"/>
        <v>Finance</v>
      </c>
      <c r="E234" s="121" t="str">
        <f t="shared" ca="1" si="27"/>
        <v>Midwest</v>
      </c>
      <c r="F234" s="122" t="str">
        <f t="shared" ca="1" si="28"/>
        <v>Technician</v>
      </c>
      <c r="G234" s="58">
        <f t="shared" ca="1" si="24"/>
        <v>25099</v>
      </c>
      <c r="H234" s="123">
        <v>34115</v>
      </c>
      <c r="I234" s="124">
        <v>25714</v>
      </c>
      <c r="J234" s="132" t="str">
        <f t="shared" ca="1" si="25"/>
        <v>F</v>
      </c>
    </row>
    <row r="235" spans="2:10" x14ac:dyDescent="0.6">
      <c r="B235" s="128">
        <v>1230</v>
      </c>
      <c r="C235" s="129" t="s">
        <v>235</v>
      </c>
      <c r="D235" s="120" t="str">
        <f t="shared" ca="1" si="26"/>
        <v>Engineering</v>
      </c>
      <c r="E235" s="121" t="str">
        <f t="shared" ca="1" si="27"/>
        <v>South</v>
      </c>
      <c r="F235" s="122" t="str">
        <f t="shared" ca="1" si="28"/>
        <v>Technician</v>
      </c>
      <c r="G235" s="58">
        <f t="shared" ca="1" si="24"/>
        <v>44414</v>
      </c>
      <c r="H235" s="123">
        <v>23339</v>
      </c>
      <c r="I235" s="124">
        <v>15303</v>
      </c>
      <c r="J235" s="132" t="str">
        <f t="shared" ca="1" si="25"/>
        <v>M</v>
      </c>
    </row>
    <row r="236" spans="2:10" x14ac:dyDescent="0.6">
      <c r="B236" s="128">
        <v>1231</v>
      </c>
      <c r="C236" s="129" t="s">
        <v>236</v>
      </c>
      <c r="D236" s="120" t="str">
        <f t="shared" ca="1" si="26"/>
        <v>Engineering</v>
      </c>
      <c r="E236" s="121" t="str">
        <f t="shared" ca="1" si="27"/>
        <v>South</v>
      </c>
      <c r="F236" s="122" t="str">
        <f t="shared" ca="1" si="28"/>
        <v>Accountant</v>
      </c>
      <c r="G236" s="58">
        <f t="shared" ca="1" si="24"/>
        <v>67264</v>
      </c>
      <c r="H236" s="123">
        <v>31586</v>
      </c>
      <c r="I236" s="124">
        <v>22820</v>
      </c>
      <c r="J236" s="132" t="str">
        <f t="shared" ca="1" si="25"/>
        <v>F</v>
      </c>
    </row>
    <row r="237" spans="2:10" x14ac:dyDescent="0.6">
      <c r="B237" s="128">
        <v>1232</v>
      </c>
      <c r="C237" s="129" t="s">
        <v>237</v>
      </c>
      <c r="D237" s="120" t="str">
        <f t="shared" ca="1" si="26"/>
        <v>Marketing</v>
      </c>
      <c r="E237" s="121" t="str">
        <f t="shared" ca="1" si="27"/>
        <v>North</v>
      </c>
      <c r="F237" s="122" t="str">
        <f t="shared" ca="1" si="28"/>
        <v>Accountant</v>
      </c>
      <c r="G237" s="58">
        <f t="shared" ca="1" si="24"/>
        <v>64521</v>
      </c>
      <c r="H237" s="123">
        <v>27853</v>
      </c>
      <c r="I237" s="124">
        <v>21278</v>
      </c>
      <c r="J237" s="132" t="str">
        <f t="shared" ca="1" si="25"/>
        <v>M</v>
      </c>
    </row>
    <row r="238" spans="2:10" x14ac:dyDescent="0.6">
      <c r="B238" s="128">
        <v>1233</v>
      </c>
      <c r="C238" s="129" t="s">
        <v>238</v>
      </c>
      <c r="D238" s="120" t="str">
        <f t="shared" ca="1" si="26"/>
        <v>Finance</v>
      </c>
      <c r="E238" s="121" t="str">
        <f t="shared" ca="1" si="27"/>
        <v>West</v>
      </c>
      <c r="F238" s="122" t="str">
        <f t="shared" ca="1" si="28"/>
        <v>Accountant</v>
      </c>
      <c r="G238" s="58">
        <f t="shared" ca="1" si="24"/>
        <v>50787</v>
      </c>
      <c r="H238" s="123">
        <v>36176</v>
      </c>
      <c r="I238" s="124">
        <v>27410</v>
      </c>
      <c r="J238" s="132" t="str">
        <f t="shared" ca="1" si="25"/>
        <v>M</v>
      </c>
    </row>
    <row r="239" spans="2:10" x14ac:dyDescent="0.6">
      <c r="B239" s="128">
        <v>1234</v>
      </c>
      <c r="C239" s="119" t="s">
        <v>239</v>
      </c>
      <c r="D239" s="120" t="str">
        <f t="shared" ca="1" si="26"/>
        <v>Marketing</v>
      </c>
      <c r="E239" s="121" t="str">
        <f t="shared" ca="1" si="27"/>
        <v>Midwest</v>
      </c>
      <c r="F239" s="122" t="str">
        <f t="shared" ca="1" si="28"/>
        <v>Supervisor</v>
      </c>
      <c r="G239" s="58">
        <f t="shared" ca="1" si="24"/>
        <v>61053</v>
      </c>
      <c r="H239" s="123">
        <v>36727</v>
      </c>
      <c r="I239" s="124">
        <v>29787</v>
      </c>
      <c r="J239" s="132" t="str">
        <f t="shared" ca="1" si="25"/>
        <v>M</v>
      </c>
    </row>
    <row r="240" spans="2:10" x14ac:dyDescent="0.6">
      <c r="B240" s="128">
        <v>1235</v>
      </c>
      <c r="C240" s="129" t="s">
        <v>240</v>
      </c>
      <c r="D240" s="120" t="str">
        <f t="shared" ca="1" si="26"/>
        <v>Engineering</v>
      </c>
      <c r="E240" s="121" t="str">
        <f t="shared" ca="1" si="27"/>
        <v>Midwest</v>
      </c>
      <c r="F240" s="122" t="str">
        <f t="shared" ca="1" si="28"/>
        <v>Technician</v>
      </c>
      <c r="G240" s="58">
        <f t="shared" ca="1" si="24"/>
        <v>56044</v>
      </c>
      <c r="H240" s="123">
        <v>36153</v>
      </c>
      <c r="I240" s="124">
        <v>27387</v>
      </c>
      <c r="J240" s="132" t="str">
        <f t="shared" ca="1" si="25"/>
        <v>M</v>
      </c>
    </row>
    <row r="241" spans="2:10" x14ac:dyDescent="0.6">
      <c r="B241" s="128">
        <v>1236</v>
      </c>
      <c r="C241" s="129" t="s">
        <v>241</v>
      </c>
      <c r="D241" s="120" t="str">
        <f t="shared" ca="1" si="26"/>
        <v>Engineering</v>
      </c>
      <c r="E241" s="121" t="str">
        <f t="shared" ca="1" si="27"/>
        <v>South</v>
      </c>
      <c r="F241" s="122" t="str">
        <f t="shared" ca="1" si="28"/>
        <v>Accountant</v>
      </c>
      <c r="G241" s="58">
        <f t="shared" ca="1" si="24"/>
        <v>80923</v>
      </c>
      <c r="H241" s="123">
        <v>37134</v>
      </c>
      <c r="I241" s="124">
        <v>29098</v>
      </c>
      <c r="J241" s="132" t="str">
        <f t="shared" ca="1" si="25"/>
        <v>M</v>
      </c>
    </row>
    <row r="242" spans="2:10" x14ac:dyDescent="0.6">
      <c r="B242" s="128">
        <v>1237</v>
      </c>
      <c r="C242" s="129" t="s">
        <v>86</v>
      </c>
      <c r="D242" s="120" t="str">
        <f t="shared" ca="1" si="26"/>
        <v>Engineering</v>
      </c>
      <c r="E242" s="121" t="str">
        <f t="shared" ca="1" si="27"/>
        <v>West</v>
      </c>
      <c r="F242" s="122" t="str">
        <f t="shared" ca="1" si="28"/>
        <v>Technician</v>
      </c>
      <c r="G242" s="58">
        <f t="shared" ca="1" si="24"/>
        <v>36853</v>
      </c>
      <c r="H242" s="123">
        <v>26589</v>
      </c>
      <c r="I242" s="124">
        <v>17458</v>
      </c>
      <c r="J242" s="132" t="str">
        <f t="shared" ca="1" si="25"/>
        <v>F</v>
      </c>
    </row>
    <row r="243" spans="2:10" x14ac:dyDescent="0.6">
      <c r="B243" s="128">
        <v>1238</v>
      </c>
      <c r="C243" s="129" t="s">
        <v>242</v>
      </c>
      <c r="D243" s="120" t="str">
        <f t="shared" ca="1" si="26"/>
        <v>Marketing</v>
      </c>
      <c r="E243" s="121" t="str">
        <f t="shared" ca="1" si="27"/>
        <v>West</v>
      </c>
      <c r="F243" s="122" t="str">
        <f t="shared" ca="1" si="28"/>
        <v>Accountant</v>
      </c>
      <c r="G243" s="58">
        <f t="shared" ca="1" si="24"/>
        <v>68549</v>
      </c>
      <c r="H243" s="123">
        <v>27286</v>
      </c>
      <c r="I243" s="124">
        <v>20711</v>
      </c>
      <c r="J243" s="132" t="str">
        <f t="shared" ca="1" si="25"/>
        <v>F</v>
      </c>
    </row>
    <row r="244" spans="2:10" x14ac:dyDescent="0.6">
      <c r="B244" s="128">
        <v>1239</v>
      </c>
      <c r="C244" s="129" t="s">
        <v>243</v>
      </c>
      <c r="D244" s="120" t="str">
        <f t="shared" ca="1" si="26"/>
        <v>Finance</v>
      </c>
      <c r="E244" s="121" t="str">
        <f t="shared" ca="1" si="27"/>
        <v>South</v>
      </c>
      <c r="F244" s="122" t="str">
        <f t="shared" ca="1" si="28"/>
        <v>Technician</v>
      </c>
      <c r="G244" s="58">
        <f t="shared" ca="1" si="24"/>
        <v>72356</v>
      </c>
      <c r="H244" s="123">
        <v>34135</v>
      </c>
      <c r="I244" s="124">
        <v>25369</v>
      </c>
      <c r="J244" s="132" t="str">
        <f t="shared" ca="1" si="25"/>
        <v>M</v>
      </c>
    </row>
    <row r="245" spans="2:10" x14ac:dyDescent="0.6">
      <c r="B245" s="128">
        <v>1240</v>
      </c>
      <c r="C245" s="119" t="s">
        <v>244</v>
      </c>
      <c r="D245" s="120" t="str">
        <f t="shared" ca="1" si="26"/>
        <v>Engineering</v>
      </c>
      <c r="E245" s="121" t="str">
        <f t="shared" ca="1" si="27"/>
        <v>South</v>
      </c>
      <c r="F245" s="122" t="str">
        <f t="shared" ca="1" si="28"/>
        <v>Supervisor</v>
      </c>
      <c r="G245" s="58">
        <f t="shared" ca="1" si="24"/>
        <v>51942</v>
      </c>
      <c r="H245" s="123">
        <v>34447</v>
      </c>
      <c r="I245" s="124">
        <v>25681</v>
      </c>
      <c r="J245" s="132" t="str">
        <f t="shared" ca="1" si="25"/>
        <v>M</v>
      </c>
    </row>
    <row r="246" spans="2:10" x14ac:dyDescent="0.6">
      <c r="B246" s="128">
        <v>1241</v>
      </c>
      <c r="C246" s="129" t="s">
        <v>245</v>
      </c>
      <c r="D246" s="120" t="str">
        <f t="shared" ca="1" si="26"/>
        <v>Finance</v>
      </c>
      <c r="E246" s="121" t="str">
        <f t="shared" ca="1" si="27"/>
        <v>West</v>
      </c>
      <c r="F246" s="122" t="str">
        <f t="shared" ca="1" si="28"/>
        <v>Accountant</v>
      </c>
      <c r="G246" s="58">
        <f t="shared" ca="1" si="24"/>
        <v>40849</v>
      </c>
      <c r="H246" s="123">
        <v>22131</v>
      </c>
      <c r="I246" s="124">
        <v>15556</v>
      </c>
      <c r="J246" s="132" t="str">
        <f t="shared" ca="1" si="25"/>
        <v>F</v>
      </c>
    </row>
    <row r="247" spans="2:10" x14ac:dyDescent="0.6">
      <c r="B247" s="128">
        <v>1242</v>
      </c>
      <c r="C247" s="119" t="s">
        <v>246</v>
      </c>
      <c r="D247" s="120" t="str">
        <f t="shared" ca="1" si="26"/>
        <v>Marketing</v>
      </c>
      <c r="E247" s="121" t="str">
        <f t="shared" ca="1" si="27"/>
        <v>North</v>
      </c>
      <c r="F247" s="122" t="str">
        <f t="shared" ca="1" si="28"/>
        <v>Technician</v>
      </c>
      <c r="G247" s="58">
        <f t="shared" ca="1" si="24"/>
        <v>81770</v>
      </c>
      <c r="H247" s="123">
        <v>29701</v>
      </c>
      <c r="I247" s="124">
        <v>22031</v>
      </c>
      <c r="J247" s="132" t="str">
        <f t="shared" ca="1" si="25"/>
        <v>M</v>
      </c>
    </row>
    <row r="248" spans="2:10" x14ac:dyDescent="0.6">
      <c r="B248" s="128">
        <v>1243</v>
      </c>
      <c r="C248" s="119" t="s">
        <v>247</v>
      </c>
      <c r="D248" s="120" t="str">
        <f t="shared" ca="1" si="26"/>
        <v>Engineering</v>
      </c>
      <c r="E248" s="121" t="str">
        <f t="shared" ca="1" si="27"/>
        <v>South</v>
      </c>
      <c r="F248" s="122" t="str">
        <f t="shared" ca="1" si="28"/>
        <v>Technician</v>
      </c>
      <c r="G248" s="58">
        <f t="shared" ca="1" si="24"/>
        <v>30917</v>
      </c>
      <c r="H248" s="123">
        <v>24655</v>
      </c>
      <c r="I248" s="124">
        <v>15889</v>
      </c>
      <c r="J248" s="132" t="str">
        <f t="shared" ca="1" si="25"/>
        <v>M</v>
      </c>
    </row>
    <row r="249" spans="2:10" x14ac:dyDescent="0.6">
      <c r="B249" s="128">
        <v>1244</v>
      </c>
      <c r="C249" s="119" t="s">
        <v>248</v>
      </c>
      <c r="D249" s="120" t="str">
        <f t="shared" ca="1" si="26"/>
        <v>Finance</v>
      </c>
      <c r="E249" s="121" t="str">
        <f t="shared" ca="1" si="27"/>
        <v>North</v>
      </c>
      <c r="F249" s="122" t="str">
        <f t="shared" ca="1" si="28"/>
        <v>Technician</v>
      </c>
      <c r="G249" s="58">
        <f t="shared" ca="1" si="24"/>
        <v>69521</v>
      </c>
      <c r="H249" s="123">
        <v>34958</v>
      </c>
      <c r="I249" s="124">
        <v>26192</v>
      </c>
      <c r="J249" s="132" t="str">
        <f t="shared" ca="1" si="25"/>
        <v>M</v>
      </c>
    </row>
    <row r="250" spans="2:10" x14ac:dyDescent="0.6">
      <c r="B250" s="128">
        <v>1245</v>
      </c>
      <c r="C250" s="129" t="s">
        <v>249</v>
      </c>
      <c r="D250" s="120" t="str">
        <f t="shared" ca="1" si="26"/>
        <v>Finance</v>
      </c>
      <c r="E250" s="121" t="str">
        <f t="shared" ca="1" si="27"/>
        <v>North</v>
      </c>
      <c r="F250" s="122" t="str">
        <f t="shared" ca="1" si="28"/>
        <v>Technician</v>
      </c>
      <c r="G250" s="58">
        <f t="shared" ca="1" si="24"/>
        <v>58356</v>
      </c>
      <c r="H250" s="123">
        <v>23472</v>
      </c>
      <c r="I250" s="124">
        <v>15436</v>
      </c>
      <c r="J250" s="132" t="str">
        <f t="shared" ca="1" si="25"/>
        <v>M</v>
      </c>
    </row>
    <row r="251" spans="2:10" x14ac:dyDescent="0.6">
      <c r="B251" s="128">
        <v>1246</v>
      </c>
      <c r="C251" s="119" t="s">
        <v>250</v>
      </c>
      <c r="D251" s="120" t="str">
        <f t="shared" ca="1" si="26"/>
        <v>Marketing</v>
      </c>
      <c r="E251" s="121" t="str">
        <f t="shared" ca="1" si="27"/>
        <v>West</v>
      </c>
      <c r="F251" s="122" t="str">
        <f t="shared" ca="1" si="28"/>
        <v>Supervisor</v>
      </c>
      <c r="G251" s="58">
        <f t="shared" ca="1" si="24"/>
        <v>41493</v>
      </c>
      <c r="H251" s="123">
        <v>30020</v>
      </c>
      <c r="I251" s="124">
        <v>22350</v>
      </c>
      <c r="J251" s="132" t="str">
        <f t="shared" ca="1" si="25"/>
        <v>M</v>
      </c>
    </row>
    <row r="252" spans="2:10" x14ac:dyDescent="0.6">
      <c r="B252" s="128">
        <v>1247</v>
      </c>
      <c r="C252" s="129" t="s">
        <v>153</v>
      </c>
      <c r="D252" s="120" t="str">
        <f t="shared" ca="1" si="26"/>
        <v>Engineering</v>
      </c>
      <c r="E252" s="121" t="str">
        <f t="shared" ca="1" si="27"/>
        <v>Midwest</v>
      </c>
      <c r="F252" s="122" t="str">
        <f t="shared" ca="1" si="28"/>
        <v>Technician</v>
      </c>
      <c r="G252" s="58">
        <f t="shared" ca="1" si="24"/>
        <v>89098</v>
      </c>
      <c r="H252" s="123">
        <v>25784</v>
      </c>
      <c r="I252" s="124">
        <v>16653</v>
      </c>
      <c r="J252" s="132" t="str">
        <f t="shared" ca="1" si="25"/>
        <v>M</v>
      </c>
    </row>
    <row r="253" spans="2:10" x14ac:dyDescent="0.6">
      <c r="B253" s="128">
        <v>1248</v>
      </c>
      <c r="C253" s="129" t="s">
        <v>251</v>
      </c>
      <c r="D253" s="120" t="str">
        <f t="shared" ca="1" si="26"/>
        <v>Operations</v>
      </c>
      <c r="E253" s="121" t="str">
        <f t="shared" ca="1" si="27"/>
        <v>West</v>
      </c>
      <c r="F253" s="122" t="str">
        <f t="shared" ca="1" si="28"/>
        <v>Accountant</v>
      </c>
      <c r="G253" s="58">
        <f t="shared" ca="1" si="24"/>
        <v>46139</v>
      </c>
      <c r="H253" s="123">
        <v>33512</v>
      </c>
      <c r="I253" s="124">
        <v>25111</v>
      </c>
      <c r="J253" s="132" t="str">
        <f t="shared" ca="1" si="25"/>
        <v>F</v>
      </c>
    </row>
    <row r="254" spans="2:10" x14ac:dyDescent="0.6">
      <c r="B254" s="128">
        <v>1249</v>
      </c>
      <c r="C254" s="129" t="s">
        <v>252</v>
      </c>
      <c r="D254" s="120" t="str">
        <f t="shared" ca="1" si="26"/>
        <v>Engineering</v>
      </c>
      <c r="E254" s="121" t="str">
        <f t="shared" ca="1" si="27"/>
        <v>West</v>
      </c>
      <c r="F254" s="122" t="str">
        <f t="shared" ca="1" si="28"/>
        <v>Technician</v>
      </c>
      <c r="G254" s="58">
        <f t="shared" ca="1" si="24"/>
        <v>33793</v>
      </c>
      <c r="H254" s="123">
        <v>33169</v>
      </c>
      <c r="I254" s="124">
        <v>26229</v>
      </c>
      <c r="J254" s="132" t="str">
        <f t="shared" ca="1" si="25"/>
        <v>M</v>
      </c>
    </row>
    <row r="255" spans="2:10" x14ac:dyDescent="0.6">
      <c r="B255" s="128">
        <v>1250</v>
      </c>
      <c r="C255" s="158" t="s">
        <v>253</v>
      </c>
      <c r="D255" s="120" t="str">
        <f t="shared" ca="1" si="26"/>
        <v>Marketing</v>
      </c>
      <c r="E255" s="121" t="str">
        <f t="shared" ca="1" si="27"/>
        <v>West</v>
      </c>
      <c r="F255" s="122" t="str">
        <f t="shared" ca="1" si="28"/>
        <v>Manager</v>
      </c>
      <c r="G255" s="58">
        <f t="shared" ca="1" si="24"/>
        <v>57155</v>
      </c>
      <c r="H255" s="123">
        <v>38547</v>
      </c>
      <c r="I255" s="124">
        <v>29416</v>
      </c>
      <c r="J255" s="132" t="str">
        <f t="shared" ca="1" si="25"/>
        <v>M</v>
      </c>
    </row>
    <row r="256" spans="2:10" ht="16.899999999999999" thickBot="1" x14ac:dyDescent="0.65">
      <c r="B256" s="159">
        <v>1251</v>
      </c>
      <c r="C256" s="160" t="s">
        <v>52</v>
      </c>
      <c r="D256" s="161" t="str">
        <f t="shared" ca="1" si="26"/>
        <v>Engineering</v>
      </c>
      <c r="E256" s="162" t="str">
        <f t="shared" ca="1" si="27"/>
        <v>West</v>
      </c>
      <c r="F256" s="163" t="str">
        <f t="shared" ca="1" si="28"/>
        <v>Technician</v>
      </c>
      <c r="G256" s="93">
        <f t="shared" ca="1" si="24"/>
        <v>48734</v>
      </c>
      <c r="H256" s="164">
        <v>34992</v>
      </c>
      <c r="I256" s="165">
        <v>28052</v>
      </c>
      <c r="J256" s="166" t="str">
        <f t="shared" ca="1" si="25"/>
        <v>F</v>
      </c>
    </row>
    <row r="257" spans="7:10" x14ac:dyDescent="0.6">
      <c r="J257" s="167"/>
    </row>
    <row r="258" spans="7:10" x14ac:dyDescent="0.6">
      <c r="G258" s="168"/>
      <c r="J258" s="167"/>
    </row>
    <row r="259" spans="7:10" x14ac:dyDescent="0.6">
      <c r="G259" s="68">
        <f ca="1">MIN(G7:G256)</f>
        <v>20107</v>
      </c>
      <c r="H259" s="134">
        <f>MIN(H7:H256)</f>
        <v>21984</v>
      </c>
      <c r="I259" s="134">
        <f>MIN(I7:I256)</f>
        <v>15019</v>
      </c>
      <c r="J259" s="167"/>
    </row>
    <row r="260" spans="7:10" x14ac:dyDescent="0.6">
      <c r="G260" s="68">
        <f ca="1">MAX(G8:G257)</f>
        <v>89927</v>
      </c>
      <c r="H260" s="134">
        <f>MAX(H8:H257)</f>
        <v>38569</v>
      </c>
      <c r="I260" s="134">
        <f>MAX(I8:I257)</f>
        <v>29891</v>
      </c>
      <c r="J260" s="167"/>
    </row>
    <row r="261" spans="7:10" x14ac:dyDescent="0.6">
      <c r="J261" s="167"/>
    </row>
    <row r="262" spans="7:10" x14ac:dyDescent="0.6">
      <c r="J262" s="167"/>
    </row>
    <row r="263" spans="7:10" x14ac:dyDescent="0.6">
      <c r="J263" s="167"/>
    </row>
    <row r="264" spans="7:10" x14ac:dyDescent="0.6">
      <c r="J264" s="167"/>
    </row>
    <row r="265" spans="7:10" x14ac:dyDescent="0.6">
      <c r="J265" s="167"/>
    </row>
    <row r="266" spans="7:10" x14ac:dyDescent="0.6">
      <c r="J266" s="167"/>
    </row>
    <row r="267" spans="7:10" x14ac:dyDescent="0.6">
      <c r="J267" s="167"/>
    </row>
    <row r="268" spans="7:10" x14ac:dyDescent="0.6">
      <c r="J268" s="167"/>
    </row>
    <row r="269" spans="7:10" x14ac:dyDescent="0.6">
      <c r="J269" s="167"/>
    </row>
    <row r="270" spans="7:10" x14ac:dyDescent="0.6">
      <c r="J270" s="167"/>
    </row>
    <row r="271" spans="7:10" x14ac:dyDescent="0.6">
      <c r="J271" s="167"/>
    </row>
    <row r="272" spans="7:10" x14ac:dyDescent="0.6">
      <c r="J272" s="167"/>
    </row>
    <row r="273" spans="10:10" x14ac:dyDescent="0.6">
      <c r="J273" s="167"/>
    </row>
    <row r="274" spans="10:10" x14ac:dyDescent="0.6">
      <c r="J274" s="167"/>
    </row>
  </sheetData>
  <sheetProtection algorithmName="SHA-512" hashValue="KC5JKn1MXa7s+MTvuqmYTjKpp1jb+fMRLNxKwAnzOTvrs9QReYzUvPfRRyGs5F3ZdBck92ZhrM1hlsRW9AYo9w==" saltValue="Im+R9A8bVyGsI39xPbka/w==" spinCount="100000" sheet="1" objects="1" scenarios="1" formatCells="0"/>
  <customSheetViews>
    <customSheetView guid="{84AEF62F-8005-4283-8213-185907D41E8E}" showGridLines="0">
      <selection activeCell="M31" sqref="M31"/>
      <pageMargins left="0.7" right="0.7" top="0.75" bottom="0.75" header="0.3" footer="0.3"/>
      <pageSetup orientation="portrait" r:id="rId1"/>
    </customSheetView>
  </customSheetViews>
  <mergeCells count="11">
    <mergeCell ref="O34:O35"/>
    <mergeCell ref="O43:O44"/>
    <mergeCell ref="M60:N60"/>
    <mergeCell ref="B1:J1"/>
    <mergeCell ref="B4:J5"/>
    <mergeCell ref="M34:N34"/>
    <mergeCell ref="M43:N43"/>
    <mergeCell ref="M52:N52"/>
    <mergeCell ref="M35:N35"/>
    <mergeCell ref="M44:N44"/>
    <mergeCell ref="K5:L5"/>
  </mergeCells>
  <dataValidations count="1">
    <dataValidation allowBlank="1" showInputMessage="1" showErrorMessage="1" promptTitle="Hint" prompt="Look up the ABSolute function to help you!" sqref="M30"/>
  </dataValidations>
  <pageMargins left="0.7" right="0.7" top="0.75" bottom="0.75" header="0.3" footer="0.3"/>
  <pageSetup orientation="portrait" r:id="rId2"/>
  <ignoredErrors>
    <ignoredError sqref="G260:I260" formulaRange="1"/>
  </ignoredErrors>
  <extLst>
    <ext xmlns:x14="http://schemas.microsoft.com/office/spreadsheetml/2009/9/main" uri="{78C0D931-6437-407d-A8EE-F0AAD7539E65}">
      <x14:conditionalFormattings>
        <x14:conditionalFormatting xmlns:xm="http://schemas.microsoft.com/office/excel/2006/main">
          <x14:cfRule type="iconSet" priority="1" id="{F4BE2E19-D0E2-4BF5-952D-91CB15338DB0}">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P36:P39 K6:K30 P45:P48 P53:P56 P61:P64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X203"/>
  <sheetViews>
    <sheetView showGridLines="0" zoomScaleNormal="100" workbookViewId="0">
      <selection activeCell="L33" sqref="L33"/>
    </sheetView>
  </sheetViews>
  <sheetFormatPr defaultColWidth="9.1328125" defaultRowHeight="15.4" x14ac:dyDescent="0.55000000000000004"/>
  <cols>
    <col min="1" max="1" width="2.53125" style="3" customWidth="1"/>
    <col min="2" max="2" width="11" style="3" bestFit="1" customWidth="1"/>
    <col min="3" max="3" width="20.1328125" style="3" bestFit="1" customWidth="1"/>
    <col min="4" max="4" width="11.53125" style="3" customWidth="1"/>
    <col min="5" max="5" width="11.53125" style="3" bestFit="1" customWidth="1"/>
    <col min="6" max="6" width="7.53125" style="3" customWidth="1"/>
    <col min="7" max="7" width="13" style="3" customWidth="1"/>
    <col min="8" max="8" width="13.6640625" style="3" bestFit="1" customWidth="1"/>
    <col min="9" max="9" width="10.53125" style="3" customWidth="1"/>
    <col min="10" max="10" width="6.46484375" style="3" customWidth="1"/>
    <col min="11" max="11" width="4.46484375" style="3" customWidth="1"/>
    <col min="12" max="12" width="15.1328125" style="3" customWidth="1"/>
    <col min="13" max="13" width="24" style="3" customWidth="1"/>
    <col min="14" max="14" width="12.53125" style="3" bestFit="1" customWidth="1"/>
    <col min="15" max="19" width="9.1328125" style="3"/>
    <col min="20" max="20" width="34.46484375" style="3" customWidth="1"/>
    <col min="21" max="21" width="14.33203125" style="3" customWidth="1"/>
    <col min="22" max="22" width="11.33203125" style="3" bestFit="1" customWidth="1"/>
    <col min="23" max="24" width="9.33203125" style="3" bestFit="1" customWidth="1"/>
    <col min="25" max="16384" width="9.1328125" style="3"/>
  </cols>
  <sheetData>
    <row r="1" spans="2:24" ht="108" customHeight="1" thickBot="1" x14ac:dyDescent="0.75">
      <c r="B1" s="320" t="s">
        <v>582</v>
      </c>
      <c r="C1" s="321"/>
      <c r="D1" s="321"/>
      <c r="E1" s="321"/>
      <c r="F1" s="321"/>
      <c r="G1" s="321"/>
      <c r="H1" s="321"/>
      <c r="I1" s="322"/>
      <c r="J1" s="26"/>
      <c r="K1" s="26"/>
      <c r="L1" s="26"/>
    </row>
    <row r="3" spans="2:24" ht="15" customHeight="1" thickBot="1" x14ac:dyDescent="0.6">
      <c r="L3" s="319"/>
      <c r="M3" s="318"/>
      <c r="N3" s="319"/>
      <c r="O3" s="318"/>
      <c r="P3" s="318"/>
      <c r="Q3" s="318"/>
      <c r="R3" s="319"/>
      <c r="S3" s="318"/>
      <c r="T3" s="318"/>
    </row>
    <row r="4" spans="2:24" ht="16.5" customHeight="1" x14ac:dyDescent="0.55000000000000004">
      <c r="B4" s="306" t="s">
        <v>254</v>
      </c>
      <c r="C4" s="307"/>
      <c r="D4" s="307"/>
      <c r="E4" s="307"/>
      <c r="F4" s="307"/>
      <c r="G4" s="307"/>
      <c r="H4" s="307"/>
      <c r="I4" s="308"/>
      <c r="L4" s="319"/>
      <c r="M4" s="318"/>
      <c r="N4" s="319"/>
      <c r="O4" s="318"/>
      <c r="P4" s="318"/>
      <c r="Q4" s="318"/>
      <c r="R4" s="319"/>
      <c r="S4" s="318"/>
      <c r="T4" s="318"/>
    </row>
    <row r="5" spans="2:24" ht="16.899999999999999" thickBot="1" x14ac:dyDescent="0.65">
      <c r="B5" s="309"/>
      <c r="C5" s="310"/>
      <c r="D5" s="310"/>
      <c r="E5" s="310"/>
      <c r="F5" s="310"/>
      <c r="G5" s="310"/>
      <c r="H5" s="310"/>
      <c r="I5" s="311"/>
      <c r="J5" s="316" t="s">
        <v>547</v>
      </c>
      <c r="K5" s="317"/>
      <c r="L5" s="11"/>
      <c r="M5" s="11"/>
      <c r="N5" s="11"/>
      <c r="O5" s="11"/>
      <c r="P5" s="11"/>
      <c r="Q5" s="11"/>
      <c r="R5" s="11"/>
      <c r="S5" s="11"/>
      <c r="T5" s="11"/>
      <c r="U5" s="111" t="s">
        <v>444</v>
      </c>
      <c r="V5" s="11"/>
      <c r="W5" s="11"/>
    </row>
    <row r="6" spans="2:24" ht="16.899999999999999" thickBot="1" x14ac:dyDescent="0.65">
      <c r="B6" s="169" t="s">
        <v>255</v>
      </c>
      <c r="C6" s="170" t="s">
        <v>256</v>
      </c>
      <c r="D6" s="170" t="s">
        <v>512</v>
      </c>
      <c r="E6" s="170" t="s">
        <v>257</v>
      </c>
      <c r="F6" s="170" t="s">
        <v>258</v>
      </c>
      <c r="G6" s="170" t="s">
        <v>259</v>
      </c>
      <c r="H6" s="170" t="s">
        <v>260</v>
      </c>
      <c r="I6" s="171" t="s">
        <v>261</v>
      </c>
      <c r="J6" s="13">
        <f t="shared" ref="J6:J30" si="0">IF(U6="1 point",-1,(L6=U6)*1)</f>
        <v>0</v>
      </c>
      <c r="K6" s="240">
        <v>1</v>
      </c>
      <c r="L6" s="19" t="s">
        <v>440</v>
      </c>
      <c r="M6" s="115" t="s">
        <v>270</v>
      </c>
      <c r="N6" s="115"/>
      <c r="O6" s="115"/>
      <c r="P6" s="115"/>
      <c r="Q6" s="115"/>
      <c r="R6" s="115"/>
      <c r="S6" s="115"/>
      <c r="T6" s="115"/>
      <c r="U6" s="117">
        <f>COUNTA(B7:B131)</f>
        <v>125</v>
      </c>
      <c r="V6" s="11"/>
      <c r="W6" s="18">
        <v>1</v>
      </c>
      <c r="X6" s="53">
        <v>103</v>
      </c>
    </row>
    <row r="7" spans="2:24" ht="15" customHeight="1" thickBot="1" x14ac:dyDescent="0.65">
      <c r="B7" s="249">
        <f t="shared" ref="B7:B38" si="1">VLOOKUP(E7,$W$6:$X$9,2,0)*G7</f>
        <v>251664</v>
      </c>
      <c r="C7" s="172">
        <v>40920</v>
      </c>
      <c r="D7" s="173" t="str">
        <f ca="1">IF(RANDBETWEEN(1,3)=1,"Jefferson",IF(RANDBETWEEN(1,3)=2,"Oldham","Bullitt"))</f>
        <v>Bullitt</v>
      </c>
      <c r="E7" s="209">
        <v>3</v>
      </c>
      <c r="F7" s="212">
        <v>1</v>
      </c>
      <c r="G7" s="175">
        <v>2247</v>
      </c>
      <c r="H7" s="174" t="s">
        <v>262</v>
      </c>
      <c r="I7" s="176" t="s">
        <v>435</v>
      </c>
      <c r="J7" s="13">
        <f t="shared" si="0"/>
        <v>0</v>
      </c>
      <c r="K7" s="240">
        <v>2</v>
      </c>
      <c r="L7" s="126" t="s">
        <v>440</v>
      </c>
      <c r="M7" s="12" t="s">
        <v>438</v>
      </c>
      <c r="N7" s="11"/>
      <c r="O7" s="11"/>
      <c r="P7" s="11"/>
      <c r="Q7" s="11"/>
      <c r="R7" s="11"/>
      <c r="S7" s="11"/>
      <c r="T7" s="11"/>
      <c r="U7" s="127">
        <f>MIN(B7:B131)</f>
        <v>172777</v>
      </c>
      <c r="V7" s="11"/>
      <c r="W7" s="18">
        <v>2</v>
      </c>
      <c r="X7" s="53">
        <v>113</v>
      </c>
    </row>
    <row r="8" spans="2:24" ht="15" customHeight="1" thickBot="1" x14ac:dyDescent="0.65">
      <c r="B8" s="247">
        <f t="shared" si="1"/>
        <v>351785</v>
      </c>
      <c r="C8" s="177">
        <v>40922</v>
      </c>
      <c r="D8" s="178" t="str">
        <f t="shared" ref="D8:D71" ca="1" si="2">IF(RANDBETWEEN(1,3)=1,"Jefferson",IF(RANDBETWEEN(1,3)=2,"Oldham","Bullitt"))</f>
        <v>Jefferson</v>
      </c>
      <c r="E8" s="210">
        <v>4</v>
      </c>
      <c r="F8" s="213">
        <v>2</v>
      </c>
      <c r="G8" s="179">
        <v>2645</v>
      </c>
      <c r="H8" s="119" t="s">
        <v>277</v>
      </c>
      <c r="I8" s="180" t="s">
        <v>435</v>
      </c>
      <c r="J8" s="13">
        <f t="shared" si="0"/>
        <v>0</v>
      </c>
      <c r="K8" s="240">
        <v>3</v>
      </c>
      <c r="L8" s="126" t="s">
        <v>440</v>
      </c>
      <c r="M8" s="115" t="s">
        <v>450</v>
      </c>
      <c r="N8" s="130"/>
      <c r="O8" s="130"/>
      <c r="P8" s="130"/>
      <c r="Q8" s="130"/>
      <c r="R8" s="130"/>
      <c r="S8" s="130"/>
      <c r="T8" s="130"/>
      <c r="U8" s="127">
        <f>SMALL(B7:B131,3)</f>
        <v>178304</v>
      </c>
      <c r="V8" s="11"/>
      <c r="W8" s="18">
        <v>3</v>
      </c>
      <c r="X8" s="53">
        <v>112</v>
      </c>
    </row>
    <row r="9" spans="2:24" ht="15" customHeight="1" thickBot="1" x14ac:dyDescent="0.65">
      <c r="B9" s="247">
        <f t="shared" si="1"/>
        <v>447254</v>
      </c>
      <c r="C9" s="177">
        <v>40924</v>
      </c>
      <c r="D9" s="181" t="str">
        <f t="shared" ca="1" si="2"/>
        <v>Bullitt</v>
      </c>
      <c r="E9" s="210">
        <v>2</v>
      </c>
      <c r="F9" s="213">
        <v>1.5</v>
      </c>
      <c r="G9" s="179">
        <v>3958</v>
      </c>
      <c r="H9" s="119" t="s">
        <v>262</v>
      </c>
      <c r="I9" s="180" t="s">
        <v>435</v>
      </c>
      <c r="J9" s="13">
        <f t="shared" si="0"/>
        <v>0</v>
      </c>
      <c r="K9" s="240">
        <v>4</v>
      </c>
      <c r="L9" s="126" t="s">
        <v>440</v>
      </c>
      <c r="M9" s="12" t="s">
        <v>439</v>
      </c>
      <c r="N9" s="11"/>
      <c r="O9" s="11"/>
      <c r="P9" s="11"/>
      <c r="Q9" s="11"/>
      <c r="R9" s="11"/>
      <c r="S9" s="11"/>
      <c r="T9" s="11"/>
      <c r="U9" s="127">
        <f>MAX(B7:B131)</f>
        <v>1059611</v>
      </c>
      <c r="V9" s="11"/>
      <c r="W9" s="18">
        <v>4</v>
      </c>
      <c r="X9" s="53">
        <v>133</v>
      </c>
    </row>
    <row r="10" spans="2:24" ht="15" customHeight="1" thickBot="1" x14ac:dyDescent="0.65">
      <c r="B10" s="247">
        <f t="shared" si="1"/>
        <v>545167</v>
      </c>
      <c r="C10" s="177">
        <v>40928</v>
      </c>
      <c r="D10" s="181" t="str">
        <f t="shared" ca="1" si="2"/>
        <v>Bullitt</v>
      </c>
      <c r="E10" s="210">
        <v>4</v>
      </c>
      <c r="F10" s="213">
        <v>3</v>
      </c>
      <c r="G10" s="179">
        <v>4099</v>
      </c>
      <c r="H10" s="119" t="s">
        <v>277</v>
      </c>
      <c r="I10" s="180" t="s">
        <v>436</v>
      </c>
      <c r="J10" s="13">
        <f t="shared" si="0"/>
        <v>0</v>
      </c>
      <c r="K10" s="240">
        <v>5</v>
      </c>
      <c r="L10" s="126" t="s">
        <v>440</v>
      </c>
      <c r="M10" s="115" t="s">
        <v>451</v>
      </c>
      <c r="N10" s="130"/>
      <c r="O10" s="130"/>
      <c r="P10" s="130"/>
      <c r="Q10" s="130"/>
      <c r="R10" s="130"/>
      <c r="S10" s="130"/>
      <c r="T10" s="130"/>
      <c r="U10" s="127">
        <f>LARGE(B7:B131,2)</f>
        <v>1050301</v>
      </c>
      <c r="V10" s="11"/>
      <c r="W10" s="11"/>
    </row>
    <row r="11" spans="2:24" ht="15" customHeight="1" thickBot="1" x14ac:dyDescent="0.65">
      <c r="B11" s="247">
        <f t="shared" si="1"/>
        <v>548226</v>
      </c>
      <c r="C11" s="177">
        <v>40938</v>
      </c>
      <c r="D11" s="181" t="str">
        <f t="shared" ca="1" si="2"/>
        <v>Jefferson</v>
      </c>
      <c r="E11" s="210">
        <v>4</v>
      </c>
      <c r="F11" s="213">
        <v>2</v>
      </c>
      <c r="G11" s="179">
        <v>4122</v>
      </c>
      <c r="H11" s="119" t="s">
        <v>277</v>
      </c>
      <c r="I11" s="180" t="s">
        <v>436</v>
      </c>
      <c r="J11" s="13">
        <f t="shared" si="0"/>
        <v>0</v>
      </c>
      <c r="K11" s="240">
        <v>6</v>
      </c>
      <c r="L11" s="126" t="s">
        <v>440</v>
      </c>
      <c r="M11" s="12" t="s">
        <v>272</v>
      </c>
      <c r="N11" s="11"/>
      <c r="O11" s="11"/>
      <c r="P11" s="11"/>
      <c r="Q11" s="11"/>
      <c r="R11" s="11"/>
      <c r="S11" s="11"/>
      <c r="T11" s="11"/>
      <c r="U11" s="127">
        <f>AVERAGE(B7:B131)</f>
        <v>557638.89599999995</v>
      </c>
      <c r="V11" s="11"/>
      <c r="W11" s="11"/>
    </row>
    <row r="12" spans="2:24" ht="15" customHeight="1" thickBot="1" x14ac:dyDescent="0.65">
      <c r="B12" s="247">
        <f t="shared" si="1"/>
        <v>172777</v>
      </c>
      <c r="C12" s="177">
        <v>40940</v>
      </c>
      <c r="D12" s="181" t="str">
        <f t="shared" ca="1" si="2"/>
        <v>Jefferson</v>
      </c>
      <c r="E12" s="210">
        <v>2</v>
      </c>
      <c r="F12" s="213">
        <v>1.5</v>
      </c>
      <c r="G12" s="179">
        <v>1529</v>
      </c>
      <c r="H12" s="119" t="s">
        <v>277</v>
      </c>
      <c r="I12" s="180" t="s">
        <v>435</v>
      </c>
      <c r="J12" s="13">
        <f t="shared" si="0"/>
        <v>0</v>
      </c>
      <c r="K12" s="240">
        <v>7</v>
      </c>
      <c r="L12" s="182" t="s">
        <v>440</v>
      </c>
      <c r="M12" s="115" t="s">
        <v>271</v>
      </c>
      <c r="N12" s="130"/>
      <c r="O12" s="130"/>
      <c r="P12" s="130"/>
      <c r="Q12" s="130"/>
      <c r="R12" s="130"/>
      <c r="S12" s="130"/>
      <c r="T12" s="130"/>
      <c r="U12" s="183">
        <f>AVERAGE(G7:G131)</f>
        <v>4665.4160000000002</v>
      </c>
      <c r="V12" s="11"/>
      <c r="W12" s="11"/>
    </row>
    <row r="13" spans="2:24" ht="15" customHeight="1" thickBot="1" x14ac:dyDescent="0.65">
      <c r="B13" s="247">
        <f t="shared" si="1"/>
        <v>857360</v>
      </c>
      <c r="C13" s="177">
        <v>40944</v>
      </c>
      <c r="D13" s="181" t="str">
        <f t="shared" ca="1" si="2"/>
        <v>Jefferson</v>
      </c>
      <c r="E13" s="210">
        <v>3</v>
      </c>
      <c r="F13" s="213">
        <v>1.5</v>
      </c>
      <c r="G13" s="179">
        <v>7655</v>
      </c>
      <c r="H13" s="119" t="s">
        <v>262</v>
      </c>
      <c r="I13" s="180" t="s">
        <v>435</v>
      </c>
      <c r="J13" s="13">
        <f t="shared" si="0"/>
        <v>0</v>
      </c>
      <c r="K13" s="240">
        <v>8</v>
      </c>
      <c r="L13" s="19" t="s">
        <v>440</v>
      </c>
      <c r="M13" s="12" t="s">
        <v>273</v>
      </c>
      <c r="N13" s="11"/>
      <c r="O13" s="11"/>
      <c r="P13" s="11"/>
      <c r="Q13" s="11"/>
      <c r="R13" s="11"/>
      <c r="S13" s="11"/>
      <c r="T13" s="11"/>
      <c r="U13" s="117">
        <f>COUNTIF(I7:I131,"Y")</f>
        <v>68</v>
      </c>
      <c r="V13" s="184"/>
      <c r="W13" s="11"/>
    </row>
    <row r="14" spans="2:24" ht="15" customHeight="1" thickBot="1" x14ac:dyDescent="0.65">
      <c r="B14" s="247">
        <f t="shared" si="1"/>
        <v>226128</v>
      </c>
      <c r="C14" s="177">
        <v>40948</v>
      </c>
      <c r="D14" s="181" t="str">
        <f t="shared" ca="1" si="2"/>
        <v>Oldham</v>
      </c>
      <c r="E14" s="210">
        <v>3</v>
      </c>
      <c r="F14" s="213">
        <v>2</v>
      </c>
      <c r="G14" s="179">
        <v>2019</v>
      </c>
      <c r="H14" s="119" t="s">
        <v>262</v>
      </c>
      <c r="I14" s="180" t="s">
        <v>435</v>
      </c>
      <c r="J14" s="13">
        <f t="shared" si="0"/>
        <v>0</v>
      </c>
      <c r="K14" s="240">
        <v>9</v>
      </c>
      <c r="L14" s="185" t="s">
        <v>440</v>
      </c>
      <c r="M14" s="115" t="s">
        <v>564</v>
      </c>
      <c r="N14" s="130"/>
      <c r="O14" s="130"/>
      <c r="P14" s="130"/>
      <c r="Q14" s="130"/>
      <c r="R14" s="130"/>
      <c r="S14" s="130"/>
      <c r="T14" s="130"/>
      <c r="U14" s="186">
        <f>ROUND(COUNTIF(I7:I131,"Y")/COUNTA(I7:I131),2)</f>
        <v>0.54</v>
      </c>
      <c r="V14" s="11"/>
      <c r="W14" s="11"/>
    </row>
    <row r="15" spans="2:24" ht="15" customHeight="1" thickBot="1" x14ac:dyDescent="0.65">
      <c r="B15" s="247">
        <f t="shared" si="1"/>
        <v>584097</v>
      </c>
      <c r="C15" s="177">
        <v>40950</v>
      </c>
      <c r="D15" s="178" t="str">
        <f t="shared" ca="1" si="2"/>
        <v>Bullitt</v>
      </c>
      <c r="E15" s="210">
        <v>2</v>
      </c>
      <c r="F15" s="213">
        <v>1</v>
      </c>
      <c r="G15" s="179">
        <v>5169</v>
      </c>
      <c r="H15" s="119" t="s">
        <v>277</v>
      </c>
      <c r="I15" s="180" t="s">
        <v>436</v>
      </c>
      <c r="J15" s="13">
        <f t="shared" si="0"/>
        <v>0</v>
      </c>
      <c r="K15" s="240">
        <v>10</v>
      </c>
      <c r="L15" s="19" t="s">
        <v>440</v>
      </c>
      <c r="M15" s="12" t="s">
        <v>274</v>
      </c>
      <c r="N15" s="11"/>
      <c r="O15" s="11"/>
      <c r="P15" s="11"/>
      <c r="Q15" s="11"/>
      <c r="R15" s="11"/>
      <c r="S15" s="11"/>
      <c r="T15" s="11"/>
      <c r="U15" s="117">
        <f>COUNTIF(H7:H131,"Condo")</f>
        <v>43</v>
      </c>
      <c r="V15" s="11"/>
      <c r="W15" s="11"/>
    </row>
    <row r="16" spans="2:24" ht="15" customHeight="1" thickBot="1" x14ac:dyDescent="0.65">
      <c r="B16" s="247">
        <f t="shared" si="1"/>
        <v>267862</v>
      </c>
      <c r="C16" s="177">
        <v>40950</v>
      </c>
      <c r="D16" s="178" t="str">
        <f t="shared" ca="1" si="2"/>
        <v>Bullitt</v>
      </c>
      <c r="E16" s="210">
        <v>4</v>
      </c>
      <c r="F16" s="213">
        <v>2</v>
      </c>
      <c r="G16" s="179">
        <v>2014</v>
      </c>
      <c r="H16" s="119" t="s">
        <v>262</v>
      </c>
      <c r="I16" s="180" t="s">
        <v>435</v>
      </c>
      <c r="J16" s="13">
        <f t="shared" si="0"/>
        <v>0</v>
      </c>
      <c r="K16" s="240">
        <v>11</v>
      </c>
      <c r="L16" s="19" t="s">
        <v>440</v>
      </c>
      <c r="M16" s="115" t="s">
        <v>275</v>
      </c>
      <c r="N16" s="130"/>
      <c r="O16" s="130"/>
      <c r="P16" s="130"/>
      <c r="Q16" s="130"/>
      <c r="R16" s="130"/>
      <c r="S16" s="130"/>
      <c r="T16" s="130"/>
      <c r="U16" s="117">
        <f>COUNTIF(H7:H131,"Single Family")</f>
        <v>82</v>
      </c>
      <c r="V16" s="11"/>
      <c r="W16" s="11"/>
    </row>
    <row r="17" spans="2:23" ht="15" customHeight="1" thickBot="1" x14ac:dyDescent="0.65">
      <c r="B17" s="247">
        <f t="shared" si="1"/>
        <v>604688</v>
      </c>
      <c r="C17" s="177">
        <v>40950</v>
      </c>
      <c r="D17" s="181" t="str">
        <f t="shared" ca="1" si="2"/>
        <v>Oldham</v>
      </c>
      <c r="E17" s="210">
        <v>3</v>
      </c>
      <c r="F17" s="213">
        <v>2</v>
      </c>
      <c r="G17" s="179">
        <v>5399</v>
      </c>
      <c r="H17" s="119" t="s">
        <v>262</v>
      </c>
      <c r="I17" s="180" t="s">
        <v>436</v>
      </c>
      <c r="J17" s="13">
        <f t="shared" ca="1" si="0"/>
        <v>0</v>
      </c>
      <c r="K17" s="240">
        <v>12</v>
      </c>
      <c r="L17" s="24" t="s">
        <v>440</v>
      </c>
      <c r="M17" s="12" t="s">
        <v>518</v>
      </c>
      <c r="N17" s="11"/>
      <c r="O17" s="11"/>
      <c r="P17" s="11"/>
      <c r="Q17" s="11"/>
      <c r="R17" s="11"/>
      <c r="S17" s="11"/>
      <c r="T17" s="11"/>
      <c r="U17" s="133">
        <f ca="1">COUNTIF(D7:D131,"Jefferson")</f>
        <v>45</v>
      </c>
      <c r="V17" s="11"/>
      <c r="W17" s="11"/>
    </row>
    <row r="18" spans="2:23" ht="15" customHeight="1" thickBot="1" x14ac:dyDescent="0.65">
      <c r="B18" s="247">
        <f t="shared" si="1"/>
        <v>838544</v>
      </c>
      <c r="C18" s="177">
        <v>40953</v>
      </c>
      <c r="D18" s="181" t="str">
        <f t="shared" ca="1" si="2"/>
        <v>Bullitt</v>
      </c>
      <c r="E18" s="210">
        <v>3</v>
      </c>
      <c r="F18" s="213">
        <v>1</v>
      </c>
      <c r="G18" s="179">
        <v>7487</v>
      </c>
      <c r="H18" s="119" t="s">
        <v>277</v>
      </c>
      <c r="I18" s="180" t="s">
        <v>435</v>
      </c>
      <c r="J18" s="13">
        <f t="shared" si="0"/>
        <v>0</v>
      </c>
      <c r="K18" s="240">
        <v>13</v>
      </c>
      <c r="L18" s="19" t="s">
        <v>440</v>
      </c>
      <c r="M18" s="115" t="s">
        <v>565</v>
      </c>
      <c r="N18" s="130"/>
      <c r="O18" s="130"/>
      <c r="P18" s="130"/>
      <c r="Q18" s="130"/>
      <c r="R18" s="130"/>
      <c r="S18" s="130"/>
      <c r="T18" s="130"/>
      <c r="U18" s="117">
        <f>COUNTIF(G7:G131,"&lt;=3185")</f>
        <v>39</v>
      </c>
      <c r="V18" s="11"/>
      <c r="W18" s="11"/>
    </row>
    <row r="19" spans="2:23" ht="15" customHeight="1" thickBot="1" x14ac:dyDescent="0.65">
      <c r="B19" s="247">
        <f t="shared" si="1"/>
        <v>266448</v>
      </c>
      <c r="C19" s="177">
        <v>40954</v>
      </c>
      <c r="D19" s="181" t="str">
        <f t="shared" ca="1" si="2"/>
        <v>Bullitt</v>
      </c>
      <c r="E19" s="210">
        <v>3</v>
      </c>
      <c r="F19" s="213">
        <v>1.5</v>
      </c>
      <c r="G19" s="179">
        <v>2379</v>
      </c>
      <c r="H19" s="119" t="s">
        <v>262</v>
      </c>
      <c r="I19" s="180" t="s">
        <v>435</v>
      </c>
      <c r="J19" s="13">
        <f t="shared" si="0"/>
        <v>0</v>
      </c>
      <c r="K19" s="240">
        <v>14</v>
      </c>
      <c r="L19" s="19" t="s">
        <v>440</v>
      </c>
      <c r="M19" s="239" t="s">
        <v>566</v>
      </c>
      <c r="N19" s="27"/>
      <c r="O19" s="27"/>
      <c r="P19" s="27"/>
      <c r="Q19" s="27"/>
      <c r="R19" s="27"/>
      <c r="S19" s="27"/>
      <c r="T19" s="27"/>
      <c r="U19" s="117">
        <f>COUNTIF(B7:B131,"&lt;=575000")</f>
        <v>67</v>
      </c>
      <c r="V19" s="11"/>
      <c r="W19" s="11"/>
    </row>
    <row r="20" spans="2:23" ht="15" customHeight="1" thickBot="1" x14ac:dyDescent="0.65">
      <c r="B20" s="247">
        <f t="shared" si="1"/>
        <v>359520</v>
      </c>
      <c r="C20" s="177">
        <v>40954</v>
      </c>
      <c r="D20" s="181" t="str">
        <f t="shared" ca="1" si="2"/>
        <v>Oldham</v>
      </c>
      <c r="E20" s="210">
        <v>3</v>
      </c>
      <c r="F20" s="213">
        <v>1.5</v>
      </c>
      <c r="G20" s="179">
        <v>3210</v>
      </c>
      <c r="H20" s="119" t="s">
        <v>262</v>
      </c>
      <c r="I20" s="180" t="s">
        <v>435</v>
      </c>
      <c r="J20" s="13">
        <f t="shared" si="0"/>
        <v>0</v>
      </c>
      <c r="K20" s="240">
        <v>15</v>
      </c>
      <c r="L20" s="19" t="s">
        <v>440</v>
      </c>
      <c r="M20" s="115" t="s">
        <v>567</v>
      </c>
      <c r="N20" s="130"/>
      <c r="O20" s="130"/>
      <c r="P20" s="130"/>
      <c r="Q20" s="130"/>
      <c r="R20" s="130"/>
      <c r="S20" s="130"/>
      <c r="T20" s="130"/>
      <c r="U20" s="117">
        <f>COUNTIF(B7:B131,"&gt;=425000")</f>
        <v>81</v>
      </c>
      <c r="V20" s="11"/>
      <c r="W20" s="11"/>
    </row>
    <row r="21" spans="2:23" ht="15" customHeight="1" thickBot="1" x14ac:dyDescent="0.65">
      <c r="B21" s="247">
        <f t="shared" si="1"/>
        <v>257600</v>
      </c>
      <c r="C21" s="177">
        <v>40956</v>
      </c>
      <c r="D21" s="181" t="str">
        <f t="shared" ca="1" si="2"/>
        <v>Jefferson</v>
      </c>
      <c r="E21" s="210">
        <v>3</v>
      </c>
      <c r="F21" s="213">
        <v>1.5</v>
      </c>
      <c r="G21" s="179">
        <v>2300</v>
      </c>
      <c r="H21" s="119" t="s">
        <v>277</v>
      </c>
      <c r="I21" s="180" t="s">
        <v>436</v>
      </c>
      <c r="J21" s="13">
        <f t="shared" si="0"/>
        <v>0</v>
      </c>
      <c r="K21" s="240">
        <v>16</v>
      </c>
      <c r="L21" s="126" t="s">
        <v>440</v>
      </c>
      <c r="M21" s="239" t="s">
        <v>276</v>
      </c>
      <c r="N21" s="27"/>
      <c r="O21" s="27"/>
      <c r="P21" s="27"/>
      <c r="Q21" s="27"/>
      <c r="R21" s="27"/>
      <c r="S21" s="27"/>
      <c r="T21" s="27"/>
      <c r="U21" s="127">
        <f>AVERAGEIF(H7:H131,"Single Family",B7:B131)</f>
        <v>569405.5</v>
      </c>
      <c r="V21" s="11"/>
      <c r="W21" s="11"/>
    </row>
    <row r="22" spans="2:23" ht="15" customHeight="1" thickBot="1" x14ac:dyDescent="0.65">
      <c r="B22" s="247">
        <f t="shared" si="1"/>
        <v>274176</v>
      </c>
      <c r="C22" s="177">
        <v>40960</v>
      </c>
      <c r="D22" s="181" t="str">
        <f t="shared" ca="1" si="2"/>
        <v>Jefferson</v>
      </c>
      <c r="E22" s="210">
        <v>3</v>
      </c>
      <c r="F22" s="213">
        <v>2.5</v>
      </c>
      <c r="G22" s="179">
        <v>2448</v>
      </c>
      <c r="H22" s="119" t="s">
        <v>277</v>
      </c>
      <c r="I22" s="180" t="s">
        <v>436</v>
      </c>
      <c r="J22" s="13">
        <f t="shared" si="0"/>
        <v>0</v>
      </c>
      <c r="K22" s="240">
        <v>17</v>
      </c>
      <c r="L22" s="126" t="s">
        <v>440</v>
      </c>
      <c r="M22" s="130" t="s">
        <v>568</v>
      </c>
      <c r="N22" s="130"/>
      <c r="O22" s="130"/>
      <c r="P22" s="130"/>
      <c r="Q22" s="130"/>
      <c r="R22" s="130"/>
      <c r="S22" s="130"/>
      <c r="T22" s="130"/>
      <c r="U22" s="127">
        <f>ABS(AVERAGEIF(H7:H131,"Single Family",B7:B131)-AVERAGEIF(H7:H131,"Condo",B7:B131))</f>
        <v>34205.244186046533</v>
      </c>
      <c r="V22" s="11"/>
      <c r="W22" s="11"/>
    </row>
    <row r="23" spans="2:23" ht="15" customHeight="1" thickBot="1" x14ac:dyDescent="0.65">
      <c r="B23" s="247">
        <f t="shared" si="1"/>
        <v>814464</v>
      </c>
      <c r="C23" s="177">
        <v>40969</v>
      </c>
      <c r="D23" s="181" t="str">
        <f t="shared" ca="1" si="2"/>
        <v>Oldham</v>
      </c>
      <c r="E23" s="210">
        <v>3</v>
      </c>
      <c r="F23" s="213">
        <v>2</v>
      </c>
      <c r="G23" s="179">
        <v>7272</v>
      </c>
      <c r="H23" s="119" t="s">
        <v>277</v>
      </c>
      <c r="I23" s="180" t="s">
        <v>435</v>
      </c>
      <c r="J23" s="13">
        <f t="shared" si="0"/>
        <v>0</v>
      </c>
      <c r="K23" s="240">
        <v>18</v>
      </c>
      <c r="L23" s="126" t="s">
        <v>440</v>
      </c>
      <c r="M23" s="239" t="s">
        <v>569</v>
      </c>
      <c r="N23" s="27"/>
      <c r="O23" s="27"/>
      <c r="P23" s="27"/>
      <c r="Q23" s="27"/>
      <c r="R23" s="27"/>
      <c r="S23" s="27"/>
      <c r="T23" s="27"/>
      <c r="U23" s="127">
        <f>AVERAGEIF(G7:G131,"&lt;=2750",B7:B131)</f>
        <v>258557.68965517241</v>
      </c>
      <c r="V23" s="187"/>
      <c r="W23" s="11"/>
    </row>
    <row r="24" spans="2:23" ht="15" customHeight="1" thickBot="1" x14ac:dyDescent="0.65">
      <c r="B24" s="247">
        <f t="shared" si="1"/>
        <v>386631</v>
      </c>
      <c r="C24" s="177">
        <v>40972</v>
      </c>
      <c r="D24" s="181" t="str">
        <f t="shared" ca="1" si="2"/>
        <v>Jefferson</v>
      </c>
      <c r="E24" s="210">
        <v>4</v>
      </c>
      <c r="F24" s="213">
        <v>2.5</v>
      </c>
      <c r="G24" s="179">
        <v>2907</v>
      </c>
      <c r="H24" s="119" t="s">
        <v>277</v>
      </c>
      <c r="I24" s="180" t="s">
        <v>435</v>
      </c>
      <c r="J24" s="13">
        <f t="shared" si="0"/>
        <v>0</v>
      </c>
      <c r="K24" s="240">
        <v>19</v>
      </c>
      <c r="L24" s="182" t="s">
        <v>440</v>
      </c>
      <c r="M24" s="115" t="s">
        <v>570</v>
      </c>
      <c r="N24" s="130"/>
      <c r="O24" s="130"/>
      <c r="P24" s="130"/>
      <c r="Q24" s="130"/>
      <c r="R24" s="130"/>
      <c r="S24" s="130"/>
      <c r="T24" s="130"/>
      <c r="U24" s="183">
        <f>COUNTIF(G7:G131,"&gt;=3500")-COUNTIF(G7:G131,"&gt;4725")</f>
        <v>24</v>
      </c>
      <c r="V24" s="168"/>
      <c r="W24" s="11"/>
    </row>
    <row r="25" spans="2:23" ht="15" customHeight="1" thickBot="1" x14ac:dyDescent="0.65">
      <c r="B25" s="247">
        <f t="shared" si="1"/>
        <v>344537</v>
      </c>
      <c r="C25" s="177">
        <v>40974</v>
      </c>
      <c r="D25" s="178" t="str">
        <f t="shared" ca="1" si="2"/>
        <v>Oldham</v>
      </c>
      <c r="E25" s="210">
        <v>2</v>
      </c>
      <c r="F25" s="213">
        <v>1</v>
      </c>
      <c r="G25" s="179">
        <v>3049</v>
      </c>
      <c r="H25" s="119" t="s">
        <v>262</v>
      </c>
      <c r="I25" s="180" t="s">
        <v>436</v>
      </c>
      <c r="J25" s="13">
        <f t="shared" si="0"/>
        <v>0</v>
      </c>
      <c r="K25" s="240">
        <v>20</v>
      </c>
      <c r="L25" s="19" t="s">
        <v>440</v>
      </c>
      <c r="M25" s="239" t="s">
        <v>571</v>
      </c>
      <c r="N25" s="27"/>
      <c r="O25" s="27"/>
      <c r="P25" s="27"/>
      <c r="Q25" s="27"/>
      <c r="R25" s="27"/>
      <c r="S25" s="27"/>
      <c r="T25" s="27"/>
      <c r="U25" s="117">
        <f>COUNTIF(B7:B131,"&lt;"&amp;AVERAGE(B7:B131))</f>
        <v>63</v>
      </c>
      <c r="V25" s="11"/>
      <c r="W25" s="11"/>
    </row>
    <row r="26" spans="2:23" ht="15" customHeight="1" thickBot="1" x14ac:dyDescent="0.65">
      <c r="B26" s="247">
        <f t="shared" si="1"/>
        <v>846545</v>
      </c>
      <c r="C26" s="177">
        <v>40979</v>
      </c>
      <c r="D26" s="181" t="str">
        <f t="shared" ca="1" si="2"/>
        <v>Jefferson</v>
      </c>
      <c r="E26" s="210">
        <v>4</v>
      </c>
      <c r="F26" s="213">
        <v>3</v>
      </c>
      <c r="G26" s="179">
        <v>6365</v>
      </c>
      <c r="H26" s="119" t="s">
        <v>277</v>
      </c>
      <c r="I26" s="180" t="s">
        <v>435</v>
      </c>
      <c r="J26" s="13">
        <f t="shared" si="0"/>
        <v>0</v>
      </c>
      <c r="K26" s="240">
        <v>21</v>
      </c>
      <c r="L26" s="126" t="s">
        <v>440</v>
      </c>
      <c r="M26" s="130" t="s">
        <v>278</v>
      </c>
      <c r="N26" s="130"/>
      <c r="O26" s="130"/>
      <c r="P26" s="130"/>
      <c r="Q26" s="130"/>
      <c r="R26" s="130"/>
      <c r="S26" s="130"/>
      <c r="T26" s="130"/>
      <c r="U26" s="127">
        <f>AVERAGEIF(I7:I131,"Y",B7:B131)</f>
        <v>563631.75</v>
      </c>
      <c r="V26" s="11"/>
      <c r="W26" s="11"/>
    </row>
    <row r="27" spans="2:23" ht="15" customHeight="1" thickBot="1" x14ac:dyDescent="0.65">
      <c r="B27" s="247">
        <f t="shared" si="1"/>
        <v>403636</v>
      </c>
      <c r="C27" s="177">
        <v>40979</v>
      </c>
      <c r="D27" s="178" t="str">
        <f t="shared" ca="1" si="2"/>
        <v>Jefferson</v>
      </c>
      <c r="E27" s="210">
        <v>2</v>
      </c>
      <c r="F27" s="213">
        <v>1.5</v>
      </c>
      <c r="G27" s="179">
        <v>3572</v>
      </c>
      <c r="H27" s="119" t="s">
        <v>277</v>
      </c>
      <c r="I27" s="180" t="s">
        <v>435</v>
      </c>
      <c r="J27" s="13">
        <f t="shared" si="0"/>
        <v>0</v>
      </c>
      <c r="K27" s="240">
        <v>22</v>
      </c>
      <c r="L27" s="126" t="s">
        <v>440</v>
      </c>
      <c r="M27" s="27" t="s">
        <v>572</v>
      </c>
      <c r="N27" s="27"/>
      <c r="O27" s="27"/>
      <c r="P27" s="27"/>
      <c r="Q27" s="27"/>
      <c r="R27" s="27"/>
      <c r="S27" s="27"/>
      <c r="T27" s="27"/>
      <c r="U27" s="127">
        <f>AVERAGEIF(B7:B131,"&gt;="&amp;LARGE(B7:B131,8))</f>
        <v>981822.625</v>
      </c>
      <c r="V27" s="11"/>
      <c r="W27" s="11"/>
    </row>
    <row r="28" spans="2:23" ht="15" customHeight="1" thickBot="1" x14ac:dyDescent="0.65">
      <c r="B28" s="247">
        <f t="shared" si="1"/>
        <v>788025</v>
      </c>
      <c r="C28" s="177">
        <v>40984</v>
      </c>
      <c r="D28" s="181" t="str">
        <f t="shared" ca="1" si="2"/>
        <v>Jefferson</v>
      </c>
      <c r="E28" s="210">
        <v>4</v>
      </c>
      <c r="F28" s="213">
        <v>2</v>
      </c>
      <c r="G28" s="179">
        <v>5925</v>
      </c>
      <c r="H28" s="119" t="s">
        <v>262</v>
      </c>
      <c r="I28" s="180" t="s">
        <v>436</v>
      </c>
      <c r="J28" s="13">
        <f t="shared" si="0"/>
        <v>0</v>
      </c>
      <c r="K28" s="240">
        <v>23</v>
      </c>
      <c r="L28" s="126" t="s">
        <v>440</v>
      </c>
      <c r="M28" s="130" t="s">
        <v>573</v>
      </c>
      <c r="N28" s="130"/>
      <c r="O28" s="130"/>
      <c r="P28" s="130"/>
      <c r="Q28" s="130"/>
      <c r="R28" s="130"/>
      <c r="S28" s="130"/>
      <c r="T28" s="130"/>
      <c r="U28" s="127">
        <f>AVERAGEIF(B7:B131,"&lt;="&amp;SMALL(B7:B131,3))</f>
        <v>175485.66666666666</v>
      </c>
      <c r="V28" s="11"/>
      <c r="W28" s="11"/>
    </row>
    <row r="29" spans="2:23" ht="15" customHeight="1" thickBot="1" x14ac:dyDescent="0.65">
      <c r="B29" s="247">
        <f t="shared" si="1"/>
        <v>691201</v>
      </c>
      <c r="C29" s="177">
        <v>40986</v>
      </c>
      <c r="D29" s="181" t="str">
        <f t="shared" ca="1" si="2"/>
        <v>Oldham</v>
      </c>
      <c r="E29" s="210">
        <v>4</v>
      </c>
      <c r="F29" s="213">
        <v>3</v>
      </c>
      <c r="G29" s="179">
        <v>5197</v>
      </c>
      <c r="H29" s="119" t="s">
        <v>262</v>
      </c>
      <c r="I29" s="180" t="s">
        <v>436</v>
      </c>
      <c r="J29" s="13">
        <f t="shared" si="0"/>
        <v>0</v>
      </c>
      <c r="K29" s="240">
        <v>24</v>
      </c>
      <c r="L29" s="188" t="s">
        <v>440</v>
      </c>
      <c r="M29" s="189" t="s">
        <v>574</v>
      </c>
      <c r="N29" s="11"/>
      <c r="O29" s="11"/>
      <c r="P29" s="11"/>
      <c r="Q29" s="11"/>
      <c r="R29" s="11"/>
      <c r="S29" s="11"/>
      <c r="T29" s="11"/>
      <c r="U29" s="190">
        <f>COUNTIF(B7:B131,"&gt;=500750")-COUNTIF(B7:B131,"&gt;600250")</f>
        <v>17</v>
      </c>
      <c r="V29" s="11"/>
      <c r="W29" s="11"/>
    </row>
    <row r="30" spans="2:23" ht="15" customHeight="1" thickBot="1" x14ac:dyDescent="0.65">
      <c r="B30" s="247">
        <f t="shared" si="1"/>
        <v>852656</v>
      </c>
      <c r="C30" s="177">
        <v>40988</v>
      </c>
      <c r="D30" s="181" t="str">
        <f t="shared" ca="1" si="2"/>
        <v>Bullitt</v>
      </c>
      <c r="E30" s="210">
        <v>3</v>
      </c>
      <c r="F30" s="213">
        <v>1.5</v>
      </c>
      <c r="G30" s="179">
        <v>7613</v>
      </c>
      <c r="H30" s="119" t="s">
        <v>277</v>
      </c>
      <c r="I30" s="180" t="s">
        <v>436</v>
      </c>
      <c r="J30" s="13">
        <f t="shared" si="0"/>
        <v>0</v>
      </c>
      <c r="K30" s="240">
        <v>25</v>
      </c>
      <c r="L30" s="192" t="s">
        <v>440</v>
      </c>
      <c r="M30" s="130" t="s">
        <v>575</v>
      </c>
      <c r="N30" s="130"/>
      <c r="O30" s="130"/>
      <c r="P30" s="130"/>
      <c r="Q30" s="130"/>
      <c r="R30" s="130"/>
      <c r="S30" s="130"/>
      <c r="T30" s="130"/>
      <c r="U30" s="193">
        <f>COUNTIF(B7:B131,"&lt;=215825")/COUNTA(B7:B131)</f>
        <v>0.04</v>
      </c>
      <c r="V30" s="11"/>
      <c r="W30" s="11"/>
    </row>
    <row r="31" spans="2:23" ht="15" customHeight="1" x14ac:dyDescent="0.6">
      <c r="B31" s="247">
        <f t="shared" si="1"/>
        <v>660033</v>
      </c>
      <c r="C31" s="177">
        <v>40995</v>
      </c>
      <c r="D31" s="181" t="str">
        <f t="shared" ca="1" si="2"/>
        <v>Jefferson</v>
      </c>
      <c r="E31" s="210">
        <v>2</v>
      </c>
      <c r="F31" s="213">
        <v>2</v>
      </c>
      <c r="G31" s="179">
        <v>5841</v>
      </c>
      <c r="H31" s="119" t="s">
        <v>277</v>
      </c>
      <c r="I31" s="180" t="s">
        <v>435</v>
      </c>
      <c r="J31" s="11"/>
      <c r="K31" s="242"/>
      <c r="L31" s="194"/>
      <c r="M31" s="10"/>
      <c r="N31" s="11"/>
      <c r="O31" s="11"/>
      <c r="P31" s="11"/>
      <c r="Q31" s="11"/>
      <c r="R31" s="11"/>
      <c r="S31" s="11"/>
      <c r="T31" s="11"/>
      <c r="U31" s="11"/>
      <c r="V31" s="11"/>
      <c r="W31" s="191"/>
    </row>
    <row r="32" spans="2:23" ht="15" customHeight="1" x14ac:dyDescent="0.6">
      <c r="B32" s="247">
        <f t="shared" si="1"/>
        <v>548576</v>
      </c>
      <c r="C32" s="177">
        <v>41004</v>
      </c>
      <c r="D32" s="181" t="str">
        <f t="shared" ca="1" si="2"/>
        <v>Oldham</v>
      </c>
      <c r="E32" s="210">
        <v>3</v>
      </c>
      <c r="F32" s="213">
        <v>2</v>
      </c>
      <c r="G32" s="179">
        <v>4898</v>
      </c>
      <c r="H32" s="119" t="s">
        <v>277</v>
      </c>
      <c r="I32" s="180" t="s">
        <v>436</v>
      </c>
      <c r="J32" s="11"/>
      <c r="K32" s="242"/>
      <c r="L32" s="194"/>
      <c r="M32" s="10"/>
      <c r="N32" s="11"/>
      <c r="O32" s="11"/>
      <c r="P32" s="11"/>
      <c r="Q32" s="11"/>
      <c r="R32" s="11"/>
      <c r="S32" s="11"/>
      <c r="T32" s="11"/>
      <c r="U32" s="11"/>
      <c r="V32" s="11"/>
      <c r="W32" s="11"/>
    </row>
    <row r="33" spans="2:23" ht="15" customHeight="1" x14ac:dyDescent="0.6">
      <c r="B33" s="247">
        <f t="shared" si="1"/>
        <v>285264</v>
      </c>
      <c r="C33" s="177">
        <v>41005</v>
      </c>
      <c r="D33" s="181" t="str">
        <f t="shared" ca="1" si="2"/>
        <v>Bullitt</v>
      </c>
      <c r="E33" s="210">
        <v>3</v>
      </c>
      <c r="F33" s="213">
        <v>1.5</v>
      </c>
      <c r="G33" s="179">
        <v>2547</v>
      </c>
      <c r="H33" s="119" t="s">
        <v>277</v>
      </c>
      <c r="I33" s="180" t="s">
        <v>435</v>
      </c>
      <c r="J33" s="11"/>
      <c r="K33" s="242"/>
      <c r="L33" s="74" t="s">
        <v>576</v>
      </c>
      <c r="M33" s="12"/>
      <c r="N33" s="11"/>
      <c r="O33" s="11"/>
      <c r="P33" s="11"/>
      <c r="Q33" s="11"/>
      <c r="R33" s="11"/>
      <c r="S33" s="11"/>
      <c r="T33" s="11"/>
      <c r="U33" s="11"/>
      <c r="V33" s="11"/>
      <c r="W33" s="11"/>
    </row>
    <row r="34" spans="2:23" ht="15" customHeight="1" thickBot="1" x14ac:dyDescent="0.65">
      <c r="B34" s="247">
        <f t="shared" si="1"/>
        <v>882530</v>
      </c>
      <c r="C34" s="177">
        <v>41008</v>
      </c>
      <c r="D34" s="181" t="str">
        <f t="shared" ca="1" si="2"/>
        <v>Bullitt</v>
      </c>
      <c r="E34" s="210">
        <v>2</v>
      </c>
      <c r="F34" s="213">
        <v>1</v>
      </c>
      <c r="G34" s="179">
        <v>7810</v>
      </c>
      <c r="H34" s="119" t="s">
        <v>262</v>
      </c>
      <c r="I34" s="180" t="s">
        <v>436</v>
      </c>
      <c r="J34" s="11"/>
      <c r="K34" s="242"/>
      <c r="L34" s="11"/>
      <c r="M34" s="11"/>
      <c r="N34" s="11"/>
      <c r="O34" s="11"/>
      <c r="P34" s="11"/>
      <c r="Q34" s="11"/>
      <c r="R34" s="11"/>
      <c r="S34" s="11"/>
      <c r="T34" s="11"/>
      <c r="U34" s="11"/>
      <c r="V34" s="11"/>
      <c r="W34" s="11"/>
    </row>
    <row r="35" spans="2:23" ht="15" customHeight="1" thickBot="1" x14ac:dyDescent="0.65">
      <c r="B35" s="247">
        <f t="shared" si="1"/>
        <v>230755</v>
      </c>
      <c r="C35" s="177">
        <v>41009</v>
      </c>
      <c r="D35" s="181" t="str">
        <f t="shared" ca="1" si="2"/>
        <v>Oldham</v>
      </c>
      <c r="E35" s="210">
        <v>4</v>
      </c>
      <c r="F35" s="213">
        <v>2.5</v>
      </c>
      <c r="G35" s="179">
        <v>1735</v>
      </c>
      <c r="H35" s="119" t="s">
        <v>262</v>
      </c>
      <c r="I35" s="180" t="s">
        <v>435</v>
      </c>
      <c r="J35" s="11"/>
      <c r="K35" s="242"/>
      <c r="L35" s="278" t="s">
        <v>513</v>
      </c>
      <c r="M35" s="279"/>
      <c r="N35" s="78" t="s">
        <v>444</v>
      </c>
      <c r="O35" s="11"/>
      <c r="P35" s="11"/>
      <c r="Q35" s="11"/>
      <c r="R35" s="11"/>
      <c r="S35" s="11"/>
      <c r="T35" s="11"/>
      <c r="U35" s="11"/>
      <c r="V35" s="11"/>
      <c r="W35" s="11"/>
    </row>
    <row r="36" spans="2:23" ht="15" customHeight="1" x14ac:dyDescent="0.6">
      <c r="B36" s="247">
        <f t="shared" si="1"/>
        <v>559664</v>
      </c>
      <c r="C36" s="177">
        <v>41009</v>
      </c>
      <c r="D36" s="181" t="str">
        <f t="shared" ca="1" si="2"/>
        <v>Bullitt</v>
      </c>
      <c r="E36" s="210">
        <v>3</v>
      </c>
      <c r="F36" s="213">
        <v>1.5</v>
      </c>
      <c r="G36" s="179">
        <v>4997</v>
      </c>
      <c r="H36" s="119" t="s">
        <v>277</v>
      </c>
      <c r="I36" s="180" t="s">
        <v>435</v>
      </c>
      <c r="J36" s="11"/>
      <c r="K36" s="241">
        <v>26</v>
      </c>
      <c r="L36" s="79" t="s">
        <v>515</v>
      </c>
      <c r="M36" s="150" t="s">
        <v>440</v>
      </c>
      <c r="N36" s="195">
        <f ca="1">COUNTIF($D$7:$D$131,$L36)</f>
        <v>45</v>
      </c>
      <c r="O36" s="13">
        <f t="shared" ref="O36:O38" ca="1" si="3">(M36=N36)*1</f>
        <v>0</v>
      </c>
      <c r="P36" s="11"/>
      <c r="Q36" s="11"/>
      <c r="R36" s="11"/>
      <c r="S36" s="11"/>
      <c r="T36" s="11"/>
      <c r="U36" s="11"/>
      <c r="V36" s="11"/>
      <c r="W36" s="11"/>
    </row>
    <row r="37" spans="2:23" ht="15" customHeight="1" x14ac:dyDescent="0.6">
      <c r="B37" s="247">
        <f t="shared" si="1"/>
        <v>714875</v>
      </c>
      <c r="C37" s="177">
        <v>41017</v>
      </c>
      <c r="D37" s="181" t="str">
        <f t="shared" ca="1" si="2"/>
        <v>Bullitt</v>
      </c>
      <c r="E37" s="210">
        <v>4</v>
      </c>
      <c r="F37" s="213">
        <v>2.5</v>
      </c>
      <c r="G37" s="179">
        <v>5375</v>
      </c>
      <c r="H37" s="119" t="s">
        <v>277</v>
      </c>
      <c r="I37" s="180" t="s">
        <v>435</v>
      </c>
      <c r="J37" s="11"/>
      <c r="K37" s="241">
        <v>27</v>
      </c>
      <c r="L37" s="196" t="s">
        <v>516</v>
      </c>
      <c r="M37" s="152" t="s">
        <v>440</v>
      </c>
      <c r="N37" s="197">
        <f t="shared" ref="N37:N38" ca="1" si="4">COUNTIF($D$7:$D$131,$L37)</f>
        <v>30</v>
      </c>
      <c r="O37" s="13">
        <f t="shared" ca="1" si="3"/>
        <v>0</v>
      </c>
      <c r="P37" s="11"/>
      <c r="Q37" s="11"/>
      <c r="R37" s="11"/>
      <c r="S37" s="11"/>
      <c r="T37" s="11"/>
      <c r="U37" s="11"/>
      <c r="V37" s="11"/>
      <c r="W37" s="11"/>
    </row>
    <row r="38" spans="2:23" ht="15" customHeight="1" thickBot="1" x14ac:dyDescent="0.65">
      <c r="B38" s="247">
        <f t="shared" si="1"/>
        <v>779184</v>
      </c>
      <c r="C38" s="177">
        <v>41018</v>
      </c>
      <c r="D38" s="181" t="str">
        <f t="shared" ca="1" si="2"/>
        <v>Bullitt</v>
      </c>
      <c r="E38" s="210">
        <v>3</v>
      </c>
      <c r="F38" s="213">
        <v>2.5</v>
      </c>
      <c r="G38" s="179">
        <v>6957</v>
      </c>
      <c r="H38" s="119" t="s">
        <v>277</v>
      </c>
      <c r="I38" s="180" t="s">
        <v>435</v>
      </c>
      <c r="J38" s="11"/>
      <c r="K38" s="241">
        <v>28</v>
      </c>
      <c r="L38" s="77" t="s">
        <v>517</v>
      </c>
      <c r="M38" s="154" t="s">
        <v>440</v>
      </c>
      <c r="N38" s="198">
        <f t="shared" ca="1" si="4"/>
        <v>50</v>
      </c>
      <c r="O38" s="13">
        <f t="shared" ca="1" si="3"/>
        <v>0</v>
      </c>
      <c r="P38" s="11"/>
      <c r="Q38" s="11"/>
      <c r="R38" s="11"/>
      <c r="S38" s="11"/>
      <c r="T38" s="11"/>
      <c r="U38" s="11"/>
      <c r="V38" s="199"/>
      <c r="W38" s="11"/>
    </row>
    <row r="39" spans="2:23" ht="15" customHeight="1" x14ac:dyDescent="0.6">
      <c r="B39" s="247">
        <f t="shared" ref="B39:B71" si="5">VLOOKUP(E39,$W$6:$X$9,2,0)*G39</f>
        <v>659680</v>
      </c>
      <c r="C39" s="177">
        <v>41019</v>
      </c>
      <c r="D39" s="181" t="str">
        <f t="shared" ca="1" si="2"/>
        <v>Jefferson</v>
      </c>
      <c r="E39" s="210">
        <v>4</v>
      </c>
      <c r="F39" s="213">
        <v>2.5</v>
      </c>
      <c r="G39" s="179">
        <v>4960</v>
      </c>
      <c r="H39" s="119" t="s">
        <v>262</v>
      </c>
      <c r="I39" s="180" t="s">
        <v>435</v>
      </c>
      <c r="J39" s="11"/>
      <c r="K39" s="241"/>
      <c r="L39" s="11"/>
      <c r="M39" s="11"/>
      <c r="N39" s="11"/>
      <c r="O39" s="11"/>
      <c r="P39" s="11"/>
      <c r="Q39" s="11"/>
      <c r="R39" s="11"/>
      <c r="S39" s="11"/>
      <c r="T39" s="11"/>
      <c r="U39" s="11"/>
      <c r="V39" s="11"/>
      <c r="W39" s="11"/>
    </row>
    <row r="40" spans="2:23" ht="15" customHeight="1" x14ac:dyDescent="0.6">
      <c r="B40" s="247">
        <f t="shared" si="5"/>
        <v>638224</v>
      </c>
      <c r="C40" s="177">
        <v>41021</v>
      </c>
      <c r="D40" s="181" t="str">
        <f t="shared" ca="1" si="2"/>
        <v>Jefferson</v>
      </c>
      <c r="E40" s="210">
        <v>2</v>
      </c>
      <c r="F40" s="213">
        <v>1.5</v>
      </c>
      <c r="G40" s="179">
        <v>5648</v>
      </c>
      <c r="H40" s="119" t="s">
        <v>277</v>
      </c>
      <c r="I40" s="180" t="s">
        <v>435</v>
      </c>
      <c r="J40" s="11"/>
      <c r="K40" s="241"/>
      <c r="L40" s="74" t="s">
        <v>577</v>
      </c>
      <c r="M40" s="12"/>
      <c r="N40" s="11"/>
      <c r="O40" s="11"/>
      <c r="P40" s="11"/>
      <c r="Q40" s="11"/>
      <c r="R40" s="11"/>
      <c r="S40" s="11"/>
      <c r="T40" s="11"/>
      <c r="U40" s="11"/>
      <c r="V40" s="11"/>
      <c r="W40" s="11"/>
    </row>
    <row r="41" spans="2:23" ht="15" customHeight="1" thickBot="1" x14ac:dyDescent="0.65">
      <c r="B41" s="247">
        <f t="shared" si="5"/>
        <v>471888</v>
      </c>
      <c r="C41" s="177">
        <v>41031</v>
      </c>
      <c r="D41" s="181" t="str">
        <f t="shared" ca="1" si="2"/>
        <v>Oldham</v>
      </c>
      <c r="E41" s="210">
        <v>2</v>
      </c>
      <c r="F41" s="213">
        <v>1.5</v>
      </c>
      <c r="G41" s="179">
        <v>4176</v>
      </c>
      <c r="H41" s="119" t="s">
        <v>277</v>
      </c>
      <c r="I41" s="180" t="s">
        <v>435</v>
      </c>
      <c r="J41" s="11"/>
      <c r="K41" s="241"/>
      <c r="L41" s="11"/>
      <c r="M41" s="11"/>
      <c r="N41" s="11"/>
      <c r="O41" s="11"/>
      <c r="P41" s="11"/>
      <c r="Q41" s="11"/>
      <c r="R41" s="11"/>
      <c r="S41" s="11"/>
      <c r="T41" s="11"/>
      <c r="U41" s="11"/>
      <c r="V41" s="11"/>
      <c r="W41" s="11"/>
    </row>
    <row r="42" spans="2:23" ht="15" customHeight="1" x14ac:dyDescent="0.6">
      <c r="B42" s="247">
        <f t="shared" si="5"/>
        <v>789192</v>
      </c>
      <c r="C42" s="177">
        <v>41035</v>
      </c>
      <c r="D42" s="181" t="str">
        <f t="shared" ca="1" si="2"/>
        <v>Jefferson</v>
      </c>
      <c r="E42" s="210">
        <v>2</v>
      </c>
      <c r="F42" s="213">
        <v>2</v>
      </c>
      <c r="G42" s="179">
        <v>6984</v>
      </c>
      <c r="H42" s="119" t="s">
        <v>277</v>
      </c>
      <c r="I42" s="180" t="s">
        <v>436</v>
      </c>
      <c r="J42" s="11"/>
      <c r="K42" s="241"/>
      <c r="L42" s="312" t="s">
        <v>514</v>
      </c>
      <c r="M42" s="313"/>
      <c r="N42" s="304" t="s">
        <v>444</v>
      </c>
      <c r="O42" s="11"/>
      <c r="P42" s="11"/>
      <c r="Q42" s="11"/>
      <c r="R42" s="11"/>
      <c r="S42" s="11"/>
      <c r="T42" s="11"/>
      <c r="U42" s="11"/>
      <c r="V42" s="11"/>
      <c r="W42" s="11"/>
    </row>
    <row r="43" spans="2:23" ht="15" customHeight="1" thickBot="1" x14ac:dyDescent="0.65">
      <c r="B43" s="247">
        <f t="shared" si="5"/>
        <v>893536</v>
      </c>
      <c r="C43" s="177">
        <v>41036</v>
      </c>
      <c r="D43" s="181" t="str">
        <f t="shared" ca="1" si="2"/>
        <v>Jefferson</v>
      </c>
      <c r="E43" s="210">
        <v>3</v>
      </c>
      <c r="F43" s="213">
        <v>2</v>
      </c>
      <c r="G43" s="179">
        <v>7978</v>
      </c>
      <c r="H43" s="119" t="s">
        <v>277</v>
      </c>
      <c r="I43" s="180" t="s">
        <v>435</v>
      </c>
      <c r="J43" s="11"/>
      <c r="K43" s="241"/>
      <c r="L43" s="314" t="s">
        <v>447</v>
      </c>
      <c r="M43" s="315"/>
      <c r="N43" s="305"/>
      <c r="O43" s="11"/>
      <c r="P43" s="11"/>
      <c r="Q43" s="11"/>
      <c r="R43" s="11"/>
      <c r="S43" s="11"/>
      <c r="T43" s="11"/>
      <c r="U43" s="11"/>
      <c r="V43" s="11"/>
      <c r="W43" s="11"/>
    </row>
    <row r="44" spans="2:23" ht="15" customHeight="1" x14ac:dyDescent="0.6">
      <c r="B44" s="247">
        <f t="shared" si="5"/>
        <v>669073</v>
      </c>
      <c r="C44" s="177">
        <v>41037</v>
      </c>
      <c r="D44" s="181" t="str">
        <f t="shared" ca="1" si="2"/>
        <v>Jefferson</v>
      </c>
      <c r="E44" s="210">
        <v>2</v>
      </c>
      <c r="F44" s="213">
        <v>2</v>
      </c>
      <c r="G44" s="179">
        <v>5921</v>
      </c>
      <c r="H44" s="119" t="s">
        <v>262</v>
      </c>
      <c r="I44" s="180" t="s">
        <v>436</v>
      </c>
      <c r="J44" s="11"/>
      <c r="K44" s="241">
        <v>29</v>
      </c>
      <c r="L44" s="79" t="s">
        <v>515</v>
      </c>
      <c r="M44" s="80" t="s">
        <v>440</v>
      </c>
      <c r="N44" s="200">
        <f ca="1">ROUND(AVERAGEIF($D$7:$D$131,$L44,$B$7:$B$131),0)</f>
        <v>574945</v>
      </c>
      <c r="O44" s="13">
        <f t="shared" ref="O44:O46" ca="1" si="6">(M44=N44)*1</f>
        <v>0</v>
      </c>
      <c r="P44" s="11"/>
      <c r="Q44" s="11"/>
      <c r="R44" s="11"/>
      <c r="S44" s="11"/>
      <c r="T44" s="11"/>
      <c r="U44" s="11"/>
      <c r="V44" s="11"/>
      <c r="W44" s="11"/>
    </row>
    <row r="45" spans="2:23" ht="15" customHeight="1" x14ac:dyDescent="0.6">
      <c r="B45" s="247">
        <f t="shared" si="5"/>
        <v>372666</v>
      </c>
      <c r="C45" s="177">
        <v>41038</v>
      </c>
      <c r="D45" s="181" t="str">
        <f t="shared" ca="1" si="2"/>
        <v>Jefferson</v>
      </c>
      <c r="E45" s="210">
        <v>4</v>
      </c>
      <c r="F45" s="213">
        <v>3</v>
      </c>
      <c r="G45" s="179">
        <v>2802</v>
      </c>
      <c r="H45" s="119" t="s">
        <v>277</v>
      </c>
      <c r="I45" s="180" t="s">
        <v>436</v>
      </c>
      <c r="J45" s="11"/>
      <c r="K45" s="241">
        <v>30</v>
      </c>
      <c r="L45" s="196" t="s">
        <v>516</v>
      </c>
      <c r="M45" s="83" t="s">
        <v>440</v>
      </c>
      <c r="N45" s="201">
        <f t="shared" ref="N45:N46" ca="1" si="7">ROUND(AVERAGEIF($D$7:$D$131,$L45,$B$7:$B$131),0)</f>
        <v>516874</v>
      </c>
      <c r="O45" s="13">
        <f t="shared" ca="1" si="6"/>
        <v>0</v>
      </c>
      <c r="P45" s="11"/>
      <c r="Q45" s="11"/>
      <c r="S45" s="11"/>
      <c r="T45" s="11"/>
      <c r="U45" s="11"/>
      <c r="V45" s="11"/>
      <c r="W45" s="11"/>
    </row>
    <row r="46" spans="2:23" ht="15" customHeight="1" thickBot="1" x14ac:dyDescent="0.65">
      <c r="B46" s="247">
        <f t="shared" si="5"/>
        <v>585599</v>
      </c>
      <c r="C46" s="177">
        <v>41042</v>
      </c>
      <c r="D46" s="181" t="str">
        <f t="shared" ca="1" si="2"/>
        <v>Oldham</v>
      </c>
      <c r="E46" s="210">
        <v>4</v>
      </c>
      <c r="F46" s="213">
        <v>3</v>
      </c>
      <c r="G46" s="179">
        <v>4403</v>
      </c>
      <c r="H46" s="119" t="s">
        <v>277</v>
      </c>
      <c r="I46" s="180" t="s">
        <v>436</v>
      </c>
      <c r="J46" s="11"/>
      <c r="K46" s="241">
        <v>31</v>
      </c>
      <c r="L46" s="77" t="s">
        <v>517</v>
      </c>
      <c r="M46" s="85" t="s">
        <v>440</v>
      </c>
      <c r="N46" s="202">
        <f t="shared" ca="1" si="7"/>
        <v>566523</v>
      </c>
      <c r="O46" s="13">
        <f t="shared" ca="1" si="6"/>
        <v>0</v>
      </c>
      <c r="P46" s="11"/>
      <c r="Q46" s="11"/>
      <c r="S46" s="11"/>
      <c r="T46" s="11"/>
      <c r="U46" s="11"/>
      <c r="V46" s="11"/>
      <c r="W46" s="11"/>
    </row>
    <row r="47" spans="2:23" ht="15" customHeight="1" x14ac:dyDescent="0.6">
      <c r="B47" s="247">
        <f t="shared" si="5"/>
        <v>464464</v>
      </c>
      <c r="C47" s="177">
        <v>41046</v>
      </c>
      <c r="D47" s="181" t="str">
        <f t="shared" ca="1" si="2"/>
        <v>Jefferson</v>
      </c>
      <c r="E47" s="210">
        <v>3</v>
      </c>
      <c r="F47" s="213">
        <v>1</v>
      </c>
      <c r="G47" s="179">
        <v>4147</v>
      </c>
      <c r="H47" s="119" t="s">
        <v>262</v>
      </c>
      <c r="I47" s="180" t="s">
        <v>435</v>
      </c>
      <c r="J47" s="11"/>
      <c r="K47" s="11"/>
      <c r="L47" s="11"/>
      <c r="M47" s="11"/>
      <c r="N47" s="11"/>
      <c r="O47" s="11"/>
      <c r="P47" s="11"/>
      <c r="Q47" s="11"/>
      <c r="S47" s="11"/>
      <c r="T47" s="11"/>
      <c r="U47" s="11"/>
      <c r="V47" s="11"/>
      <c r="W47" s="11"/>
    </row>
    <row r="48" spans="2:23" ht="15" customHeight="1" x14ac:dyDescent="0.6">
      <c r="B48" s="247">
        <f t="shared" si="5"/>
        <v>601293</v>
      </c>
      <c r="C48" s="177">
        <v>41047</v>
      </c>
      <c r="D48" s="178" t="str">
        <f t="shared" ca="1" si="2"/>
        <v>Oldham</v>
      </c>
      <c r="E48" s="210">
        <v>4</v>
      </c>
      <c r="F48" s="213">
        <v>3</v>
      </c>
      <c r="G48" s="179">
        <v>4521</v>
      </c>
      <c r="H48" s="119" t="s">
        <v>277</v>
      </c>
      <c r="I48" s="180" t="s">
        <v>436</v>
      </c>
      <c r="J48" s="11"/>
      <c r="K48" s="11"/>
      <c r="L48" s="11"/>
      <c r="M48" s="11"/>
      <c r="N48" s="11"/>
      <c r="O48" s="11"/>
      <c r="P48" s="11"/>
      <c r="Q48" s="11"/>
      <c r="S48" s="11"/>
      <c r="T48" s="11"/>
      <c r="U48" s="11"/>
      <c r="V48" s="11"/>
      <c r="W48" s="11"/>
    </row>
    <row r="49" spans="2:23" ht="15" customHeight="1" x14ac:dyDescent="0.6">
      <c r="B49" s="247">
        <f t="shared" si="5"/>
        <v>236341</v>
      </c>
      <c r="C49" s="177">
        <v>41053</v>
      </c>
      <c r="D49" s="181" t="str">
        <f t="shared" ca="1" si="2"/>
        <v>Oldham</v>
      </c>
      <c r="E49" s="210">
        <v>4</v>
      </c>
      <c r="F49" s="213">
        <v>2.5</v>
      </c>
      <c r="G49" s="179">
        <v>1777</v>
      </c>
      <c r="H49" s="119" t="s">
        <v>262</v>
      </c>
      <c r="I49" s="180" t="s">
        <v>436</v>
      </c>
      <c r="J49" s="11"/>
      <c r="K49" s="11"/>
      <c r="L49" s="11"/>
      <c r="M49" s="11"/>
      <c r="N49" s="11"/>
      <c r="O49" s="11"/>
      <c r="P49" s="11"/>
      <c r="Q49" s="11"/>
      <c r="R49" s="11"/>
      <c r="S49" s="11"/>
      <c r="T49" s="11"/>
      <c r="U49" s="11"/>
      <c r="V49" s="11"/>
      <c r="W49" s="11"/>
    </row>
    <row r="50" spans="2:23" ht="15" customHeight="1" x14ac:dyDescent="0.6">
      <c r="B50" s="247">
        <f t="shared" si="5"/>
        <v>641193</v>
      </c>
      <c r="C50" s="177">
        <v>41053</v>
      </c>
      <c r="D50" s="181" t="str">
        <f t="shared" ca="1" si="2"/>
        <v>Bullitt</v>
      </c>
      <c r="E50" s="210">
        <v>4</v>
      </c>
      <c r="F50" s="213">
        <v>2</v>
      </c>
      <c r="G50" s="179">
        <v>4821</v>
      </c>
      <c r="H50" s="119" t="s">
        <v>277</v>
      </c>
      <c r="I50" s="180" t="s">
        <v>435</v>
      </c>
      <c r="J50" s="11"/>
      <c r="K50" s="11"/>
      <c r="L50" s="11"/>
      <c r="M50" s="11"/>
      <c r="N50" s="11"/>
      <c r="O50" s="11"/>
      <c r="P50" s="11"/>
      <c r="Q50" s="11"/>
      <c r="R50" s="11"/>
      <c r="S50" s="11"/>
      <c r="T50" s="11"/>
      <c r="U50" s="11"/>
      <c r="V50" s="11"/>
      <c r="W50" s="11"/>
    </row>
    <row r="51" spans="2:23" ht="15" customHeight="1" x14ac:dyDescent="0.6">
      <c r="B51" s="247">
        <f t="shared" si="5"/>
        <v>348718</v>
      </c>
      <c r="C51" s="177">
        <v>41055</v>
      </c>
      <c r="D51" s="178" t="str">
        <f t="shared" ca="1" si="2"/>
        <v>Jefferson</v>
      </c>
      <c r="E51" s="210">
        <v>2</v>
      </c>
      <c r="F51" s="213">
        <v>2</v>
      </c>
      <c r="G51" s="179">
        <v>3086</v>
      </c>
      <c r="H51" s="119" t="s">
        <v>277</v>
      </c>
      <c r="I51" s="180" t="s">
        <v>436</v>
      </c>
      <c r="J51" s="11"/>
      <c r="K51" s="11"/>
      <c r="L51" s="11"/>
      <c r="M51" s="11"/>
      <c r="N51" s="11"/>
      <c r="O51" s="11"/>
      <c r="P51" s="11"/>
      <c r="Q51" s="11"/>
      <c r="R51" s="11"/>
      <c r="S51" s="11"/>
      <c r="T51" s="11"/>
      <c r="U51" s="11"/>
      <c r="V51" s="11"/>
      <c r="W51" s="11"/>
    </row>
    <row r="52" spans="2:23" ht="15" customHeight="1" x14ac:dyDescent="0.6">
      <c r="B52" s="247">
        <f t="shared" si="5"/>
        <v>578032</v>
      </c>
      <c r="C52" s="177">
        <v>41061</v>
      </c>
      <c r="D52" s="181" t="str">
        <f t="shared" ca="1" si="2"/>
        <v>Jefferson</v>
      </c>
      <c r="E52" s="210">
        <v>3</v>
      </c>
      <c r="F52" s="213">
        <v>2</v>
      </c>
      <c r="G52" s="179">
        <v>5161</v>
      </c>
      <c r="H52" s="119" t="s">
        <v>277</v>
      </c>
      <c r="I52" s="180" t="s">
        <v>436</v>
      </c>
      <c r="J52" s="11"/>
      <c r="K52" s="11"/>
      <c r="L52" s="11"/>
      <c r="M52" s="11"/>
      <c r="N52" s="11"/>
      <c r="O52" s="11"/>
      <c r="P52" s="11"/>
      <c r="Q52" s="11"/>
      <c r="R52" s="11"/>
      <c r="S52" s="11"/>
      <c r="T52" s="11"/>
      <c r="U52" s="11"/>
      <c r="V52" s="11"/>
      <c r="W52" s="11"/>
    </row>
    <row r="53" spans="2:23" ht="15" customHeight="1" x14ac:dyDescent="0.6">
      <c r="B53" s="247">
        <f t="shared" si="5"/>
        <v>523488</v>
      </c>
      <c r="C53" s="177">
        <v>41062</v>
      </c>
      <c r="D53" s="181" t="str">
        <f t="shared" ca="1" si="2"/>
        <v>Jefferson</v>
      </c>
      <c r="E53" s="210">
        <v>3</v>
      </c>
      <c r="F53" s="213">
        <v>2.5</v>
      </c>
      <c r="G53" s="179">
        <v>4674</v>
      </c>
      <c r="H53" s="119" t="s">
        <v>277</v>
      </c>
      <c r="I53" s="180" t="s">
        <v>435</v>
      </c>
      <c r="J53" s="11"/>
      <c r="K53" s="11"/>
      <c r="L53" s="11"/>
      <c r="M53" s="11"/>
      <c r="N53" s="11"/>
      <c r="O53" s="11"/>
      <c r="P53" s="11"/>
      <c r="Q53" s="11"/>
      <c r="R53" s="11"/>
      <c r="S53" s="11"/>
      <c r="T53" s="11"/>
      <c r="U53" s="11"/>
      <c r="V53" s="11"/>
      <c r="W53" s="11"/>
    </row>
    <row r="54" spans="2:23" ht="15" customHeight="1" x14ac:dyDescent="0.6">
      <c r="B54" s="247">
        <f t="shared" si="5"/>
        <v>485787</v>
      </c>
      <c r="C54" s="177">
        <v>41063</v>
      </c>
      <c r="D54" s="181" t="str">
        <f t="shared" ca="1" si="2"/>
        <v>Jefferson</v>
      </c>
      <c r="E54" s="210">
        <v>2</v>
      </c>
      <c r="F54" s="213">
        <v>2</v>
      </c>
      <c r="G54" s="179">
        <v>4299</v>
      </c>
      <c r="H54" s="119" t="s">
        <v>277</v>
      </c>
      <c r="I54" s="180" t="s">
        <v>436</v>
      </c>
      <c r="J54" s="11"/>
      <c r="K54" s="11"/>
      <c r="L54" s="11"/>
      <c r="M54" s="11"/>
      <c r="N54" s="11"/>
      <c r="O54" s="11"/>
      <c r="P54" s="11"/>
      <c r="Q54" s="11"/>
      <c r="R54" s="11"/>
      <c r="S54" s="11"/>
      <c r="T54" s="11"/>
      <c r="U54" s="11"/>
      <c r="V54" s="11"/>
      <c r="W54" s="11"/>
    </row>
    <row r="55" spans="2:23" ht="15" customHeight="1" x14ac:dyDescent="0.6">
      <c r="B55" s="247">
        <f t="shared" si="5"/>
        <v>740828</v>
      </c>
      <c r="C55" s="177">
        <v>41065</v>
      </c>
      <c r="D55" s="181" t="str">
        <f t="shared" ca="1" si="2"/>
        <v>Bullitt</v>
      </c>
      <c r="E55" s="210">
        <v>2</v>
      </c>
      <c r="F55" s="213">
        <v>2</v>
      </c>
      <c r="G55" s="179">
        <v>6556</v>
      </c>
      <c r="H55" s="119" t="s">
        <v>277</v>
      </c>
      <c r="I55" s="180" t="s">
        <v>435</v>
      </c>
      <c r="J55" s="11"/>
      <c r="K55" s="11"/>
      <c r="L55" s="11"/>
      <c r="M55" s="11"/>
      <c r="N55" s="11"/>
      <c r="O55" s="11"/>
      <c r="P55" s="11"/>
      <c r="Q55" s="11"/>
      <c r="R55" s="11"/>
      <c r="S55" s="11"/>
      <c r="T55" s="11"/>
      <c r="U55" s="11"/>
      <c r="V55" s="11"/>
      <c r="W55" s="11"/>
    </row>
    <row r="56" spans="2:23" ht="15" customHeight="1" x14ac:dyDescent="0.6">
      <c r="B56" s="247">
        <f t="shared" si="5"/>
        <v>809648</v>
      </c>
      <c r="C56" s="177">
        <v>41074</v>
      </c>
      <c r="D56" s="181" t="str">
        <f t="shared" ca="1" si="2"/>
        <v>Bullitt</v>
      </c>
      <c r="E56" s="210">
        <v>3</v>
      </c>
      <c r="F56" s="213">
        <v>2.5</v>
      </c>
      <c r="G56" s="179">
        <v>7229</v>
      </c>
      <c r="H56" s="119" t="s">
        <v>277</v>
      </c>
      <c r="I56" s="180" t="s">
        <v>435</v>
      </c>
      <c r="J56" s="11"/>
      <c r="K56" s="11"/>
      <c r="L56" s="11"/>
      <c r="M56" s="11"/>
      <c r="N56" s="11"/>
      <c r="O56" s="11"/>
      <c r="P56" s="11"/>
      <c r="Q56" s="11"/>
      <c r="R56" s="11"/>
      <c r="S56" s="11"/>
      <c r="T56" s="11"/>
      <c r="U56" s="11"/>
      <c r="V56" s="11"/>
      <c r="W56" s="11"/>
    </row>
    <row r="57" spans="2:23" ht="15" customHeight="1" x14ac:dyDescent="0.6">
      <c r="B57" s="247">
        <f t="shared" si="5"/>
        <v>920759</v>
      </c>
      <c r="C57" s="177">
        <v>41077</v>
      </c>
      <c r="D57" s="181" t="str">
        <f t="shared" ca="1" si="2"/>
        <v>Jefferson</v>
      </c>
      <c r="E57" s="210">
        <v>4</v>
      </c>
      <c r="F57" s="213">
        <v>2</v>
      </c>
      <c r="G57" s="179">
        <v>6923</v>
      </c>
      <c r="H57" s="119" t="s">
        <v>262</v>
      </c>
      <c r="I57" s="180" t="s">
        <v>436</v>
      </c>
      <c r="J57" s="11"/>
      <c r="K57" s="11"/>
      <c r="L57" s="11"/>
      <c r="M57" s="11"/>
      <c r="N57" s="11"/>
      <c r="O57" s="11"/>
      <c r="P57" s="11"/>
      <c r="Q57" s="11"/>
      <c r="R57" s="11"/>
      <c r="S57" s="11"/>
      <c r="T57" s="11"/>
      <c r="U57" s="11"/>
      <c r="V57" s="11"/>
      <c r="W57" s="11"/>
    </row>
    <row r="58" spans="2:23" ht="15" customHeight="1" x14ac:dyDescent="0.6">
      <c r="B58" s="247">
        <f t="shared" si="5"/>
        <v>767722</v>
      </c>
      <c r="C58" s="177">
        <v>41077</v>
      </c>
      <c r="D58" s="178" t="str">
        <f t="shared" ca="1" si="2"/>
        <v>Oldham</v>
      </c>
      <c r="E58" s="210">
        <v>2</v>
      </c>
      <c r="F58" s="213">
        <v>1</v>
      </c>
      <c r="G58" s="179">
        <v>6794</v>
      </c>
      <c r="H58" s="119" t="s">
        <v>277</v>
      </c>
      <c r="I58" s="180" t="s">
        <v>435</v>
      </c>
      <c r="J58" s="11"/>
      <c r="K58" s="11"/>
      <c r="L58" s="11"/>
      <c r="M58" s="11"/>
      <c r="N58" s="11"/>
      <c r="O58" s="11"/>
      <c r="P58" s="11"/>
      <c r="Q58" s="11"/>
      <c r="R58" s="11"/>
      <c r="S58" s="11"/>
      <c r="T58" s="11"/>
      <c r="U58" s="11"/>
      <c r="V58" s="11"/>
      <c r="W58" s="11"/>
    </row>
    <row r="59" spans="2:23" ht="15" customHeight="1" x14ac:dyDescent="0.6">
      <c r="B59" s="247">
        <f t="shared" si="5"/>
        <v>519800</v>
      </c>
      <c r="C59" s="177">
        <v>41081</v>
      </c>
      <c r="D59" s="181" t="str">
        <f t="shared" ca="1" si="2"/>
        <v>Jefferson</v>
      </c>
      <c r="E59" s="210">
        <v>2</v>
      </c>
      <c r="F59" s="213">
        <v>1</v>
      </c>
      <c r="G59" s="179">
        <v>4600</v>
      </c>
      <c r="H59" s="119" t="s">
        <v>262</v>
      </c>
      <c r="I59" s="180" t="s">
        <v>435</v>
      </c>
      <c r="J59" s="11"/>
      <c r="K59" s="11"/>
      <c r="L59" s="11"/>
      <c r="M59" s="11"/>
      <c r="N59" s="11"/>
      <c r="O59" s="11"/>
      <c r="P59" s="11"/>
      <c r="Q59" s="11"/>
      <c r="R59" s="11"/>
      <c r="S59" s="11"/>
      <c r="T59" s="11"/>
      <c r="U59" s="11"/>
      <c r="V59" s="11"/>
      <c r="W59" s="11"/>
    </row>
    <row r="60" spans="2:23" ht="15" customHeight="1" x14ac:dyDescent="0.6">
      <c r="B60" s="247">
        <f t="shared" si="5"/>
        <v>178304</v>
      </c>
      <c r="C60" s="177">
        <v>41085</v>
      </c>
      <c r="D60" s="181" t="str">
        <f t="shared" ca="1" si="2"/>
        <v>Jefferson</v>
      </c>
      <c r="E60" s="210">
        <v>3</v>
      </c>
      <c r="F60" s="213">
        <v>1.5</v>
      </c>
      <c r="G60" s="179">
        <v>1592</v>
      </c>
      <c r="H60" s="119" t="s">
        <v>277</v>
      </c>
      <c r="I60" s="180" t="s">
        <v>435</v>
      </c>
      <c r="J60" s="11"/>
      <c r="K60" s="11"/>
      <c r="L60" s="11"/>
      <c r="M60" s="11"/>
      <c r="N60" s="11"/>
      <c r="O60" s="11"/>
      <c r="P60" s="11"/>
      <c r="Q60" s="11"/>
      <c r="R60" s="11"/>
      <c r="S60" s="11"/>
      <c r="T60" s="11"/>
      <c r="U60" s="11"/>
      <c r="V60" s="11"/>
      <c r="W60" s="11"/>
    </row>
    <row r="61" spans="2:23" ht="15" customHeight="1" x14ac:dyDescent="0.6">
      <c r="B61" s="247">
        <f t="shared" si="5"/>
        <v>836313</v>
      </c>
      <c r="C61" s="177">
        <v>41091</v>
      </c>
      <c r="D61" s="181" t="str">
        <f t="shared" ca="1" si="2"/>
        <v>Bullitt</v>
      </c>
      <c r="E61" s="210">
        <v>2</v>
      </c>
      <c r="F61" s="213">
        <v>2</v>
      </c>
      <c r="G61" s="179">
        <v>7401</v>
      </c>
      <c r="H61" s="119" t="s">
        <v>277</v>
      </c>
      <c r="I61" s="180" t="s">
        <v>436</v>
      </c>
      <c r="J61" s="11"/>
      <c r="K61" s="11"/>
      <c r="L61" s="11"/>
      <c r="M61" s="11"/>
      <c r="N61" s="11"/>
      <c r="O61" s="11"/>
      <c r="P61" s="11"/>
      <c r="Q61" s="11"/>
      <c r="R61" s="11"/>
      <c r="S61" s="11"/>
      <c r="T61" s="11"/>
      <c r="U61" s="11"/>
      <c r="V61" s="11"/>
      <c r="W61" s="11"/>
    </row>
    <row r="62" spans="2:23" ht="15" customHeight="1" x14ac:dyDescent="0.6">
      <c r="B62" s="247">
        <f t="shared" si="5"/>
        <v>223776</v>
      </c>
      <c r="C62" s="177">
        <v>41091</v>
      </c>
      <c r="D62" s="178" t="str">
        <f t="shared" ca="1" si="2"/>
        <v>Bullitt</v>
      </c>
      <c r="E62" s="210">
        <v>3</v>
      </c>
      <c r="F62" s="213">
        <v>2.5</v>
      </c>
      <c r="G62" s="179">
        <v>1998</v>
      </c>
      <c r="H62" s="119" t="s">
        <v>262</v>
      </c>
      <c r="I62" s="180" t="s">
        <v>436</v>
      </c>
      <c r="J62" s="11"/>
      <c r="K62" s="11"/>
      <c r="L62" s="11"/>
      <c r="M62" s="11"/>
      <c r="N62" s="11"/>
      <c r="O62" s="11"/>
      <c r="P62" s="11"/>
      <c r="Q62" s="11"/>
      <c r="R62" s="11"/>
      <c r="S62" s="11"/>
      <c r="T62" s="11"/>
      <c r="U62" s="11"/>
      <c r="V62" s="11"/>
      <c r="W62" s="11"/>
    </row>
    <row r="63" spans="2:23" ht="15" customHeight="1" x14ac:dyDescent="0.6">
      <c r="B63" s="247">
        <f t="shared" si="5"/>
        <v>711648</v>
      </c>
      <c r="C63" s="177">
        <v>41092</v>
      </c>
      <c r="D63" s="181" t="str">
        <f t="shared" ca="1" si="2"/>
        <v>Jefferson</v>
      </c>
      <c r="E63" s="210">
        <v>3</v>
      </c>
      <c r="F63" s="213">
        <v>1.5</v>
      </c>
      <c r="G63" s="179">
        <v>6354</v>
      </c>
      <c r="H63" s="119" t="s">
        <v>262</v>
      </c>
      <c r="I63" s="180" t="s">
        <v>436</v>
      </c>
      <c r="J63" s="11"/>
      <c r="K63" s="11"/>
      <c r="L63" s="11"/>
      <c r="M63" s="11"/>
      <c r="N63" s="11"/>
      <c r="O63" s="11"/>
      <c r="P63" s="11"/>
      <c r="Q63" s="11"/>
      <c r="R63" s="11"/>
      <c r="S63" s="11"/>
      <c r="T63" s="11"/>
      <c r="U63" s="11"/>
      <c r="V63" s="11"/>
      <c r="W63" s="11"/>
    </row>
    <row r="64" spans="2:23" ht="15" customHeight="1" x14ac:dyDescent="0.6">
      <c r="B64" s="247">
        <f t="shared" si="5"/>
        <v>406224</v>
      </c>
      <c r="C64" s="177">
        <v>41098</v>
      </c>
      <c r="D64" s="181" t="str">
        <f t="shared" ca="1" si="2"/>
        <v>Oldham</v>
      </c>
      <c r="E64" s="210">
        <v>3</v>
      </c>
      <c r="F64" s="213">
        <v>2.5</v>
      </c>
      <c r="G64" s="179">
        <v>3627</v>
      </c>
      <c r="H64" s="119" t="s">
        <v>277</v>
      </c>
      <c r="I64" s="180" t="s">
        <v>436</v>
      </c>
      <c r="J64" s="11"/>
      <c r="K64" s="11"/>
      <c r="L64" s="11"/>
      <c r="M64" s="11"/>
      <c r="N64" s="11"/>
      <c r="O64" s="11"/>
      <c r="P64" s="11"/>
      <c r="Q64" s="11"/>
      <c r="R64" s="11"/>
      <c r="S64" s="11"/>
      <c r="T64" s="11"/>
      <c r="U64" s="11"/>
      <c r="V64" s="11"/>
      <c r="W64" s="11"/>
    </row>
    <row r="65" spans="2:23" ht="15" customHeight="1" x14ac:dyDescent="0.6">
      <c r="B65" s="247">
        <f t="shared" si="5"/>
        <v>417088</v>
      </c>
      <c r="C65" s="177">
        <v>41101</v>
      </c>
      <c r="D65" s="181" t="str">
        <f t="shared" ca="1" si="2"/>
        <v>Jefferson</v>
      </c>
      <c r="E65" s="210">
        <v>4</v>
      </c>
      <c r="F65" s="213">
        <v>2.5</v>
      </c>
      <c r="G65" s="179">
        <v>3136</v>
      </c>
      <c r="H65" s="119" t="s">
        <v>277</v>
      </c>
      <c r="I65" s="180" t="s">
        <v>436</v>
      </c>
      <c r="J65" s="11"/>
      <c r="K65" s="11"/>
      <c r="L65" s="11"/>
      <c r="M65" s="11"/>
      <c r="N65" s="11"/>
      <c r="O65" s="11"/>
      <c r="P65" s="11"/>
      <c r="Q65" s="11"/>
      <c r="R65" s="11"/>
      <c r="S65" s="11"/>
      <c r="T65" s="11"/>
      <c r="U65" s="11"/>
      <c r="V65" s="11"/>
      <c r="W65" s="11"/>
    </row>
    <row r="66" spans="2:23" ht="15" customHeight="1" x14ac:dyDescent="0.6">
      <c r="B66" s="247">
        <f t="shared" si="5"/>
        <v>452704</v>
      </c>
      <c r="C66" s="177">
        <v>41103</v>
      </c>
      <c r="D66" s="181" t="str">
        <f t="shared" ca="1" si="2"/>
        <v>Jefferson</v>
      </c>
      <c r="E66" s="210">
        <v>3</v>
      </c>
      <c r="F66" s="213">
        <v>2</v>
      </c>
      <c r="G66" s="179">
        <v>4042</v>
      </c>
      <c r="H66" s="119" t="s">
        <v>277</v>
      </c>
      <c r="I66" s="180" t="s">
        <v>436</v>
      </c>
      <c r="J66" s="11"/>
      <c r="K66" s="11"/>
      <c r="L66" s="11"/>
      <c r="M66" s="11"/>
      <c r="N66" s="11"/>
      <c r="O66" s="11"/>
      <c r="P66" s="11"/>
      <c r="Q66" s="11"/>
      <c r="R66" s="11"/>
      <c r="S66" s="11"/>
      <c r="T66" s="11"/>
      <c r="U66" s="11"/>
      <c r="V66" s="11"/>
      <c r="W66" s="11"/>
    </row>
    <row r="67" spans="2:23" ht="15" customHeight="1" x14ac:dyDescent="0.6">
      <c r="B67" s="247">
        <f t="shared" si="5"/>
        <v>672915</v>
      </c>
      <c r="C67" s="177">
        <v>41103</v>
      </c>
      <c r="D67" s="181" t="str">
        <f t="shared" ca="1" si="2"/>
        <v>Oldham</v>
      </c>
      <c r="E67" s="210">
        <v>2</v>
      </c>
      <c r="F67" s="213">
        <v>2</v>
      </c>
      <c r="G67" s="179">
        <v>5955</v>
      </c>
      <c r="H67" s="119" t="s">
        <v>262</v>
      </c>
      <c r="I67" s="180" t="s">
        <v>435</v>
      </c>
      <c r="J67" s="11"/>
      <c r="K67" s="11"/>
      <c r="L67" s="11"/>
      <c r="M67" s="11"/>
      <c r="N67" s="11"/>
      <c r="O67" s="11"/>
      <c r="P67" s="11"/>
      <c r="Q67" s="11"/>
      <c r="R67" s="11"/>
      <c r="S67" s="11"/>
      <c r="T67" s="11"/>
      <c r="U67" s="11"/>
      <c r="V67" s="11"/>
      <c r="W67" s="11"/>
    </row>
    <row r="68" spans="2:23" ht="15" customHeight="1" x14ac:dyDescent="0.6">
      <c r="B68" s="247">
        <f t="shared" si="5"/>
        <v>497168</v>
      </c>
      <c r="C68" s="177">
        <v>41107</v>
      </c>
      <c r="D68" s="181" t="str">
        <f t="shared" ca="1" si="2"/>
        <v>Bullitt</v>
      </c>
      <c r="E68" s="210">
        <v>3</v>
      </c>
      <c r="F68" s="213">
        <v>2</v>
      </c>
      <c r="G68" s="179">
        <v>4439</v>
      </c>
      <c r="H68" s="119" t="s">
        <v>277</v>
      </c>
      <c r="I68" s="180" t="s">
        <v>436</v>
      </c>
      <c r="J68" s="11"/>
      <c r="K68" s="11"/>
      <c r="L68" s="11"/>
      <c r="M68" s="11"/>
      <c r="N68" s="11"/>
      <c r="O68" s="11"/>
      <c r="P68" s="11"/>
      <c r="Q68" s="11"/>
      <c r="R68" s="11"/>
      <c r="S68" s="11"/>
      <c r="T68" s="11"/>
      <c r="U68" s="11"/>
      <c r="V68" s="11"/>
      <c r="W68" s="11"/>
    </row>
    <row r="69" spans="2:23" ht="15" customHeight="1" x14ac:dyDescent="0.6">
      <c r="B69" s="247">
        <f t="shared" si="5"/>
        <v>284873</v>
      </c>
      <c r="C69" s="177">
        <v>41117</v>
      </c>
      <c r="D69" s="181" t="str">
        <f t="shared" ca="1" si="2"/>
        <v>Bullitt</v>
      </c>
      <c r="E69" s="210">
        <v>2</v>
      </c>
      <c r="F69" s="213">
        <v>1</v>
      </c>
      <c r="G69" s="179">
        <v>2521</v>
      </c>
      <c r="H69" s="119" t="s">
        <v>262</v>
      </c>
      <c r="I69" s="180" t="s">
        <v>435</v>
      </c>
      <c r="J69" s="11"/>
      <c r="K69" s="11"/>
      <c r="L69" s="11"/>
      <c r="M69" s="11"/>
      <c r="N69" s="11"/>
      <c r="O69" s="11"/>
      <c r="P69" s="11"/>
      <c r="Q69" s="11"/>
      <c r="R69" s="11"/>
      <c r="S69" s="11"/>
      <c r="T69" s="11"/>
      <c r="U69" s="11"/>
      <c r="V69" s="11"/>
      <c r="W69" s="11"/>
    </row>
    <row r="70" spans="2:23" ht="15" customHeight="1" x14ac:dyDescent="0.6">
      <c r="B70" s="247">
        <f t="shared" si="5"/>
        <v>510944</v>
      </c>
      <c r="C70" s="177">
        <v>41127</v>
      </c>
      <c r="D70" s="181" t="str">
        <f t="shared" ca="1" si="2"/>
        <v>Oldham</v>
      </c>
      <c r="E70" s="210">
        <v>3</v>
      </c>
      <c r="F70" s="213">
        <v>1</v>
      </c>
      <c r="G70" s="179">
        <v>4562</v>
      </c>
      <c r="H70" s="119" t="s">
        <v>262</v>
      </c>
      <c r="I70" s="180" t="s">
        <v>435</v>
      </c>
      <c r="J70" s="11"/>
      <c r="K70" s="11"/>
      <c r="L70" s="11"/>
      <c r="M70" s="11"/>
      <c r="N70" s="11"/>
      <c r="O70" s="11"/>
      <c r="P70" s="11"/>
      <c r="Q70" s="11"/>
      <c r="R70" s="11"/>
      <c r="S70" s="11"/>
      <c r="T70" s="11"/>
      <c r="U70" s="11"/>
      <c r="V70" s="11"/>
      <c r="W70" s="11"/>
    </row>
    <row r="71" spans="2:23" ht="15" customHeight="1" x14ac:dyDescent="0.6">
      <c r="B71" s="247">
        <f t="shared" si="5"/>
        <v>770896</v>
      </c>
      <c r="C71" s="177">
        <v>41133</v>
      </c>
      <c r="D71" s="178" t="str">
        <f t="shared" ca="1" si="2"/>
        <v>Jefferson</v>
      </c>
      <c r="E71" s="210">
        <v>3</v>
      </c>
      <c r="F71" s="213">
        <v>2.5</v>
      </c>
      <c r="G71" s="179">
        <v>6883</v>
      </c>
      <c r="H71" s="119" t="s">
        <v>262</v>
      </c>
      <c r="I71" s="180" t="s">
        <v>436</v>
      </c>
      <c r="J71" s="11"/>
      <c r="K71" s="11"/>
      <c r="L71" s="11"/>
      <c r="M71" s="11"/>
      <c r="N71" s="11"/>
      <c r="O71" s="11"/>
      <c r="P71" s="11"/>
      <c r="Q71" s="11"/>
      <c r="R71" s="11"/>
      <c r="S71" s="11"/>
      <c r="T71" s="11"/>
      <c r="U71" s="11"/>
      <c r="V71" s="11"/>
      <c r="W71" s="11"/>
    </row>
    <row r="72" spans="2:23" ht="15" customHeight="1" x14ac:dyDescent="0.6">
      <c r="B72" s="247">
        <f t="shared" ref="B72:B131" si="8">VLOOKUP(E72,$W$6:$X$9,2,0)*G72</f>
        <v>638932</v>
      </c>
      <c r="C72" s="177">
        <v>41135</v>
      </c>
      <c r="D72" s="181" t="str">
        <f t="shared" ref="D72:D131" ca="1" si="9">IF(RANDBETWEEN(1,3)=1,"Jefferson",IF(RANDBETWEEN(1,3)=2,"Oldham","Bullitt"))</f>
        <v>Bullitt</v>
      </c>
      <c r="E72" s="210">
        <v>4</v>
      </c>
      <c r="F72" s="213">
        <v>3</v>
      </c>
      <c r="G72" s="179">
        <v>4804</v>
      </c>
      <c r="H72" s="119" t="s">
        <v>277</v>
      </c>
      <c r="I72" s="180" t="s">
        <v>435</v>
      </c>
      <c r="J72" s="11"/>
      <c r="K72" s="11"/>
      <c r="L72" s="11"/>
      <c r="M72" s="11"/>
      <c r="N72" s="11"/>
      <c r="O72" s="11"/>
      <c r="P72" s="11"/>
      <c r="Q72" s="11"/>
      <c r="R72" s="11"/>
      <c r="S72" s="11"/>
      <c r="T72" s="11"/>
      <c r="U72" s="11"/>
      <c r="V72" s="11"/>
      <c r="W72" s="11"/>
    </row>
    <row r="73" spans="2:23" ht="15" customHeight="1" x14ac:dyDescent="0.6">
      <c r="B73" s="247">
        <f t="shared" si="8"/>
        <v>692944</v>
      </c>
      <c r="C73" s="177">
        <v>41137</v>
      </c>
      <c r="D73" s="181" t="str">
        <f t="shared" ca="1" si="9"/>
        <v>Bullitt</v>
      </c>
      <c r="E73" s="210">
        <v>3</v>
      </c>
      <c r="F73" s="213">
        <v>2</v>
      </c>
      <c r="G73" s="179">
        <v>6187</v>
      </c>
      <c r="H73" s="119" t="s">
        <v>262</v>
      </c>
      <c r="I73" s="180" t="s">
        <v>436</v>
      </c>
      <c r="J73" s="11"/>
      <c r="K73" s="11"/>
      <c r="L73" s="11"/>
      <c r="M73" s="11"/>
      <c r="N73" s="11"/>
      <c r="O73" s="11"/>
      <c r="P73" s="11"/>
      <c r="Q73" s="11"/>
      <c r="R73" s="11"/>
      <c r="S73" s="11"/>
      <c r="T73" s="11"/>
      <c r="U73" s="11"/>
      <c r="V73" s="11"/>
      <c r="W73" s="11"/>
    </row>
    <row r="74" spans="2:23" ht="15" customHeight="1" x14ac:dyDescent="0.6">
      <c r="B74" s="247">
        <f t="shared" si="8"/>
        <v>185024</v>
      </c>
      <c r="C74" s="177">
        <v>41140</v>
      </c>
      <c r="D74" s="181" t="str">
        <f t="shared" ca="1" si="9"/>
        <v>Jefferson</v>
      </c>
      <c r="E74" s="210">
        <v>3</v>
      </c>
      <c r="F74" s="213">
        <v>2</v>
      </c>
      <c r="G74" s="179">
        <v>1652</v>
      </c>
      <c r="H74" s="119" t="s">
        <v>277</v>
      </c>
      <c r="I74" s="180" t="s">
        <v>436</v>
      </c>
      <c r="J74" s="11"/>
      <c r="K74" s="11"/>
      <c r="L74" s="11"/>
      <c r="M74" s="11"/>
      <c r="N74" s="11"/>
      <c r="O74" s="11"/>
      <c r="P74" s="11"/>
      <c r="Q74" s="11"/>
      <c r="R74" s="11"/>
      <c r="S74" s="11"/>
      <c r="T74" s="11"/>
      <c r="U74" s="11"/>
      <c r="V74" s="11"/>
      <c r="W74" s="11"/>
    </row>
    <row r="75" spans="2:23" ht="15" customHeight="1" x14ac:dyDescent="0.6">
      <c r="B75" s="247">
        <f t="shared" si="8"/>
        <v>356440</v>
      </c>
      <c r="C75" s="177">
        <v>41149</v>
      </c>
      <c r="D75" s="181" t="str">
        <f t="shared" ca="1" si="9"/>
        <v>Jefferson</v>
      </c>
      <c r="E75" s="210">
        <v>4</v>
      </c>
      <c r="F75" s="213">
        <v>2</v>
      </c>
      <c r="G75" s="179">
        <v>2680</v>
      </c>
      <c r="H75" s="119" t="s">
        <v>262</v>
      </c>
      <c r="I75" s="180" t="s">
        <v>436</v>
      </c>
      <c r="J75" s="11"/>
      <c r="K75" s="11"/>
      <c r="L75" s="11"/>
      <c r="M75" s="11"/>
      <c r="N75" s="11"/>
      <c r="O75" s="11"/>
      <c r="P75" s="11"/>
      <c r="Q75" s="11"/>
      <c r="R75" s="11"/>
      <c r="S75" s="11"/>
      <c r="T75" s="11"/>
      <c r="U75" s="11"/>
      <c r="V75" s="11"/>
      <c r="W75" s="11"/>
    </row>
    <row r="76" spans="2:23" ht="15" customHeight="1" x14ac:dyDescent="0.6">
      <c r="B76" s="247">
        <f t="shared" si="8"/>
        <v>797335</v>
      </c>
      <c r="C76" s="177">
        <v>41151</v>
      </c>
      <c r="D76" s="181" t="str">
        <f t="shared" ca="1" si="9"/>
        <v>Oldham</v>
      </c>
      <c r="E76" s="210">
        <v>4</v>
      </c>
      <c r="F76" s="213">
        <v>3</v>
      </c>
      <c r="G76" s="179">
        <v>5995</v>
      </c>
      <c r="H76" s="119" t="s">
        <v>277</v>
      </c>
      <c r="I76" s="180" t="s">
        <v>435</v>
      </c>
      <c r="J76" s="11"/>
      <c r="K76" s="11"/>
      <c r="L76" s="11"/>
      <c r="M76" s="11"/>
      <c r="N76" s="11"/>
      <c r="O76" s="11"/>
      <c r="P76" s="11"/>
      <c r="Q76" s="11"/>
      <c r="R76" s="11"/>
      <c r="S76" s="11"/>
      <c r="T76" s="11"/>
      <c r="U76" s="11"/>
      <c r="V76" s="11"/>
      <c r="W76" s="11"/>
    </row>
    <row r="77" spans="2:23" ht="15" customHeight="1" x14ac:dyDescent="0.6">
      <c r="B77" s="247">
        <f t="shared" si="8"/>
        <v>435954</v>
      </c>
      <c r="C77" s="177">
        <v>41154</v>
      </c>
      <c r="D77" s="181" t="str">
        <f t="shared" ca="1" si="9"/>
        <v>Bullitt</v>
      </c>
      <c r="E77" s="210">
        <v>2</v>
      </c>
      <c r="F77" s="213">
        <v>1</v>
      </c>
      <c r="G77" s="179">
        <v>3858</v>
      </c>
      <c r="H77" s="119" t="s">
        <v>277</v>
      </c>
      <c r="I77" s="180" t="s">
        <v>436</v>
      </c>
      <c r="J77" s="11"/>
      <c r="K77" s="11"/>
      <c r="L77" s="11"/>
      <c r="M77" s="11"/>
      <c r="N77" s="11"/>
      <c r="O77" s="11"/>
      <c r="P77" s="11"/>
      <c r="Q77" s="11"/>
      <c r="R77" s="11"/>
      <c r="S77" s="11"/>
      <c r="T77" s="11"/>
      <c r="U77" s="11"/>
      <c r="V77" s="11"/>
      <c r="W77" s="11"/>
    </row>
    <row r="78" spans="2:23" ht="15" customHeight="1" x14ac:dyDescent="0.6">
      <c r="B78" s="247">
        <f t="shared" si="8"/>
        <v>361494</v>
      </c>
      <c r="C78" s="177">
        <v>41157</v>
      </c>
      <c r="D78" s="181" t="str">
        <f t="shared" ca="1" si="9"/>
        <v>Oldham</v>
      </c>
      <c r="E78" s="210">
        <v>4</v>
      </c>
      <c r="F78" s="213">
        <v>2</v>
      </c>
      <c r="G78" s="179">
        <v>2718</v>
      </c>
      <c r="H78" s="119" t="s">
        <v>262</v>
      </c>
      <c r="I78" s="180" t="s">
        <v>436</v>
      </c>
      <c r="J78" s="11"/>
      <c r="K78" s="11"/>
      <c r="L78" s="11"/>
      <c r="M78" s="11"/>
      <c r="N78" s="11"/>
      <c r="O78" s="11"/>
      <c r="P78" s="11"/>
      <c r="Q78" s="11"/>
      <c r="R78" s="11"/>
      <c r="S78" s="11"/>
      <c r="T78" s="11"/>
      <c r="U78" s="11"/>
      <c r="V78" s="11"/>
      <c r="W78" s="11"/>
    </row>
    <row r="79" spans="2:23" ht="15" customHeight="1" x14ac:dyDescent="0.6">
      <c r="B79" s="247">
        <f t="shared" si="8"/>
        <v>217186</v>
      </c>
      <c r="C79" s="177">
        <v>41157</v>
      </c>
      <c r="D79" s="181" t="str">
        <f t="shared" ca="1" si="9"/>
        <v>Bullitt</v>
      </c>
      <c r="E79" s="210">
        <v>2</v>
      </c>
      <c r="F79" s="213">
        <v>2</v>
      </c>
      <c r="G79" s="179">
        <v>1922</v>
      </c>
      <c r="H79" s="119" t="s">
        <v>277</v>
      </c>
      <c r="I79" s="180" t="s">
        <v>436</v>
      </c>
      <c r="J79" s="11"/>
      <c r="K79" s="11"/>
      <c r="L79" s="11"/>
      <c r="M79" s="11"/>
      <c r="N79" s="11"/>
      <c r="O79" s="11"/>
      <c r="P79" s="11"/>
      <c r="Q79" s="11"/>
      <c r="R79" s="11"/>
      <c r="S79" s="11"/>
      <c r="T79" s="11"/>
      <c r="U79" s="11"/>
      <c r="V79" s="11"/>
      <c r="W79" s="11"/>
    </row>
    <row r="80" spans="2:23" ht="15" customHeight="1" x14ac:dyDescent="0.6">
      <c r="B80" s="247">
        <f t="shared" si="8"/>
        <v>264656</v>
      </c>
      <c r="C80" s="177">
        <v>41157</v>
      </c>
      <c r="D80" s="181" t="str">
        <f t="shared" ca="1" si="9"/>
        <v>Jefferson</v>
      </c>
      <c r="E80" s="210">
        <v>3</v>
      </c>
      <c r="F80" s="213">
        <v>1</v>
      </c>
      <c r="G80" s="179">
        <v>2363</v>
      </c>
      <c r="H80" s="119" t="s">
        <v>277</v>
      </c>
      <c r="I80" s="180" t="s">
        <v>436</v>
      </c>
      <c r="J80" s="11"/>
      <c r="K80" s="11"/>
      <c r="L80" s="11"/>
      <c r="M80" s="11"/>
      <c r="N80" s="11"/>
      <c r="O80" s="11"/>
      <c r="P80" s="11"/>
      <c r="Q80" s="11"/>
      <c r="R80" s="11"/>
      <c r="S80" s="11"/>
      <c r="T80" s="11"/>
      <c r="U80" s="11"/>
      <c r="V80" s="11"/>
      <c r="W80" s="11"/>
    </row>
    <row r="81" spans="2:23" ht="15" customHeight="1" x14ac:dyDescent="0.6">
      <c r="B81" s="247">
        <f t="shared" si="8"/>
        <v>757439</v>
      </c>
      <c r="C81" s="177">
        <v>41157</v>
      </c>
      <c r="D81" s="181" t="str">
        <f t="shared" ca="1" si="9"/>
        <v>Bullitt</v>
      </c>
      <c r="E81" s="210">
        <v>2</v>
      </c>
      <c r="F81" s="213">
        <v>2</v>
      </c>
      <c r="G81" s="179">
        <v>6703</v>
      </c>
      <c r="H81" s="119" t="s">
        <v>277</v>
      </c>
      <c r="I81" s="180" t="s">
        <v>436</v>
      </c>
      <c r="J81" s="11"/>
      <c r="K81" s="11"/>
      <c r="L81" s="11"/>
      <c r="M81" s="11"/>
      <c r="N81" s="11"/>
      <c r="O81" s="11"/>
      <c r="P81" s="11"/>
      <c r="Q81" s="11"/>
      <c r="R81" s="11"/>
      <c r="S81" s="11"/>
      <c r="T81" s="11"/>
      <c r="U81" s="11"/>
      <c r="V81" s="11"/>
      <c r="W81" s="11"/>
    </row>
    <row r="82" spans="2:23" ht="15" customHeight="1" x14ac:dyDescent="0.6">
      <c r="B82" s="247">
        <f t="shared" si="8"/>
        <v>934724</v>
      </c>
      <c r="C82" s="177">
        <v>41162</v>
      </c>
      <c r="D82" s="178" t="str">
        <f t="shared" ca="1" si="9"/>
        <v>Bullitt</v>
      </c>
      <c r="E82" s="210">
        <v>4</v>
      </c>
      <c r="F82" s="213">
        <v>3</v>
      </c>
      <c r="G82" s="179">
        <v>7028</v>
      </c>
      <c r="H82" s="119" t="s">
        <v>277</v>
      </c>
      <c r="I82" s="180" t="s">
        <v>436</v>
      </c>
      <c r="J82" s="11"/>
      <c r="K82" s="11"/>
      <c r="L82" s="11"/>
      <c r="M82" s="11"/>
      <c r="N82" s="11"/>
      <c r="O82" s="11"/>
      <c r="P82" s="11"/>
      <c r="Q82" s="11"/>
      <c r="R82" s="11"/>
      <c r="S82" s="11"/>
      <c r="T82" s="11"/>
      <c r="U82" s="11"/>
      <c r="V82" s="11"/>
      <c r="W82" s="11"/>
    </row>
    <row r="83" spans="2:23" ht="15" customHeight="1" x14ac:dyDescent="0.6">
      <c r="B83" s="247">
        <f t="shared" si="8"/>
        <v>468825</v>
      </c>
      <c r="C83" s="177">
        <v>41166</v>
      </c>
      <c r="D83" s="181" t="str">
        <f t="shared" ca="1" si="9"/>
        <v>Bullitt</v>
      </c>
      <c r="E83" s="210">
        <v>4</v>
      </c>
      <c r="F83" s="213">
        <v>3</v>
      </c>
      <c r="G83" s="179">
        <v>3525</v>
      </c>
      <c r="H83" s="119" t="s">
        <v>277</v>
      </c>
      <c r="I83" s="180" t="s">
        <v>436</v>
      </c>
      <c r="J83" s="11"/>
      <c r="K83" s="11"/>
      <c r="L83" s="11"/>
      <c r="M83" s="11"/>
      <c r="N83" s="11"/>
      <c r="O83" s="11"/>
      <c r="P83" s="11"/>
      <c r="Q83" s="11"/>
      <c r="R83" s="11"/>
      <c r="S83" s="11"/>
      <c r="T83" s="11"/>
      <c r="U83" s="11"/>
      <c r="V83" s="11"/>
      <c r="W83" s="11"/>
    </row>
    <row r="84" spans="2:23" ht="15" customHeight="1" x14ac:dyDescent="0.6">
      <c r="B84" s="247">
        <f t="shared" si="8"/>
        <v>1050301</v>
      </c>
      <c r="C84" s="177">
        <v>41169</v>
      </c>
      <c r="D84" s="178" t="str">
        <f t="shared" ca="1" si="9"/>
        <v>Jefferson</v>
      </c>
      <c r="E84" s="210">
        <v>4</v>
      </c>
      <c r="F84" s="213">
        <v>2</v>
      </c>
      <c r="G84" s="179">
        <v>7897</v>
      </c>
      <c r="H84" s="119" t="s">
        <v>277</v>
      </c>
      <c r="I84" s="180" t="s">
        <v>436</v>
      </c>
      <c r="J84" s="11"/>
      <c r="K84" s="11"/>
      <c r="L84" s="11"/>
      <c r="M84" s="11"/>
      <c r="N84" s="11"/>
      <c r="O84" s="11"/>
      <c r="P84" s="11"/>
      <c r="Q84" s="11"/>
      <c r="R84" s="11"/>
      <c r="S84" s="11"/>
      <c r="T84" s="11"/>
      <c r="U84" s="11"/>
      <c r="V84" s="11"/>
      <c r="W84" s="11"/>
    </row>
    <row r="85" spans="2:23" ht="15" customHeight="1" x14ac:dyDescent="0.6">
      <c r="B85" s="247">
        <f t="shared" si="8"/>
        <v>1004815</v>
      </c>
      <c r="C85" s="177">
        <v>41173</v>
      </c>
      <c r="D85" s="181" t="str">
        <f t="shared" ca="1" si="9"/>
        <v>Bullitt</v>
      </c>
      <c r="E85" s="210">
        <v>4</v>
      </c>
      <c r="F85" s="213">
        <v>2</v>
      </c>
      <c r="G85" s="179">
        <v>7555</v>
      </c>
      <c r="H85" s="119" t="s">
        <v>277</v>
      </c>
      <c r="I85" s="180" t="s">
        <v>436</v>
      </c>
      <c r="J85" s="11"/>
      <c r="K85" s="11"/>
      <c r="L85" s="11"/>
      <c r="M85" s="11"/>
      <c r="N85" s="11"/>
      <c r="O85" s="11"/>
      <c r="P85" s="11"/>
      <c r="Q85" s="11"/>
      <c r="R85" s="11"/>
      <c r="S85" s="11"/>
      <c r="T85" s="11"/>
      <c r="U85" s="11"/>
      <c r="V85" s="11"/>
      <c r="W85" s="11"/>
    </row>
    <row r="86" spans="2:23" ht="15" customHeight="1" x14ac:dyDescent="0.6">
      <c r="B86" s="247">
        <f t="shared" si="8"/>
        <v>628845</v>
      </c>
      <c r="C86" s="177">
        <v>41176</v>
      </c>
      <c r="D86" s="181" t="str">
        <f t="shared" ca="1" si="9"/>
        <v>Bullitt</v>
      </c>
      <c r="E86" s="210">
        <v>2</v>
      </c>
      <c r="F86" s="213">
        <v>1</v>
      </c>
      <c r="G86" s="179">
        <v>5565</v>
      </c>
      <c r="H86" s="119" t="s">
        <v>277</v>
      </c>
      <c r="I86" s="180" t="s">
        <v>436</v>
      </c>
      <c r="J86" s="11"/>
      <c r="K86" s="11"/>
      <c r="L86" s="11"/>
      <c r="M86" s="11"/>
      <c r="N86" s="11"/>
      <c r="O86" s="11"/>
      <c r="P86" s="11"/>
      <c r="Q86" s="11"/>
      <c r="R86" s="11"/>
      <c r="S86" s="11"/>
      <c r="T86" s="11"/>
      <c r="U86" s="11"/>
      <c r="V86" s="11"/>
      <c r="W86" s="11"/>
    </row>
    <row r="87" spans="2:23" ht="15" customHeight="1" x14ac:dyDescent="0.6">
      <c r="B87" s="247">
        <f t="shared" si="8"/>
        <v>749190</v>
      </c>
      <c r="C87" s="177">
        <v>41180</v>
      </c>
      <c r="D87" s="181" t="str">
        <f t="shared" ca="1" si="9"/>
        <v>Bullitt</v>
      </c>
      <c r="E87" s="210">
        <v>2</v>
      </c>
      <c r="F87" s="213">
        <v>1.5</v>
      </c>
      <c r="G87" s="179">
        <v>6630</v>
      </c>
      <c r="H87" s="119" t="s">
        <v>277</v>
      </c>
      <c r="I87" s="180" t="s">
        <v>435</v>
      </c>
      <c r="J87" s="11"/>
      <c r="K87" s="11"/>
      <c r="L87" s="11"/>
      <c r="M87" s="11"/>
      <c r="N87" s="11"/>
      <c r="O87" s="11"/>
      <c r="P87" s="11"/>
      <c r="Q87" s="11"/>
      <c r="R87" s="11"/>
      <c r="S87" s="11"/>
      <c r="T87" s="11"/>
      <c r="U87" s="11"/>
      <c r="V87" s="11"/>
      <c r="W87" s="11"/>
    </row>
    <row r="88" spans="2:23" ht="15" customHeight="1" x14ac:dyDescent="0.6">
      <c r="B88" s="247">
        <f t="shared" si="8"/>
        <v>584976</v>
      </c>
      <c r="C88" s="177">
        <v>41181</v>
      </c>
      <c r="D88" s="178" t="str">
        <f t="shared" ca="1" si="9"/>
        <v>Bullitt</v>
      </c>
      <c r="E88" s="210">
        <v>3</v>
      </c>
      <c r="F88" s="213">
        <v>2</v>
      </c>
      <c r="G88" s="179">
        <v>5223</v>
      </c>
      <c r="H88" s="119" t="s">
        <v>277</v>
      </c>
      <c r="I88" s="180" t="s">
        <v>435</v>
      </c>
      <c r="J88" s="11"/>
      <c r="K88" s="11"/>
      <c r="L88" s="11"/>
      <c r="M88" s="11"/>
      <c r="N88" s="11"/>
      <c r="O88" s="11"/>
      <c r="P88" s="11"/>
      <c r="Q88" s="11"/>
      <c r="R88" s="11"/>
      <c r="S88" s="11"/>
      <c r="T88" s="11"/>
      <c r="U88" s="11"/>
      <c r="V88" s="11"/>
      <c r="W88" s="11"/>
    </row>
    <row r="89" spans="2:23" ht="15" customHeight="1" x14ac:dyDescent="0.6">
      <c r="B89" s="247">
        <f t="shared" si="8"/>
        <v>229264</v>
      </c>
      <c r="C89" s="177">
        <v>41183</v>
      </c>
      <c r="D89" s="178" t="str">
        <f t="shared" ca="1" si="9"/>
        <v>Oldham</v>
      </c>
      <c r="E89" s="210">
        <v>3</v>
      </c>
      <c r="F89" s="213">
        <v>2.5</v>
      </c>
      <c r="G89" s="179">
        <v>2047</v>
      </c>
      <c r="H89" s="119" t="s">
        <v>277</v>
      </c>
      <c r="I89" s="180" t="s">
        <v>435</v>
      </c>
      <c r="J89" s="11"/>
      <c r="K89" s="11"/>
      <c r="L89" s="11"/>
      <c r="M89" s="11"/>
      <c r="N89" s="11"/>
      <c r="O89" s="11"/>
      <c r="P89" s="11"/>
      <c r="Q89" s="11"/>
      <c r="R89" s="11"/>
      <c r="S89" s="11"/>
      <c r="T89" s="11"/>
      <c r="U89" s="11"/>
      <c r="V89" s="11"/>
      <c r="W89" s="11"/>
    </row>
    <row r="90" spans="2:23" ht="15" customHeight="1" x14ac:dyDescent="0.6">
      <c r="B90" s="247">
        <f t="shared" si="8"/>
        <v>201366</v>
      </c>
      <c r="C90" s="177">
        <v>41183</v>
      </c>
      <c r="D90" s="181" t="str">
        <f t="shared" ca="1" si="9"/>
        <v>Bullitt</v>
      </c>
      <c r="E90" s="210">
        <v>2</v>
      </c>
      <c r="F90" s="213">
        <v>2</v>
      </c>
      <c r="G90" s="179">
        <v>1782</v>
      </c>
      <c r="H90" s="119" t="s">
        <v>277</v>
      </c>
      <c r="I90" s="180" t="s">
        <v>435</v>
      </c>
      <c r="J90" s="11"/>
      <c r="K90" s="11"/>
      <c r="L90" s="11"/>
      <c r="M90" s="11"/>
      <c r="N90" s="11"/>
      <c r="O90" s="11"/>
      <c r="P90" s="11"/>
      <c r="Q90" s="11"/>
      <c r="R90" s="11"/>
      <c r="S90" s="11"/>
      <c r="T90" s="11"/>
      <c r="U90" s="11"/>
      <c r="V90" s="11"/>
      <c r="W90" s="11"/>
    </row>
    <row r="91" spans="2:23" ht="15" customHeight="1" x14ac:dyDescent="0.6">
      <c r="B91" s="247">
        <f t="shared" si="8"/>
        <v>752467</v>
      </c>
      <c r="C91" s="177">
        <v>41184</v>
      </c>
      <c r="D91" s="181" t="str">
        <f t="shared" ca="1" si="9"/>
        <v>Bullitt</v>
      </c>
      <c r="E91" s="210">
        <v>2</v>
      </c>
      <c r="F91" s="213">
        <v>1</v>
      </c>
      <c r="G91" s="179">
        <v>6659</v>
      </c>
      <c r="H91" s="119" t="s">
        <v>277</v>
      </c>
      <c r="I91" s="180" t="s">
        <v>435</v>
      </c>
      <c r="J91" s="11"/>
      <c r="K91" s="11"/>
      <c r="L91" s="11"/>
      <c r="M91" s="11"/>
      <c r="N91" s="11"/>
      <c r="O91" s="11"/>
      <c r="P91" s="11"/>
      <c r="Q91" s="11"/>
      <c r="R91" s="11"/>
      <c r="S91" s="11"/>
      <c r="T91" s="11"/>
      <c r="U91" s="11"/>
      <c r="V91" s="11"/>
      <c r="W91" s="11"/>
    </row>
    <row r="92" spans="2:23" ht="15" customHeight="1" x14ac:dyDescent="0.6">
      <c r="B92" s="247">
        <f t="shared" si="8"/>
        <v>409584</v>
      </c>
      <c r="C92" s="177">
        <v>41190</v>
      </c>
      <c r="D92" s="181" t="str">
        <f t="shared" ca="1" si="9"/>
        <v>Bullitt</v>
      </c>
      <c r="E92" s="210">
        <v>3</v>
      </c>
      <c r="F92" s="213">
        <v>1.5</v>
      </c>
      <c r="G92" s="179">
        <v>3657</v>
      </c>
      <c r="H92" s="119" t="s">
        <v>262</v>
      </c>
      <c r="I92" s="180" t="s">
        <v>435</v>
      </c>
      <c r="J92" s="11"/>
      <c r="K92" s="11"/>
      <c r="L92" s="11"/>
      <c r="M92" s="11"/>
      <c r="N92" s="11"/>
      <c r="O92" s="11"/>
      <c r="P92" s="11"/>
      <c r="Q92" s="11"/>
      <c r="R92" s="11"/>
      <c r="S92" s="11"/>
      <c r="T92" s="11"/>
      <c r="U92" s="11"/>
      <c r="V92" s="11"/>
      <c r="W92" s="11"/>
    </row>
    <row r="93" spans="2:23" ht="15" customHeight="1" x14ac:dyDescent="0.6">
      <c r="B93" s="247">
        <f t="shared" si="8"/>
        <v>296738</v>
      </c>
      <c r="C93" s="177">
        <v>41193</v>
      </c>
      <c r="D93" s="181" t="str">
        <f t="shared" ca="1" si="9"/>
        <v>Bullitt</v>
      </c>
      <c r="E93" s="210">
        <v>2</v>
      </c>
      <c r="F93" s="213">
        <v>2</v>
      </c>
      <c r="G93" s="179">
        <v>2626</v>
      </c>
      <c r="H93" s="119" t="s">
        <v>277</v>
      </c>
      <c r="I93" s="180" t="s">
        <v>436</v>
      </c>
      <c r="J93" s="11"/>
      <c r="K93" s="11"/>
      <c r="L93" s="11"/>
      <c r="M93" s="11"/>
      <c r="N93" s="11"/>
      <c r="O93" s="11"/>
      <c r="P93" s="11"/>
      <c r="Q93" s="11"/>
      <c r="R93" s="11"/>
      <c r="S93" s="11"/>
      <c r="T93" s="11"/>
      <c r="U93" s="11"/>
      <c r="V93" s="11"/>
      <c r="W93" s="11"/>
    </row>
    <row r="94" spans="2:23" ht="15" customHeight="1" x14ac:dyDescent="0.6">
      <c r="B94" s="247">
        <f t="shared" si="8"/>
        <v>847500</v>
      </c>
      <c r="C94" s="177">
        <v>41193</v>
      </c>
      <c r="D94" s="181" t="str">
        <f t="shared" ca="1" si="9"/>
        <v>Bullitt</v>
      </c>
      <c r="E94" s="210">
        <v>2</v>
      </c>
      <c r="F94" s="213">
        <v>2</v>
      </c>
      <c r="G94" s="179">
        <v>7500</v>
      </c>
      <c r="H94" s="119" t="s">
        <v>277</v>
      </c>
      <c r="I94" s="180" t="s">
        <v>435</v>
      </c>
      <c r="J94" s="11"/>
      <c r="K94" s="11"/>
      <c r="L94" s="11"/>
      <c r="M94" s="11"/>
      <c r="N94" s="11"/>
      <c r="O94" s="11"/>
      <c r="P94" s="11"/>
      <c r="Q94" s="11"/>
      <c r="R94" s="11"/>
      <c r="S94" s="11"/>
      <c r="T94" s="11"/>
      <c r="U94" s="11"/>
      <c r="V94" s="11"/>
      <c r="W94" s="11"/>
    </row>
    <row r="95" spans="2:23" ht="15" customHeight="1" x14ac:dyDescent="0.6">
      <c r="B95" s="247">
        <f t="shared" si="8"/>
        <v>856653</v>
      </c>
      <c r="C95" s="177">
        <v>41195</v>
      </c>
      <c r="D95" s="181" t="str">
        <f t="shared" ca="1" si="9"/>
        <v>Bullitt</v>
      </c>
      <c r="E95" s="210">
        <v>2</v>
      </c>
      <c r="F95" s="213">
        <v>2</v>
      </c>
      <c r="G95" s="179">
        <v>7581</v>
      </c>
      <c r="H95" s="119" t="s">
        <v>262</v>
      </c>
      <c r="I95" s="180" t="s">
        <v>435</v>
      </c>
      <c r="J95" s="11"/>
      <c r="K95" s="11"/>
      <c r="L95" s="11"/>
      <c r="M95" s="11"/>
      <c r="N95" s="11"/>
      <c r="O95" s="11"/>
      <c r="P95" s="11"/>
      <c r="Q95" s="11"/>
      <c r="R95" s="11"/>
      <c r="S95" s="11"/>
      <c r="T95" s="11"/>
      <c r="U95" s="11"/>
      <c r="V95" s="11"/>
      <c r="W95" s="11"/>
    </row>
    <row r="96" spans="2:23" ht="15" customHeight="1" x14ac:dyDescent="0.6">
      <c r="B96" s="247">
        <f t="shared" si="8"/>
        <v>949221</v>
      </c>
      <c r="C96" s="177">
        <v>41195</v>
      </c>
      <c r="D96" s="181" t="str">
        <f t="shared" ca="1" si="9"/>
        <v>Bullitt</v>
      </c>
      <c r="E96" s="210">
        <v>4</v>
      </c>
      <c r="F96" s="213">
        <v>2.5</v>
      </c>
      <c r="G96" s="179">
        <v>7137</v>
      </c>
      <c r="H96" s="119" t="s">
        <v>262</v>
      </c>
      <c r="I96" s="180" t="s">
        <v>435</v>
      </c>
      <c r="J96" s="11"/>
      <c r="K96" s="11"/>
      <c r="L96" s="11"/>
      <c r="M96" s="11"/>
      <c r="N96" s="11"/>
      <c r="O96" s="11"/>
      <c r="P96" s="11"/>
      <c r="Q96" s="11"/>
      <c r="R96" s="11"/>
      <c r="S96" s="11"/>
      <c r="T96" s="11"/>
      <c r="U96" s="11"/>
      <c r="V96" s="11"/>
      <c r="W96" s="11"/>
    </row>
    <row r="97" spans="2:23" ht="15" customHeight="1" x14ac:dyDescent="0.6">
      <c r="B97" s="247">
        <f t="shared" si="8"/>
        <v>384160</v>
      </c>
      <c r="C97" s="177">
        <v>41197</v>
      </c>
      <c r="D97" s="181" t="str">
        <f t="shared" ca="1" si="9"/>
        <v>Bullitt</v>
      </c>
      <c r="E97" s="210">
        <v>3</v>
      </c>
      <c r="F97" s="213">
        <v>2</v>
      </c>
      <c r="G97" s="179">
        <v>3430</v>
      </c>
      <c r="H97" s="119" t="s">
        <v>277</v>
      </c>
      <c r="I97" s="180" t="s">
        <v>435</v>
      </c>
      <c r="J97" s="11"/>
      <c r="K97" s="11"/>
      <c r="L97" s="11"/>
      <c r="M97" s="11"/>
      <c r="N97" s="11"/>
      <c r="O97" s="11"/>
      <c r="P97" s="11"/>
      <c r="Q97" s="11"/>
      <c r="R97" s="11"/>
      <c r="S97" s="11"/>
      <c r="T97" s="11"/>
      <c r="U97" s="11"/>
      <c r="V97" s="11"/>
      <c r="W97" s="11"/>
    </row>
    <row r="98" spans="2:23" ht="15" customHeight="1" x14ac:dyDescent="0.6">
      <c r="B98" s="247">
        <f t="shared" si="8"/>
        <v>361627</v>
      </c>
      <c r="C98" s="177">
        <v>41200</v>
      </c>
      <c r="D98" s="181" t="str">
        <f t="shared" ca="1" si="9"/>
        <v>Oldham</v>
      </c>
      <c r="E98" s="210">
        <v>4</v>
      </c>
      <c r="F98" s="213">
        <v>3</v>
      </c>
      <c r="G98" s="179">
        <v>2719</v>
      </c>
      <c r="H98" s="119" t="s">
        <v>277</v>
      </c>
      <c r="I98" s="180" t="s">
        <v>436</v>
      </c>
      <c r="J98" s="11"/>
      <c r="K98" s="11"/>
      <c r="L98" s="11"/>
      <c r="M98" s="11"/>
      <c r="N98" s="11"/>
      <c r="O98" s="11"/>
      <c r="P98" s="11"/>
      <c r="Q98" s="11"/>
      <c r="R98" s="11"/>
      <c r="S98" s="11"/>
      <c r="T98" s="11"/>
      <c r="U98" s="11"/>
      <c r="V98" s="11"/>
      <c r="W98" s="11"/>
    </row>
    <row r="99" spans="2:23" ht="15" customHeight="1" x14ac:dyDescent="0.6">
      <c r="B99" s="247">
        <f t="shared" si="8"/>
        <v>553135</v>
      </c>
      <c r="C99" s="177">
        <v>41202</v>
      </c>
      <c r="D99" s="181" t="str">
        <f t="shared" ca="1" si="9"/>
        <v>Bullitt</v>
      </c>
      <c r="E99" s="210">
        <v>2</v>
      </c>
      <c r="F99" s="213">
        <v>1.5</v>
      </c>
      <c r="G99" s="179">
        <v>4895</v>
      </c>
      <c r="H99" s="119" t="s">
        <v>262</v>
      </c>
      <c r="I99" s="180" t="s">
        <v>435</v>
      </c>
      <c r="J99" s="11"/>
      <c r="K99" s="11"/>
      <c r="L99" s="11"/>
      <c r="M99" s="11"/>
      <c r="N99" s="11"/>
      <c r="O99" s="11"/>
      <c r="P99" s="11"/>
      <c r="Q99" s="11"/>
      <c r="R99" s="11"/>
      <c r="S99" s="11"/>
      <c r="T99" s="11"/>
      <c r="U99" s="11"/>
      <c r="V99" s="11"/>
      <c r="W99" s="11"/>
    </row>
    <row r="100" spans="2:23" ht="15" customHeight="1" x14ac:dyDescent="0.6">
      <c r="B100" s="247">
        <f t="shared" si="8"/>
        <v>399399</v>
      </c>
      <c r="C100" s="177">
        <v>41204</v>
      </c>
      <c r="D100" s="181" t="str">
        <f t="shared" ca="1" si="9"/>
        <v>Jefferson</v>
      </c>
      <c r="E100" s="210">
        <v>4</v>
      </c>
      <c r="F100" s="213">
        <v>2</v>
      </c>
      <c r="G100" s="179">
        <v>3003</v>
      </c>
      <c r="H100" s="119" t="s">
        <v>277</v>
      </c>
      <c r="I100" s="180" t="s">
        <v>436</v>
      </c>
      <c r="J100" s="11"/>
      <c r="K100" s="11"/>
      <c r="L100" s="11"/>
      <c r="M100" s="11"/>
      <c r="N100" s="11"/>
      <c r="O100" s="11"/>
      <c r="P100" s="11"/>
      <c r="Q100" s="11"/>
      <c r="R100" s="11"/>
      <c r="S100" s="11"/>
      <c r="T100" s="11"/>
      <c r="U100" s="11"/>
      <c r="V100" s="11"/>
      <c r="W100" s="11"/>
    </row>
    <row r="101" spans="2:23" ht="15" customHeight="1" x14ac:dyDescent="0.6">
      <c r="B101" s="247">
        <f t="shared" si="8"/>
        <v>681164</v>
      </c>
      <c r="C101" s="177">
        <v>41204</v>
      </c>
      <c r="D101" s="181" t="str">
        <f t="shared" ca="1" si="9"/>
        <v>Jefferson</v>
      </c>
      <c r="E101" s="210">
        <v>2</v>
      </c>
      <c r="F101" s="213">
        <v>1.5</v>
      </c>
      <c r="G101" s="179">
        <v>6028</v>
      </c>
      <c r="H101" s="119" t="s">
        <v>277</v>
      </c>
      <c r="I101" s="180" t="s">
        <v>436</v>
      </c>
      <c r="J101" s="11"/>
      <c r="K101" s="11"/>
      <c r="L101" s="11"/>
      <c r="M101" s="11"/>
      <c r="N101" s="11"/>
      <c r="O101" s="11"/>
      <c r="P101" s="11"/>
      <c r="Q101" s="11"/>
      <c r="R101" s="11"/>
      <c r="S101" s="11"/>
      <c r="T101" s="11"/>
      <c r="U101" s="11"/>
      <c r="V101" s="11"/>
      <c r="W101" s="11"/>
    </row>
    <row r="102" spans="2:23" ht="15" customHeight="1" x14ac:dyDescent="0.6">
      <c r="B102" s="247">
        <f t="shared" si="8"/>
        <v>758800</v>
      </c>
      <c r="C102" s="177">
        <v>41209</v>
      </c>
      <c r="D102" s="181" t="str">
        <f t="shared" ca="1" si="9"/>
        <v>Jefferson</v>
      </c>
      <c r="E102" s="210">
        <v>3</v>
      </c>
      <c r="F102" s="213">
        <v>2.5</v>
      </c>
      <c r="G102" s="179">
        <v>6775</v>
      </c>
      <c r="H102" s="119" t="s">
        <v>277</v>
      </c>
      <c r="I102" s="180" t="s">
        <v>436</v>
      </c>
      <c r="J102" s="11"/>
      <c r="K102" s="11"/>
      <c r="L102" s="11"/>
      <c r="M102" s="11"/>
      <c r="N102" s="11"/>
      <c r="O102" s="11"/>
      <c r="P102" s="11"/>
      <c r="Q102" s="11"/>
      <c r="R102" s="11"/>
      <c r="S102" s="11"/>
      <c r="T102" s="11"/>
      <c r="U102" s="11"/>
      <c r="V102" s="11"/>
      <c r="W102" s="11"/>
    </row>
    <row r="103" spans="2:23" ht="15" customHeight="1" x14ac:dyDescent="0.6">
      <c r="B103" s="247">
        <f t="shared" si="8"/>
        <v>791000</v>
      </c>
      <c r="C103" s="177">
        <v>41211</v>
      </c>
      <c r="D103" s="178" t="str">
        <f t="shared" ca="1" si="9"/>
        <v>Jefferson</v>
      </c>
      <c r="E103" s="210">
        <v>2</v>
      </c>
      <c r="F103" s="213">
        <v>1.5</v>
      </c>
      <c r="G103" s="179">
        <v>7000</v>
      </c>
      <c r="H103" s="119" t="s">
        <v>277</v>
      </c>
      <c r="I103" s="180" t="s">
        <v>435</v>
      </c>
      <c r="J103" s="11"/>
      <c r="K103" s="11"/>
      <c r="L103" s="11"/>
      <c r="M103" s="11"/>
      <c r="N103" s="11"/>
      <c r="O103" s="11"/>
      <c r="P103" s="11"/>
      <c r="Q103" s="11"/>
      <c r="R103" s="11"/>
      <c r="S103" s="11"/>
      <c r="T103" s="11"/>
      <c r="U103" s="11"/>
      <c r="V103" s="11"/>
      <c r="W103" s="11"/>
    </row>
    <row r="104" spans="2:23" ht="15" customHeight="1" x14ac:dyDescent="0.6">
      <c r="B104" s="247">
        <f t="shared" si="8"/>
        <v>1059611</v>
      </c>
      <c r="C104" s="177">
        <v>41213</v>
      </c>
      <c r="D104" s="181" t="str">
        <f t="shared" ca="1" si="9"/>
        <v>Oldham</v>
      </c>
      <c r="E104" s="210">
        <v>4</v>
      </c>
      <c r="F104" s="213">
        <v>3</v>
      </c>
      <c r="G104" s="179">
        <v>7967</v>
      </c>
      <c r="H104" s="119" t="s">
        <v>277</v>
      </c>
      <c r="I104" s="180" t="s">
        <v>436</v>
      </c>
      <c r="J104" s="11"/>
      <c r="K104" s="11"/>
      <c r="L104" s="11"/>
      <c r="M104" s="11"/>
      <c r="N104" s="11"/>
      <c r="O104" s="11"/>
      <c r="P104" s="11"/>
      <c r="Q104" s="11"/>
      <c r="R104" s="11"/>
      <c r="S104" s="11"/>
      <c r="T104" s="11"/>
      <c r="U104" s="11"/>
      <c r="V104" s="11"/>
      <c r="W104" s="11"/>
    </row>
    <row r="105" spans="2:23" ht="15" customHeight="1" x14ac:dyDescent="0.6">
      <c r="B105" s="247">
        <f t="shared" si="8"/>
        <v>847609</v>
      </c>
      <c r="C105" s="177">
        <v>41215</v>
      </c>
      <c r="D105" s="181" t="str">
        <f t="shared" ca="1" si="9"/>
        <v>Jefferson</v>
      </c>
      <c r="E105" s="210">
        <v>4</v>
      </c>
      <c r="F105" s="213">
        <v>2.5</v>
      </c>
      <c r="G105" s="179">
        <v>6373</v>
      </c>
      <c r="H105" s="119" t="s">
        <v>262</v>
      </c>
      <c r="I105" s="180" t="s">
        <v>436</v>
      </c>
      <c r="J105" s="11"/>
      <c r="K105" s="11"/>
      <c r="L105" s="11"/>
      <c r="M105" s="11"/>
      <c r="N105" s="11"/>
      <c r="O105" s="11"/>
      <c r="P105" s="11"/>
      <c r="Q105" s="11"/>
      <c r="R105" s="11"/>
      <c r="S105" s="11"/>
      <c r="T105" s="11"/>
      <c r="U105" s="11"/>
      <c r="V105" s="11"/>
      <c r="W105" s="11"/>
    </row>
    <row r="106" spans="2:23" ht="15" customHeight="1" x14ac:dyDescent="0.6">
      <c r="B106" s="247">
        <f t="shared" si="8"/>
        <v>239001</v>
      </c>
      <c r="C106" s="177">
        <v>41218</v>
      </c>
      <c r="D106" s="181" t="str">
        <f t="shared" ca="1" si="9"/>
        <v>Bullitt</v>
      </c>
      <c r="E106" s="210">
        <v>4</v>
      </c>
      <c r="F106" s="213">
        <v>3</v>
      </c>
      <c r="G106" s="179">
        <v>1797</v>
      </c>
      <c r="H106" s="119" t="s">
        <v>277</v>
      </c>
      <c r="I106" s="180" t="s">
        <v>436</v>
      </c>
      <c r="J106" s="11"/>
      <c r="K106" s="11"/>
      <c r="L106" s="11"/>
      <c r="M106" s="11"/>
      <c r="N106" s="11"/>
      <c r="O106" s="11"/>
      <c r="P106" s="11"/>
      <c r="Q106" s="11"/>
      <c r="R106" s="11"/>
      <c r="S106" s="11"/>
      <c r="T106" s="11"/>
      <c r="U106" s="11"/>
      <c r="V106" s="11"/>
      <c r="W106" s="11"/>
    </row>
    <row r="107" spans="2:23" ht="15" customHeight="1" x14ac:dyDescent="0.6">
      <c r="B107" s="247">
        <f t="shared" si="8"/>
        <v>430530</v>
      </c>
      <c r="C107" s="177">
        <v>41219</v>
      </c>
      <c r="D107" s="181" t="str">
        <f t="shared" ca="1" si="9"/>
        <v>Bullitt</v>
      </c>
      <c r="E107" s="210">
        <v>2</v>
      </c>
      <c r="F107" s="213">
        <v>1</v>
      </c>
      <c r="G107" s="179">
        <v>3810</v>
      </c>
      <c r="H107" s="119" t="s">
        <v>277</v>
      </c>
      <c r="I107" s="180" t="s">
        <v>435</v>
      </c>
      <c r="J107" s="11"/>
      <c r="K107" s="11"/>
      <c r="L107" s="11"/>
      <c r="M107" s="11"/>
      <c r="N107" s="11"/>
      <c r="O107" s="11"/>
      <c r="P107" s="11"/>
      <c r="Q107" s="11"/>
      <c r="R107" s="11"/>
      <c r="S107" s="11"/>
      <c r="T107" s="11"/>
      <c r="U107" s="11"/>
      <c r="V107" s="11"/>
      <c r="W107" s="11"/>
    </row>
    <row r="108" spans="2:23" ht="15" customHeight="1" x14ac:dyDescent="0.6">
      <c r="B108" s="247">
        <f t="shared" si="8"/>
        <v>412167</v>
      </c>
      <c r="C108" s="177">
        <v>41220</v>
      </c>
      <c r="D108" s="181" t="str">
        <f t="shared" ca="1" si="9"/>
        <v>Bullitt</v>
      </c>
      <c r="E108" s="210">
        <v>4</v>
      </c>
      <c r="F108" s="213">
        <v>3</v>
      </c>
      <c r="G108" s="179">
        <v>3099</v>
      </c>
      <c r="H108" s="119" t="s">
        <v>262</v>
      </c>
      <c r="I108" s="180" t="s">
        <v>436</v>
      </c>
      <c r="J108" s="11"/>
      <c r="K108" s="11"/>
      <c r="L108" s="11"/>
      <c r="M108" s="11"/>
      <c r="N108" s="11"/>
      <c r="O108" s="11"/>
      <c r="P108" s="11"/>
      <c r="Q108" s="11"/>
      <c r="R108" s="11"/>
      <c r="S108" s="11"/>
      <c r="T108" s="11"/>
      <c r="U108" s="11"/>
      <c r="V108" s="11"/>
      <c r="W108" s="11"/>
    </row>
    <row r="109" spans="2:23" ht="15" customHeight="1" x14ac:dyDescent="0.6">
      <c r="B109" s="247">
        <f t="shared" si="8"/>
        <v>845348</v>
      </c>
      <c r="C109" s="177">
        <v>41221</v>
      </c>
      <c r="D109" s="178" t="str">
        <f t="shared" ca="1" si="9"/>
        <v>Jefferson</v>
      </c>
      <c r="E109" s="210">
        <v>4</v>
      </c>
      <c r="F109" s="213">
        <v>2.5</v>
      </c>
      <c r="G109" s="179">
        <v>6356</v>
      </c>
      <c r="H109" s="119" t="s">
        <v>277</v>
      </c>
      <c r="I109" s="180" t="s">
        <v>435</v>
      </c>
      <c r="J109" s="11"/>
      <c r="K109" s="11"/>
      <c r="L109" s="11"/>
      <c r="M109" s="11"/>
      <c r="N109" s="11"/>
      <c r="O109" s="11"/>
      <c r="P109" s="11"/>
      <c r="Q109" s="11"/>
      <c r="R109" s="11"/>
      <c r="S109" s="11"/>
      <c r="T109" s="11"/>
      <c r="U109" s="11"/>
      <c r="V109" s="11"/>
      <c r="W109" s="11"/>
    </row>
    <row r="110" spans="2:23" ht="15" customHeight="1" x14ac:dyDescent="0.6">
      <c r="B110" s="247">
        <f t="shared" si="8"/>
        <v>331702</v>
      </c>
      <c r="C110" s="177">
        <v>41224</v>
      </c>
      <c r="D110" s="181" t="str">
        <f t="shared" ca="1" si="9"/>
        <v>Oldham</v>
      </c>
      <c r="E110" s="210">
        <v>4</v>
      </c>
      <c r="F110" s="213">
        <v>3</v>
      </c>
      <c r="G110" s="179">
        <v>2494</v>
      </c>
      <c r="H110" s="119" t="s">
        <v>277</v>
      </c>
      <c r="I110" s="180" t="s">
        <v>436</v>
      </c>
      <c r="J110" s="11"/>
      <c r="K110" s="11"/>
      <c r="L110" s="11"/>
      <c r="M110" s="11"/>
      <c r="N110" s="11"/>
      <c r="O110" s="11"/>
      <c r="P110" s="11"/>
      <c r="Q110" s="11"/>
      <c r="R110" s="11"/>
      <c r="S110" s="11"/>
      <c r="T110" s="11"/>
      <c r="U110" s="11"/>
      <c r="V110" s="11"/>
      <c r="W110" s="11"/>
    </row>
    <row r="111" spans="2:23" ht="15" customHeight="1" x14ac:dyDescent="0.6">
      <c r="B111" s="247">
        <f t="shared" si="8"/>
        <v>602560</v>
      </c>
      <c r="C111" s="177">
        <v>41225</v>
      </c>
      <c r="D111" s="181" t="str">
        <f t="shared" ca="1" si="9"/>
        <v>Oldham</v>
      </c>
      <c r="E111" s="210">
        <v>3</v>
      </c>
      <c r="F111" s="213">
        <v>1</v>
      </c>
      <c r="G111" s="179">
        <v>5380</v>
      </c>
      <c r="H111" s="119" t="s">
        <v>277</v>
      </c>
      <c r="I111" s="180" t="s">
        <v>436</v>
      </c>
      <c r="J111" s="11"/>
      <c r="K111" s="11"/>
      <c r="L111" s="11"/>
      <c r="M111" s="11"/>
      <c r="N111" s="11"/>
      <c r="O111" s="11"/>
      <c r="P111" s="11"/>
      <c r="Q111" s="11"/>
      <c r="R111" s="11"/>
      <c r="S111" s="11"/>
      <c r="T111" s="11"/>
      <c r="U111" s="11"/>
      <c r="V111" s="11"/>
      <c r="W111" s="11"/>
    </row>
    <row r="112" spans="2:23" ht="15" customHeight="1" x14ac:dyDescent="0.6">
      <c r="B112" s="247">
        <f t="shared" si="8"/>
        <v>577752</v>
      </c>
      <c r="C112" s="177">
        <v>41226</v>
      </c>
      <c r="D112" s="181" t="str">
        <f t="shared" ca="1" si="9"/>
        <v>Bullitt</v>
      </c>
      <c r="E112" s="210">
        <v>4</v>
      </c>
      <c r="F112" s="213">
        <v>2.5</v>
      </c>
      <c r="G112" s="179">
        <v>4344</v>
      </c>
      <c r="H112" s="119" t="s">
        <v>277</v>
      </c>
      <c r="I112" s="180" t="s">
        <v>435</v>
      </c>
      <c r="J112" s="11"/>
      <c r="K112" s="11"/>
      <c r="L112" s="11"/>
      <c r="M112" s="11"/>
      <c r="N112" s="11"/>
      <c r="O112" s="11"/>
      <c r="P112" s="11"/>
      <c r="Q112" s="11"/>
      <c r="R112" s="11"/>
      <c r="S112" s="11"/>
      <c r="T112" s="11"/>
      <c r="U112" s="11"/>
      <c r="V112" s="11"/>
      <c r="W112" s="11"/>
    </row>
    <row r="113" spans="2:23" ht="15" customHeight="1" x14ac:dyDescent="0.6">
      <c r="B113" s="247">
        <f t="shared" si="8"/>
        <v>335723</v>
      </c>
      <c r="C113" s="177">
        <v>41227</v>
      </c>
      <c r="D113" s="178" t="str">
        <f t="shared" ca="1" si="9"/>
        <v>Jefferson</v>
      </c>
      <c r="E113" s="210">
        <v>2</v>
      </c>
      <c r="F113" s="213">
        <v>2</v>
      </c>
      <c r="G113" s="179">
        <v>2971</v>
      </c>
      <c r="H113" s="119" t="s">
        <v>277</v>
      </c>
      <c r="I113" s="180" t="s">
        <v>436</v>
      </c>
      <c r="J113" s="11"/>
      <c r="K113" s="11"/>
      <c r="L113" s="11"/>
      <c r="M113" s="11"/>
      <c r="N113" s="11"/>
      <c r="O113" s="11"/>
      <c r="P113" s="11"/>
      <c r="Q113" s="11"/>
      <c r="R113" s="11"/>
      <c r="S113" s="11"/>
      <c r="T113" s="11"/>
      <c r="U113" s="11"/>
      <c r="V113" s="11"/>
      <c r="W113" s="11"/>
    </row>
    <row r="114" spans="2:23" ht="15" customHeight="1" x14ac:dyDescent="0.6">
      <c r="B114" s="247">
        <f t="shared" si="8"/>
        <v>573895</v>
      </c>
      <c r="C114" s="177">
        <v>41235</v>
      </c>
      <c r="D114" s="181" t="str">
        <f t="shared" ca="1" si="9"/>
        <v>Oldham</v>
      </c>
      <c r="E114" s="210">
        <v>4</v>
      </c>
      <c r="F114" s="213">
        <v>2.5</v>
      </c>
      <c r="G114" s="179">
        <v>4315</v>
      </c>
      <c r="H114" s="119" t="s">
        <v>262</v>
      </c>
      <c r="I114" s="180" t="s">
        <v>436</v>
      </c>
      <c r="J114" s="11"/>
      <c r="K114" s="11"/>
      <c r="L114" s="11"/>
      <c r="M114" s="11"/>
      <c r="N114" s="11"/>
      <c r="O114" s="11"/>
      <c r="P114" s="11"/>
      <c r="Q114" s="11"/>
      <c r="R114" s="11"/>
      <c r="S114" s="11"/>
      <c r="T114" s="11"/>
      <c r="U114" s="11"/>
      <c r="V114" s="11"/>
      <c r="W114" s="11"/>
    </row>
    <row r="115" spans="2:23" ht="15" customHeight="1" x14ac:dyDescent="0.6">
      <c r="B115" s="247">
        <f t="shared" si="8"/>
        <v>283290</v>
      </c>
      <c r="C115" s="177">
        <v>41236</v>
      </c>
      <c r="D115" s="181" t="str">
        <f t="shared" ca="1" si="9"/>
        <v>Oldham</v>
      </c>
      <c r="E115" s="210">
        <v>4</v>
      </c>
      <c r="F115" s="213">
        <v>2.5</v>
      </c>
      <c r="G115" s="179">
        <v>2130</v>
      </c>
      <c r="H115" s="119" t="s">
        <v>262</v>
      </c>
      <c r="I115" s="180" t="s">
        <v>435</v>
      </c>
      <c r="J115" s="11"/>
      <c r="K115" s="11"/>
      <c r="L115" s="11"/>
      <c r="M115" s="11"/>
      <c r="N115" s="11"/>
      <c r="O115" s="11"/>
      <c r="P115" s="11"/>
      <c r="Q115" s="11"/>
      <c r="R115" s="11"/>
      <c r="S115" s="11"/>
      <c r="T115" s="11"/>
      <c r="U115" s="11"/>
      <c r="V115" s="11"/>
      <c r="W115" s="11"/>
    </row>
    <row r="116" spans="2:23" ht="15" customHeight="1" x14ac:dyDescent="0.6">
      <c r="B116" s="247">
        <f t="shared" si="8"/>
        <v>221932</v>
      </c>
      <c r="C116" s="177">
        <v>41239</v>
      </c>
      <c r="D116" s="178" t="str">
        <f t="shared" ca="1" si="9"/>
        <v>Oldham</v>
      </c>
      <c r="E116" s="210">
        <v>2</v>
      </c>
      <c r="F116" s="213">
        <v>1.5</v>
      </c>
      <c r="G116" s="179">
        <v>1964</v>
      </c>
      <c r="H116" s="119" t="s">
        <v>262</v>
      </c>
      <c r="I116" s="180" t="s">
        <v>436</v>
      </c>
      <c r="J116" s="11"/>
      <c r="K116" s="11"/>
      <c r="L116" s="11"/>
      <c r="M116" s="11"/>
      <c r="N116" s="11"/>
      <c r="O116" s="11"/>
      <c r="P116" s="11"/>
      <c r="Q116" s="11"/>
      <c r="R116" s="11"/>
      <c r="S116" s="11"/>
      <c r="T116" s="11"/>
      <c r="U116" s="11"/>
      <c r="V116" s="11"/>
      <c r="W116" s="11"/>
    </row>
    <row r="117" spans="2:23" ht="15" customHeight="1" x14ac:dyDescent="0.6">
      <c r="B117" s="247">
        <f t="shared" si="8"/>
        <v>897617</v>
      </c>
      <c r="C117" s="177">
        <v>41249</v>
      </c>
      <c r="D117" s="181" t="str">
        <f t="shared" ca="1" si="9"/>
        <v>Jefferson</v>
      </c>
      <c r="E117" s="210">
        <v>4</v>
      </c>
      <c r="F117" s="213">
        <v>3</v>
      </c>
      <c r="G117" s="179">
        <v>6749</v>
      </c>
      <c r="H117" s="119" t="s">
        <v>277</v>
      </c>
      <c r="I117" s="180" t="s">
        <v>436</v>
      </c>
      <c r="J117" s="11"/>
      <c r="K117" s="11"/>
      <c r="L117" s="11"/>
      <c r="M117" s="11"/>
      <c r="N117" s="11"/>
      <c r="O117" s="11"/>
      <c r="P117" s="11"/>
      <c r="Q117" s="11"/>
      <c r="R117" s="11"/>
      <c r="S117" s="11"/>
      <c r="T117" s="11"/>
      <c r="U117" s="11"/>
      <c r="V117" s="11"/>
      <c r="W117" s="11"/>
    </row>
    <row r="118" spans="2:23" ht="15" customHeight="1" x14ac:dyDescent="0.6">
      <c r="B118" s="247">
        <f t="shared" si="8"/>
        <v>880061</v>
      </c>
      <c r="C118" s="177">
        <v>41250</v>
      </c>
      <c r="D118" s="181" t="str">
        <f t="shared" ca="1" si="9"/>
        <v>Bullitt</v>
      </c>
      <c r="E118" s="210">
        <v>4</v>
      </c>
      <c r="F118" s="213">
        <v>3</v>
      </c>
      <c r="G118" s="179">
        <v>6617</v>
      </c>
      <c r="H118" s="119" t="s">
        <v>262</v>
      </c>
      <c r="I118" s="180" t="s">
        <v>436</v>
      </c>
      <c r="J118" s="11"/>
      <c r="K118" s="11"/>
      <c r="L118" s="11"/>
      <c r="M118" s="11"/>
      <c r="N118" s="11"/>
      <c r="O118" s="11"/>
      <c r="P118" s="11"/>
      <c r="Q118" s="11"/>
      <c r="R118" s="11"/>
      <c r="S118" s="11"/>
      <c r="T118" s="11"/>
      <c r="U118" s="11"/>
      <c r="V118" s="11"/>
      <c r="W118" s="11"/>
    </row>
    <row r="119" spans="2:23" ht="15" customHeight="1" x14ac:dyDescent="0.6">
      <c r="B119" s="247">
        <f t="shared" si="8"/>
        <v>1037533</v>
      </c>
      <c r="C119" s="177">
        <v>41251</v>
      </c>
      <c r="D119" s="181" t="str">
        <f t="shared" ca="1" si="9"/>
        <v>Oldham</v>
      </c>
      <c r="E119" s="210">
        <v>4</v>
      </c>
      <c r="F119" s="213">
        <v>2</v>
      </c>
      <c r="G119" s="179">
        <v>7801</v>
      </c>
      <c r="H119" s="119" t="s">
        <v>277</v>
      </c>
      <c r="I119" s="180" t="s">
        <v>436</v>
      </c>
      <c r="J119" s="11"/>
      <c r="K119" s="11"/>
      <c r="L119" s="11"/>
      <c r="M119" s="11"/>
      <c r="N119" s="11"/>
      <c r="O119" s="11"/>
      <c r="P119" s="11"/>
      <c r="Q119" s="11"/>
      <c r="R119" s="11"/>
      <c r="S119" s="11"/>
      <c r="T119" s="11"/>
      <c r="U119" s="11"/>
      <c r="V119" s="11"/>
      <c r="W119" s="11"/>
    </row>
    <row r="120" spans="2:23" ht="15" customHeight="1" x14ac:dyDescent="0.6">
      <c r="B120" s="247">
        <f t="shared" si="8"/>
        <v>331994</v>
      </c>
      <c r="C120" s="177">
        <v>41251</v>
      </c>
      <c r="D120" s="181" t="str">
        <f t="shared" ca="1" si="9"/>
        <v>Oldham</v>
      </c>
      <c r="E120" s="210">
        <v>2</v>
      </c>
      <c r="F120" s="213">
        <v>1</v>
      </c>
      <c r="G120" s="179">
        <v>2938</v>
      </c>
      <c r="H120" s="119" t="s">
        <v>277</v>
      </c>
      <c r="I120" s="180" t="s">
        <v>436</v>
      </c>
      <c r="J120" s="11"/>
      <c r="K120" s="11"/>
      <c r="L120" s="11"/>
      <c r="M120" s="11"/>
      <c r="N120" s="11"/>
      <c r="O120" s="11"/>
      <c r="P120" s="11"/>
      <c r="Q120" s="11"/>
      <c r="R120" s="11"/>
      <c r="S120" s="11"/>
      <c r="T120" s="11"/>
      <c r="U120" s="11"/>
      <c r="V120" s="11"/>
      <c r="W120" s="11"/>
    </row>
    <row r="121" spans="2:23" ht="15" customHeight="1" x14ac:dyDescent="0.6">
      <c r="B121" s="247">
        <f t="shared" si="8"/>
        <v>566582</v>
      </c>
      <c r="C121" s="177">
        <v>41253</v>
      </c>
      <c r="D121" s="178" t="str">
        <f t="shared" ca="1" si="9"/>
        <v>Bullitt</v>
      </c>
      <c r="E121" s="210">
        <v>2</v>
      </c>
      <c r="F121" s="213">
        <v>1</v>
      </c>
      <c r="G121" s="179">
        <v>5014</v>
      </c>
      <c r="H121" s="119" t="s">
        <v>262</v>
      </c>
      <c r="I121" s="180" t="s">
        <v>436</v>
      </c>
      <c r="J121" s="11"/>
      <c r="K121" s="11"/>
      <c r="L121" s="11"/>
      <c r="M121" s="11"/>
      <c r="N121" s="11"/>
      <c r="O121" s="11"/>
      <c r="P121" s="11"/>
      <c r="Q121" s="11"/>
      <c r="R121" s="11"/>
      <c r="S121" s="11"/>
      <c r="T121" s="11"/>
      <c r="U121" s="11"/>
      <c r="V121" s="11"/>
      <c r="W121" s="11"/>
    </row>
    <row r="122" spans="2:23" ht="15" customHeight="1" x14ac:dyDescent="0.6">
      <c r="B122" s="247">
        <f t="shared" si="8"/>
        <v>490420</v>
      </c>
      <c r="C122" s="177">
        <v>41255</v>
      </c>
      <c r="D122" s="178" t="str">
        <f t="shared" ca="1" si="9"/>
        <v>Bullitt</v>
      </c>
      <c r="E122" s="210">
        <v>2</v>
      </c>
      <c r="F122" s="213">
        <v>2</v>
      </c>
      <c r="G122" s="179">
        <v>4340</v>
      </c>
      <c r="H122" s="119" t="s">
        <v>262</v>
      </c>
      <c r="I122" s="180" t="s">
        <v>436</v>
      </c>
      <c r="J122" s="11"/>
      <c r="K122" s="11"/>
      <c r="L122" s="11"/>
      <c r="M122" s="11"/>
      <c r="N122" s="11"/>
      <c r="O122" s="11"/>
      <c r="P122" s="11"/>
      <c r="Q122" s="11"/>
      <c r="R122" s="11"/>
      <c r="S122" s="11"/>
      <c r="T122" s="11"/>
      <c r="U122" s="11"/>
      <c r="V122" s="11"/>
      <c r="W122" s="11"/>
    </row>
    <row r="123" spans="2:23" ht="15" customHeight="1" x14ac:dyDescent="0.6">
      <c r="B123" s="247">
        <f t="shared" si="8"/>
        <v>490896</v>
      </c>
      <c r="C123" s="177">
        <v>41256</v>
      </c>
      <c r="D123" s="181" t="str">
        <f t="shared" ca="1" si="9"/>
        <v>Jefferson</v>
      </c>
      <c r="E123" s="210">
        <v>3</v>
      </c>
      <c r="F123" s="213">
        <v>2.5</v>
      </c>
      <c r="G123" s="179">
        <v>4383</v>
      </c>
      <c r="H123" s="119" t="s">
        <v>262</v>
      </c>
      <c r="I123" s="180" t="s">
        <v>436</v>
      </c>
      <c r="J123" s="11"/>
      <c r="K123" s="11"/>
      <c r="L123" s="11"/>
      <c r="M123" s="11"/>
      <c r="N123" s="11"/>
      <c r="O123" s="11"/>
      <c r="P123" s="11"/>
      <c r="Q123" s="11"/>
      <c r="R123" s="11"/>
      <c r="S123" s="11"/>
      <c r="T123" s="11"/>
      <c r="U123" s="11"/>
      <c r="V123" s="11"/>
      <c r="W123" s="11"/>
    </row>
    <row r="124" spans="2:23" ht="15" customHeight="1" x14ac:dyDescent="0.6">
      <c r="B124" s="247">
        <f t="shared" si="8"/>
        <v>546224</v>
      </c>
      <c r="C124" s="177">
        <v>41259</v>
      </c>
      <c r="D124" s="181" t="str">
        <f t="shared" ca="1" si="9"/>
        <v>Oldham</v>
      </c>
      <c r="E124" s="210">
        <v>3</v>
      </c>
      <c r="F124" s="213">
        <v>1.5</v>
      </c>
      <c r="G124" s="179">
        <v>4877</v>
      </c>
      <c r="H124" s="119" t="s">
        <v>277</v>
      </c>
      <c r="I124" s="180" t="s">
        <v>435</v>
      </c>
      <c r="J124" s="11"/>
      <c r="K124" s="11"/>
      <c r="L124" s="11"/>
      <c r="M124" s="11"/>
      <c r="N124" s="11"/>
      <c r="O124" s="11"/>
      <c r="P124" s="11"/>
      <c r="Q124" s="11"/>
      <c r="R124" s="11"/>
      <c r="S124" s="11"/>
      <c r="T124" s="11"/>
      <c r="U124" s="11"/>
      <c r="V124" s="11"/>
      <c r="W124" s="11"/>
    </row>
    <row r="125" spans="2:23" ht="15" customHeight="1" x14ac:dyDescent="0.6">
      <c r="B125" s="247">
        <f t="shared" si="8"/>
        <v>175376</v>
      </c>
      <c r="C125" s="177">
        <v>41262</v>
      </c>
      <c r="D125" s="181" t="str">
        <f t="shared" ca="1" si="9"/>
        <v>Bullitt</v>
      </c>
      <c r="E125" s="210">
        <v>2</v>
      </c>
      <c r="F125" s="213">
        <v>1.5</v>
      </c>
      <c r="G125" s="179">
        <v>1552</v>
      </c>
      <c r="H125" s="119" t="s">
        <v>277</v>
      </c>
      <c r="I125" s="180" t="s">
        <v>436</v>
      </c>
      <c r="J125" s="11"/>
      <c r="K125" s="11"/>
      <c r="L125" s="11"/>
      <c r="M125" s="11"/>
      <c r="N125" s="11"/>
      <c r="O125" s="11"/>
      <c r="P125" s="11"/>
      <c r="Q125" s="11"/>
      <c r="R125" s="11"/>
      <c r="S125" s="11"/>
      <c r="T125" s="11"/>
      <c r="U125" s="11"/>
      <c r="V125" s="11"/>
      <c r="W125" s="11"/>
    </row>
    <row r="126" spans="2:23" ht="15" customHeight="1" x14ac:dyDescent="0.6">
      <c r="B126" s="247">
        <f t="shared" si="8"/>
        <v>872480</v>
      </c>
      <c r="C126" s="177">
        <v>41262</v>
      </c>
      <c r="D126" s="181" t="str">
        <f t="shared" ca="1" si="9"/>
        <v>Jefferson</v>
      </c>
      <c r="E126" s="210">
        <v>4</v>
      </c>
      <c r="F126" s="213">
        <v>2.5</v>
      </c>
      <c r="G126" s="179">
        <v>6560</v>
      </c>
      <c r="H126" s="119" t="s">
        <v>277</v>
      </c>
      <c r="I126" s="180" t="s">
        <v>435</v>
      </c>
      <c r="J126" s="11"/>
      <c r="K126" s="11"/>
      <c r="L126" s="11"/>
      <c r="M126" s="11"/>
      <c r="N126" s="11"/>
      <c r="O126" s="11"/>
      <c r="P126" s="11"/>
      <c r="Q126" s="11"/>
      <c r="R126" s="11"/>
      <c r="S126" s="11"/>
      <c r="T126" s="11"/>
      <c r="U126" s="11"/>
      <c r="V126" s="11"/>
      <c r="W126" s="11"/>
    </row>
    <row r="127" spans="2:23" ht="15" customHeight="1" x14ac:dyDescent="0.6">
      <c r="B127" s="247">
        <f t="shared" si="8"/>
        <v>889875</v>
      </c>
      <c r="C127" s="177">
        <v>41262</v>
      </c>
      <c r="D127" s="181" t="str">
        <f t="shared" ca="1" si="9"/>
        <v>Jefferson</v>
      </c>
      <c r="E127" s="210">
        <v>2</v>
      </c>
      <c r="F127" s="213">
        <v>2</v>
      </c>
      <c r="G127" s="179">
        <v>7875</v>
      </c>
      <c r="H127" s="119" t="s">
        <v>262</v>
      </c>
      <c r="I127" s="180" t="s">
        <v>436</v>
      </c>
      <c r="J127" s="11"/>
      <c r="K127" s="11"/>
      <c r="L127" s="11"/>
      <c r="M127" s="11"/>
      <c r="N127" s="11"/>
      <c r="O127" s="11"/>
      <c r="P127" s="11"/>
      <c r="Q127" s="11"/>
      <c r="R127" s="11"/>
      <c r="S127" s="11"/>
      <c r="T127" s="11"/>
      <c r="U127" s="11"/>
      <c r="V127" s="11"/>
      <c r="W127" s="11"/>
    </row>
    <row r="128" spans="2:23" ht="15" customHeight="1" x14ac:dyDescent="0.6">
      <c r="B128" s="247">
        <f t="shared" si="8"/>
        <v>265324</v>
      </c>
      <c r="C128" s="177">
        <v>41264</v>
      </c>
      <c r="D128" s="181" t="str">
        <f t="shared" ca="1" si="9"/>
        <v>Jefferson</v>
      </c>
      <c r="E128" s="210">
        <v>2</v>
      </c>
      <c r="F128" s="213">
        <v>2</v>
      </c>
      <c r="G128" s="179">
        <v>2348</v>
      </c>
      <c r="H128" s="119" t="s">
        <v>277</v>
      </c>
      <c r="I128" s="180" t="s">
        <v>435</v>
      </c>
      <c r="J128" s="11"/>
      <c r="K128" s="11"/>
      <c r="L128" s="11"/>
      <c r="M128" s="11"/>
      <c r="N128" s="11"/>
      <c r="O128" s="11"/>
      <c r="P128" s="11"/>
      <c r="Q128" s="11"/>
      <c r="R128" s="11"/>
      <c r="S128" s="11"/>
      <c r="T128" s="11"/>
      <c r="U128" s="11"/>
      <c r="V128" s="11"/>
      <c r="W128" s="11"/>
    </row>
    <row r="129" spans="2:23" ht="15" customHeight="1" x14ac:dyDescent="0.6">
      <c r="B129" s="247">
        <f t="shared" si="8"/>
        <v>694960</v>
      </c>
      <c r="C129" s="177">
        <v>41267</v>
      </c>
      <c r="D129" s="181" t="str">
        <f t="shared" ca="1" si="9"/>
        <v>Oldham</v>
      </c>
      <c r="E129" s="210">
        <v>3</v>
      </c>
      <c r="F129" s="213">
        <v>2.5</v>
      </c>
      <c r="G129" s="179">
        <v>6205</v>
      </c>
      <c r="H129" s="119" t="s">
        <v>277</v>
      </c>
      <c r="I129" s="180" t="s">
        <v>436</v>
      </c>
      <c r="J129" s="11"/>
      <c r="K129" s="11"/>
      <c r="L129" s="11"/>
      <c r="M129" s="11"/>
      <c r="N129" s="11"/>
      <c r="O129" s="11"/>
      <c r="P129" s="11"/>
      <c r="Q129" s="11"/>
      <c r="R129" s="11"/>
      <c r="S129" s="11"/>
      <c r="T129" s="11"/>
      <c r="U129" s="11"/>
      <c r="V129" s="11"/>
      <c r="W129" s="11"/>
    </row>
    <row r="130" spans="2:23" ht="15" customHeight="1" x14ac:dyDescent="0.6">
      <c r="B130" s="247">
        <f t="shared" si="8"/>
        <v>314272</v>
      </c>
      <c r="C130" s="177">
        <v>41271</v>
      </c>
      <c r="D130" s="181" t="str">
        <f t="shared" ca="1" si="9"/>
        <v>Bullitt</v>
      </c>
      <c r="E130" s="210">
        <v>3</v>
      </c>
      <c r="F130" s="213">
        <v>1.5</v>
      </c>
      <c r="G130" s="179">
        <v>2806</v>
      </c>
      <c r="H130" s="119" t="s">
        <v>262</v>
      </c>
      <c r="I130" s="180" t="s">
        <v>435</v>
      </c>
      <c r="J130" s="11"/>
      <c r="K130" s="11"/>
      <c r="L130" s="11"/>
      <c r="M130" s="11"/>
      <c r="N130" s="11"/>
      <c r="O130" s="11"/>
      <c r="P130" s="11"/>
      <c r="Q130" s="11"/>
      <c r="R130" s="11"/>
      <c r="S130" s="11"/>
      <c r="T130" s="11"/>
      <c r="U130" s="11"/>
      <c r="V130" s="11"/>
      <c r="W130" s="11"/>
    </row>
    <row r="131" spans="2:23" ht="15" customHeight="1" thickBot="1" x14ac:dyDescent="0.65">
      <c r="B131" s="248">
        <f t="shared" si="8"/>
        <v>566314</v>
      </c>
      <c r="C131" s="203">
        <v>41271</v>
      </c>
      <c r="D131" s="204" t="str">
        <f t="shared" ca="1" si="9"/>
        <v>Bullitt</v>
      </c>
      <c r="E131" s="211">
        <v>4</v>
      </c>
      <c r="F131" s="214">
        <v>2.5</v>
      </c>
      <c r="G131" s="206">
        <v>4258</v>
      </c>
      <c r="H131" s="205" t="s">
        <v>277</v>
      </c>
      <c r="I131" s="207" t="s">
        <v>436</v>
      </c>
      <c r="J131" s="11"/>
      <c r="K131" s="11"/>
      <c r="L131" s="11"/>
      <c r="M131" s="11"/>
      <c r="N131" s="11"/>
      <c r="O131" s="11"/>
      <c r="P131" s="11"/>
      <c r="Q131" s="11"/>
      <c r="R131" s="11"/>
      <c r="S131" s="11"/>
      <c r="T131" s="11"/>
      <c r="U131" s="11"/>
      <c r="V131" s="11"/>
      <c r="W131" s="11"/>
    </row>
    <row r="132" spans="2:23" ht="16.5" x14ac:dyDescent="0.6">
      <c r="B132" s="11"/>
      <c r="C132" s="11"/>
      <c r="D132" s="11"/>
      <c r="E132" s="11"/>
      <c r="F132" s="11"/>
      <c r="G132" s="11"/>
      <c r="H132" s="11"/>
      <c r="I132" s="11"/>
      <c r="J132" s="11"/>
      <c r="K132" s="11"/>
      <c r="L132" s="11"/>
      <c r="M132" s="11"/>
      <c r="N132" s="11"/>
      <c r="O132" s="11"/>
      <c r="P132" s="11"/>
      <c r="Q132" s="11"/>
      <c r="R132" s="11"/>
      <c r="S132" s="11"/>
      <c r="T132" s="11"/>
      <c r="U132" s="11"/>
      <c r="V132" s="11"/>
      <c r="W132" s="11"/>
    </row>
    <row r="133" spans="2:23" ht="16.5" x14ac:dyDescent="0.6">
      <c r="B133" s="208"/>
      <c r="C133" s="11"/>
      <c r="D133" s="11"/>
      <c r="E133" s="11"/>
      <c r="F133" s="11"/>
      <c r="G133" s="168"/>
      <c r="H133" s="11"/>
      <c r="I133" s="11"/>
      <c r="J133" s="11"/>
      <c r="K133" s="11"/>
      <c r="L133" s="11"/>
      <c r="M133" s="11"/>
      <c r="N133" s="11"/>
      <c r="O133" s="11"/>
      <c r="P133" s="11"/>
      <c r="Q133" s="11"/>
      <c r="R133" s="11"/>
      <c r="S133" s="11"/>
      <c r="T133" s="11"/>
      <c r="U133" s="11"/>
      <c r="V133" s="11"/>
      <c r="W133" s="11"/>
    </row>
    <row r="134" spans="2:23" ht="16.5" x14ac:dyDescent="0.6">
      <c r="B134" s="68">
        <f>MIN(B7:B131)</f>
        <v>172777</v>
      </c>
      <c r="C134" s="134">
        <f>MIN(C7:C131)</f>
        <v>40920</v>
      </c>
      <c r="D134" s="18"/>
      <c r="E134" s="18"/>
      <c r="F134" s="18"/>
      <c r="G134" s="134">
        <f>MIN(G7:G131)</f>
        <v>1529</v>
      </c>
      <c r="H134" s="18"/>
      <c r="I134" s="11"/>
      <c r="J134" s="11"/>
      <c r="K134" s="11"/>
      <c r="L134" s="11"/>
      <c r="M134" s="11"/>
      <c r="N134" s="11"/>
      <c r="O134" s="11"/>
      <c r="P134" s="11"/>
      <c r="Q134" s="11"/>
      <c r="R134" s="11"/>
      <c r="S134" s="11"/>
      <c r="T134" s="11"/>
      <c r="U134" s="11"/>
      <c r="V134" s="11"/>
      <c r="W134" s="11"/>
    </row>
    <row r="135" spans="2:23" ht="16.5" x14ac:dyDescent="0.6">
      <c r="B135" s="68">
        <f>MAX(B7:B131)</f>
        <v>1059611</v>
      </c>
      <c r="C135" s="134">
        <f>MAX(C7:C131)</f>
        <v>41271</v>
      </c>
      <c r="D135" s="18"/>
      <c r="E135" s="18"/>
      <c r="F135" s="18"/>
      <c r="G135" s="134">
        <f>MAX(G7:G131)</f>
        <v>7978</v>
      </c>
      <c r="H135" s="18"/>
      <c r="I135" s="11"/>
      <c r="J135" s="11"/>
      <c r="K135" s="11"/>
      <c r="L135" s="11"/>
      <c r="M135" s="11"/>
      <c r="N135" s="11"/>
      <c r="O135" s="11"/>
      <c r="P135" s="11"/>
      <c r="Q135" s="11"/>
      <c r="R135" s="11"/>
      <c r="S135" s="11"/>
      <c r="T135" s="11"/>
      <c r="U135" s="11"/>
      <c r="V135" s="11"/>
      <c r="W135" s="11"/>
    </row>
    <row r="136" spans="2:23" ht="16.5" x14ac:dyDescent="0.6">
      <c r="B136" s="18"/>
      <c r="C136" s="18"/>
      <c r="D136" s="18"/>
      <c r="E136" s="18"/>
      <c r="F136" s="18"/>
      <c r="G136" s="18"/>
      <c r="H136" s="18"/>
      <c r="I136" s="11"/>
      <c r="J136" s="11"/>
      <c r="K136" s="11"/>
      <c r="L136" s="11"/>
      <c r="M136" s="11"/>
      <c r="N136" s="11"/>
      <c r="O136" s="11"/>
      <c r="P136" s="11"/>
      <c r="Q136" s="11"/>
      <c r="R136" s="11"/>
      <c r="S136" s="11"/>
      <c r="T136" s="11"/>
      <c r="U136" s="11"/>
      <c r="V136" s="11"/>
      <c r="W136" s="11"/>
    </row>
    <row r="137" spans="2:23" ht="16.5" x14ac:dyDescent="0.6">
      <c r="B137" s="11"/>
      <c r="C137" s="11"/>
      <c r="D137" s="11"/>
      <c r="E137" s="11"/>
      <c r="F137" s="11"/>
      <c r="G137" s="11"/>
      <c r="H137" s="11"/>
      <c r="I137" s="11"/>
      <c r="J137" s="11"/>
      <c r="K137" s="11"/>
      <c r="L137" s="11"/>
      <c r="M137" s="11"/>
      <c r="N137" s="11"/>
      <c r="O137" s="11"/>
      <c r="P137" s="11"/>
      <c r="Q137" s="11"/>
      <c r="R137" s="11"/>
      <c r="S137" s="11"/>
      <c r="T137" s="11"/>
      <c r="U137" s="11"/>
      <c r="V137" s="11"/>
      <c r="W137" s="11"/>
    </row>
    <row r="138" spans="2:23" ht="16.5" x14ac:dyDescent="0.6">
      <c r="B138" s="11"/>
      <c r="C138" s="11"/>
      <c r="D138" s="11"/>
      <c r="E138" s="11"/>
      <c r="F138" s="11"/>
      <c r="G138" s="11"/>
      <c r="H138" s="11"/>
      <c r="I138" s="11"/>
      <c r="J138" s="11"/>
      <c r="K138" s="11"/>
      <c r="L138" s="11"/>
      <c r="M138" s="11"/>
      <c r="N138" s="11"/>
      <c r="O138" s="11"/>
      <c r="P138" s="11"/>
      <c r="Q138" s="11"/>
      <c r="R138" s="11"/>
      <c r="S138" s="11"/>
      <c r="T138" s="11"/>
      <c r="U138" s="11"/>
      <c r="V138" s="11"/>
      <c r="W138" s="11"/>
    </row>
    <row r="139" spans="2:23" ht="16.5" x14ac:dyDescent="0.6">
      <c r="B139" s="11"/>
      <c r="C139" s="11"/>
      <c r="D139" s="11"/>
      <c r="E139" s="11"/>
      <c r="F139" s="11"/>
      <c r="G139" s="11"/>
      <c r="H139" s="11"/>
      <c r="I139" s="11"/>
      <c r="J139" s="11"/>
      <c r="K139" s="11"/>
      <c r="L139" s="11"/>
      <c r="M139" s="11"/>
      <c r="N139" s="11"/>
      <c r="O139" s="11"/>
      <c r="P139" s="11"/>
      <c r="Q139" s="11"/>
      <c r="R139" s="11"/>
      <c r="S139" s="11"/>
      <c r="T139" s="11"/>
      <c r="U139" s="11"/>
      <c r="V139" s="11"/>
      <c r="W139" s="11"/>
    </row>
    <row r="140" spans="2:23" ht="16.5" x14ac:dyDescent="0.6">
      <c r="B140" s="11"/>
      <c r="C140" s="11"/>
      <c r="D140" s="11"/>
      <c r="E140" s="11"/>
      <c r="F140" s="11"/>
      <c r="G140" s="11"/>
      <c r="H140" s="11"/>
      <c r="I140" s="11"/>
      <c r="J140" s="11"/>
      <c r="K140" s="11"/>
      <c r="L140" s="11"/>
      <c r="M140" s="11"/>
      <c r="N140" s="11"/>
      <c r="O140" s="11"/>
      <c r="P140" s="11"/>
      <c r="Q140" s="11"/>
      <c r="R140" s="11"/>
      <c r="S140" s="11"/>
      <c r="T140" s="11"/>
      <c r="U140" s="11"/>
      <c r="V140" s="11"/>
      <c r="W140" s="11"/>
    </row>
    <row r="141" spans="2:23" ht="16.5" x14ac:dyDescent="0.6">
      <c r="B141" s="11"/>
      <c r="C141" s="11"/>
      <c r="D141" s="11"/>
      <c r="E141" s="11"/>
      <c r="F141" s="11"/>
      <c r="G141" s="11"/>
      <c r="H141" s="11"/>
      <c r="I141" s="11"/>
      <c r="J141" s="11"/>
      <c r="K141" s="11"/>
      <c r="L141" s="11"/>
      <c r="M141" s="11"/>
      <c r="N141" s="11"/>
      <c r="O141" s="11"/>
      <c r="P141" s="11"/>
      <c r="Q141" s="11"/>
      <c r="R141" s="11"/>
      <c r="S141" s="11"/>
      <c r="T141" s="11"/>
      <c r="U141" s="11"/>
      <c r="V141" s="11"/>
      <c r="W141" s="11"/>
    </row>
    <row r="142" spans="2:23" ht="16.5" x14ac:dyDescent="0.6">
      <c r="B142" s="11"/>
      <c r="C142" s="11"/>
      <c r="D142" s="11"/>
      <c r="E142" s="11"/>
      <c r="F142" s="11"/>
      <c r="G142" s="11"/>
      <c r="H142" s="11"/>
      <c r="I142" s="11"/>
      <c r="J142" s="11"/>
      <c r="K142" s="11"/>
      <c r="L142" s="11"/>
      <c r="M142" s="11"/>
      <c r="N142" s="11"/>
      <c r="O142" s="11"/>
      <c r="P142" s="11"/>
      <c r="Q142" s="11"/>
      <c r="R142" s="11"/>
      <c r="S142" s="11"/>
      <c r="T142" s="11"/>
      <c r="U142" s="11"/>
      <c r="V142" s="11"/>
      <c r="W142" s="11"/>
    </row>
    <row r="143" spans="2:23" ht="16.5" x14ac:dyDescent="0.6">
      <c r="B143" s="11"/>
      <c r="C143" s="11"/>
      <c r="D143" s="11"/>
      <c r="E143" s="11"/>
      <c r="F143" s="11"/>
      <c r="G143" s="11"/>
      <c r="H143" s="11"/>
      <c r="I143" s="11"/>
      <c r="J143" s="11"/>
      <c r="K143" s="11"/>
      <c r="L143" s="11"/>
      <c r="M143" s="11"/>
      <c r="N143" s="11"/>
      <c r="O143" s="11"/>
      <c r="P143" s="11"/>
      <c r="Q143" s="11"/>
      <c r="R143" s="11"/>
      <c r="S143" s="11"/>
      <c r="T143" s="11"/>
      <c r="U143" s="11"/>
      <c r="V143" s="11"/>
      <c r="W143" s="11"/>
    </row>
    <row r="144" spans="2:23" ht="16.5" x14ac:dyDescent="0.6">
      <c r="B144" s="11"/>
      <c r="C144" s="11"/>
      <c r="D144" s="11"/>
      <c r="E144" s="11"/>
      <c r="F144" s="11"/>
      <c r="G144" s="11"/>
      <c r="H144" s="11"/>
      <c r="I144" s="11"/>
      <c r="J144" s="11"/>
      <c r="K144" s="11"/>
      <c r="L144" s="11"/>
      <c r="M144" s="11"/>
      <c r="N144" s="11"/>
      <c r="O144" s="11"/>
      <c r="P144" s="11"/>
      <c r="Q144" s="11"/>
      <c r="R144" s="11"/>
      <c r="S144" s="11"/>
      <c r="T144" s="11"/>
      <c r="U144" s="11"/>
      <c r="V144" s="11"/>
      <c r="W144" s="11"/>
    </row>
    <row r="145" spans="2:23" ht="16.5" x14ac:dyDescent="0.6">
      <c r="B145" s="11"/>
      <c r="C145" s="11"/>
      <c r="D145" s="11"/>
      <c r="E145" s="11"/>
      <c r="F145" s="11"/>
      <c r="G145" s="11"/>
      <c r="H145" s="11"/>
      <c r="I145" s="11"/>
      <c r="J145" s="11"/>
      <c r="K145" s="11"/>
      <c r="L145" s="11"/>
      <c r="M145" s="11"/>
      <c r="N145" s="11"/>
      <c r="O145" s="11"/>
      <c r="P145" s="11"/>
      <c r="Q145" s="11"/>
      <c r="R145" s="11"/>
      <c r="S145" s="11"/>
      <c r="T145" s="11"/>
      <c r="U145" s="11"/>
      <c r="V145" s="11"/>
      <c r="W145" s="11"/>
    </row>
    <row r="146" spans="2:23" ht="16.5" x14ac:dyDescent="0.6">
      <c r="B146" s="11"/>
      <c r="C146" s="11"/>
      <c r="D146" s="11"/>
      <c r="E146" s="11"/>
      <c r="F146" s="11"/>
      <c r="G146" s="11"/>
      <c r="H146" s="11"/>
      <c r="I146" s="11"/>
      <c r="J146" s="11"/>
      <c r="K146" s="11"/>
      <c r="L146" s="11"/>
      <c r="M146" s="11"/>
      <c r="N146" s="11"/>
      <c r="O146" s="11"/>
      <c r="P146" s="11"/>
      <c r="Q146" s="11"/>
      <c r="R146" s="11"/>
      <c r="S146" s="11"/>
      <c r="T146" s="11"/>
      <c r="U146" s="11"/>
      <c r="V146" s="11"/>
      <c r="W146" s="11"/>
    </row>
    <row r="147" spans="2:23" ht="16.5" x14ac:dyDescent="0.6">
      <c r="B147" s="11"/>
      <c r="C147" s="11"/>
      <c r="D147" s="11"/>
      <c r="E147" s="11"/>
      <c r="F147" s="11"/>
      <c r="G147" s="11"/>
      <c r="H147" s="11"/>
      <c r="I147" s="11"/>
      <c r="J147" s="11"/>
      <c r="K147" s="11"/>
      <c r="L147" s="11"/>
      <c r="M147" s="11"/>
      <c r="N147" s="11"/>
      <c r="O147" s="11"/>
      <c r="P147" s="11"/>
      <c r="Q147" s="11"/>
      <c r="R147" s="11"/>
      <c r="S147" s="11"/>
      <c r="T147" s="11"/>
      <c r="U147" s="11"/>
      <c r="V147" s="11"/>
      <c r="W147" s="11"/>
    </row>
    <row r="148" spans="2:23" ht="16.5" x14ac:dyDescent="0.6">
      <c r="B148" s="11"/>
      <c r="C148" s="11"/>
      <c r="D148" s="11"/>
      <c r="E148" s="11"/>
      <c r="F148" s="11"/>
      <c r="G148" s="11"/>
      <c r="H148" s="11"/>
      <c r="I148" s="11"/>
      <c r="J148" s="11"/>
      <c r="K148" s="11"/>
      <c r="L148" s="11"/>
      <c r="M148" s="11"/>
      <c r="N148" s="11"/>
      <c r="O148" s="11"/>
      <c r="P148" s="11"/>
      <c r="Q148" s="11"/>
      <c r="R148" s="11"/>
      <c r="S148" s="11"/>
      <c r="T148" s="11"/>
      <c r="U148" s="11"/>
      <c r="V148" s="11"/>
      <c r="W148" s="11"/>
    </row>
    <row r="149" spans="2:23" ht="16.5" x14ac:dyDescent="0.6">
      <c r="B149" s="11"/>
      <c r="C149" s="11"/>
      <c r="D149" s="11"/>
      <c r="E149" s="11"/>
      <c r="F149" s="11"/>
      <c r="G149" s="11"/>
      <c r="H149" s="11"/>
      <c r="I149" s="11"/>
      <c r="J149" s="11"/>
      <c r="K149" s="11"/>
      <c r="L149" s="11"/>
      <c r="M149" s="11"/>
      <c r="N149" s="11"/>
      <c r="O149" s="11"/>
      <c r="P149" s="11"/>
      <c r="Q149" s="11"/>
      <c r="R149" s="11"/>
      <c r="S149" s="11"/>
      <c r="T149" s="11"/>
      <c r="U149" s="11"/>
      <c r="V149" s="11"/>
      <c r="W149" s="11"/>
    </row>
    <row r="150" spans="2:23" ht="16.5" x14ac:dyDescent="0.6">
      <c r="B150" s="11"/>
      <c r="C150" s="11"/>
      <c r="D150" s="11"/>
      <c r="E150" s="11"/>
      <c r="F150" s="11"/>
      <c r="G150" s="11"/>
      <c r="H150" s="11"/>
      <c r="I150" s="11"/>
      <c r="J150" s="11"/>
      <c r="K150" s="11"/>
      <c r="L150" s="11"/>
      <c r="M150" s="11"/>
      <c r="N150" s="11"/>
      <c r="O150" s="11"/>
      <c r="P150" s="11"/>
      <c r="Q150" s="11"/>
      <c r="R150" s="11"/>
      <c r="S150" s="11"/>
      <c r="T150" s="11"/>
      <c r="U150" s="11"/>
      <c r="V150" s="11"/>
      <c r="W150" s="11"/>
    </row>
    <row r="151" spans="2:23" ht="16.5" x14ac:dyDescent="0.6">
      <c r="B151" s="11"/>
      <c r="C151" s="11"/>
      <c r="D151" s="11"/>
      <c r="E151" s="11"/>
      <c r="F151" s="11"/>
      <c r="G151" s="11"/>
      <c r="H151" s="11"/>
      <c r="I151" s="11"/>
      <c r="J151" s="11"/>
      <c r="K151" s="11"/>
      <c r="L151" s="11"/>
      <c r="M151" s="11"/>
      <c r="N151" s="11"/>
      <c r="O151" s="11"/>
      <c r="P151" s="11"/>
      <c r="Q151" s="11"/>
      <c r="R151" s="11"/>
      <c r="S151" s="11"/>
      <c r="T151" s="11"/>
      <c r="U151" s="11"/>
      <c r="V151" s="11"/>
      <c r="W151" s="11"/>
    </row>
    <row r="152" spans="2:23" ht="16.5" x14ac:dyDescent="0.6">
      <c r="B152" s="11"/>
      <c r="C152" s="11"/>
      <c r="D152" s="11"/>
      <c r="E152" s="11"/>
      <c r="F152" s="11"/>
      <c r="G152" s="11"/>
      <c r="H152" s="11"/>
      <c r="I152" s="11"/>
      <c r="J152" s="11"/>
      <c r="K152" s="11"/>
      <c r="L152" s="11"/>
      <c r="M152" s="11"/>
      <c r="N152" s="11"/>
      <c r="O152" s="11"/>
      <c r="P152" s="11"/>
      <c r="Q152" s="11"/>
      <c r="R152" s="11"/>
      <c r="S152" s="11"/>
      <c r="T152" s="11"/>
      <c r="U152" s="11"/>
      <c r="V152" s="11"/>
      <c r="W152" s="11"/>
    </row>
    <row r="153" spans="2:23" ht="16.5" x14ac:dyDescent="0.6">
      <c r="B153" s="11"/>
      <c r="C153" s="11"/>
      <c r="D153" s="11"/>
      <c r="E153" s="11"/>
      <c r="F153" s="11"/>
      <c r="G153" s="11"/>
      <c r="H153" s="11"/>
      <c r="I153" s="11"/>
      <c r="J153" s="11"/>
      <c r="K153" s="11"/>
      <c r="L153" s="11"/>
      <c r="M153" s="11"/>
      <c r="N153" s="11"/>
      <c r="O153" s="11"/>
      <c r="P153" s="11"/>
      <c r="Q153" s="11"/>
      <c r="R153" s="11"/>
      <c r="S153" s="11"/>
      <c r="T153" s="11"/>
      <c r="U153" s="11"/>
      <c r="V153" s="11"/>
      <c r="W153" s="11"/>
    </row>
    <row r="154" spans="2:23" ht="16.5" x14ac:dyDescent="0.6">
      <c r="B154" s="11"/>
      <c r="C154" s="11"/>
      <c r="D154" s="11"/>
      <c r="E154" s="11"/>
      <c r="F154" s="11"/>
      <c r="G154" s="11"/>
      <c r="H154" s="11"/>
      <c r="I154" s="11"/>
      <c r="J154" s="11"/>
      <c r="K154" s="11"/>
      <c r="L154" s="11"/>
      <c r="M154" s="11"/>
      <c r="N154" s="11"/>
      <c r="O154" s="11"/>
      <c r="P154" s="11"/>
      <c r="Q154" s="11"/>
      <c r="R154" s="11"/>
      <c r="S154" s="11"/>
      <c r="T154" s="11"/>
      <c r="U154" s="11"/>
      <c r="V154" s="11"/>
      <c r="W154" s="11"/>
    </row>
    <row r="155" spans="2:23" ht="16.5" x14ac:dyDescent="0.6">
      <c r="B155" s="11"/>
      <c r="C155" s="11"/>
      <c r="D155" s="11"/>
      <c r="E155" s="11"/>
      <c r="F155" s="11"/>
      <c r="G155" s="11"/>
      <c r="H155" s="11"/>
      <c r="I155" s="11"/>
      <c r="J155" s="11"/>
      <c r="K155" s="11"/>
      <c r="L155" s="11"/>
      <c r="M155" s="11"/>
      <c r="N155" s="11"/>
      <c r="O155" s="11"/>
      <c r="P155" s="11"/>
      <c r="Q155" s="11"/>
      <c r="R155" s="11"/>
      <c r="S155" s="11"/>
      <c r="T155" s="11"/>
      <c r="U155" s="11"/>
      <c r="V155" s="11"/>
      <c r="W155" s="11"/>
    </row>
    <row r="156" spans="2:23" ht="16.5" x14ac:dyDescent="0.6">
      <c r="B156" s="11"/>
      <c r="C156" s="11"/>
      <c r="D156" s="11"/>
      <c r="E156" s="11"/>
      <c r="F156" s="11"/>
      <c r="G156" s="11"/>
      <c r="H156" s="11"/>
      <c r="I156" s="11"/>
      <c r="J156" s="11"/>
      <c r="K156" s="11"/>
      <c r="L156" s="11"/>
      <c r="M156" s="11"/>
      <c r="N156" s="11"/>
      <c r="O156" s="11"/>
      <c r="P156" s="11"/>
      <c r="Q156" s="11"/>
      <c r="R156" s="11"/>
      <c r="S156" s="11"/>
      <c r="T156" s="11"/>
      <c r="U156" s="11"/>
      <c r="V156" s="11"/>
      <c r="W156" s="11"/>
    </row>
    <row r="157" spans="2:23" ht="16.5" x14ac:dyDescent="0.6">
      <c r="B157" s="11"/>
      <c r="C157" s="11"/>
      <c r="D157" s="11"/>
      <c r="E157" s="11"/>
      <c r="F157" s="11"/>
      <c r="G157" s="11"/>
      <c r="H157" s="11"/>
      <c r="I157" s="11"/>
      <c r="J157" s="11"/>
      <c r="K157" s="11"/>
      <c r="L157" s="11"/>
      <c r="M157" s="11"/>
      <c r="N157" s="11"/>
      <c r="O157" s="11"/>
      <c r="P157" s="11"/>
      <c r="Q157" s="11"/>
      <c r="R157" s="11"/>
      <c r="S157" s="11"/>
      <c r="T157" s="11"/>
      <c r="U157" s="11"/>
      <c r="V157" s="11"/>
      <c r="W157" s="11"/>
    </row>
    <row r="158" spans="2:23" ht="16.5" x14ac:dyDescent="0.6">
      <c r="B158" s="11"/>
      <c r="C158" s="11"/>
      <c r="D158" s="11"/>
      <c r="E158" s="11"/>
      <c r="F158" s="11"/>
      <c r="G158" s="11"/>
      <c r="H158" s="11"/>
      <c r="I158" s="11"/>
      <c r="J158" s="11"/>
      <c r="K158" s="11"/>
      <c r="L158" s="11"/>
      <c r="M158" s="11"/>
      <c r="N158" s="11"/>
      <c r="O158" s="11"/>
      <c r="P158" s="11"/>
      <c r="Q158" s="11"/>
      <c r="R158" s="11"/>
      <c r="S158" s="11"/>
      <c r="T158" s="11"/>
      <c r="U158" s="11"/>
      <c r="V158" s="11"/>
      <c r="W158" s="11"/>
    </row>
    <row r="159" spans="2:23" ht="16.5" x14ac:dyDescent="0.6">
      <c r="B159" s="11"/>
      <c r="C159" s="11"/>
      <c r="D159" s="11"/>
      <c r="E159" s="11"/>
      <c r="F159" s="11"/>
      <c r="G159" s="11"/>
      <c r="H159" s="11"/>
      <c r="I159" s="11"/>
      <c r="J159" s="11"/>
      <c r="K159" s="11"/>
      <c r="L159" s="11"/>
      <c r="M159" s="11"/>
      <c r="N159" s="11"/>
      <c r="O159" s="11"/>
      <c r="P159" s="11"/>
      <c r="Q159" s="11"/>
      <c r="R159" s="11"/>
      <c r="S159" s="11"/>
      <c r="T159" s="11"/>
      <c r="U159" s="11"/>
      <c r="V159" s="11"/>
      <c r="W159" s="11"/>
    </row>
    <row r="160" spans="2:23" ht="16.5" x14ac:dyDescent="0.6">
      <c r="B160" s="11"/>
      <c r="C160" s="11"/>
      <c r="D160" s="11"/>
      <c r="E160" s="11"/>
      <c r="F160" s="11"/>
      <c r="G160" s="11"/>
      <c r="H160" s="11"/>
      <c r="I160" s="11"/>
      <c r="J160" s="11"/>
      <c r="K160" s="11"/>
      <c r="L160" s="11"/>
      <c r="M160" s="11"/>
      <c r="N160" s="11"/>
      <c r="O160" s="11"/>
      <c r="P160" s="11"/>
      <c r="Q160" s="11"/>
      <c r="R160" s="11"/>
      <c r="S160" s="11"/>
      <c r="T160" s="11"/>
      <c r="U160" s="11"/>
      <c r="V160" s="11"/>
      <c r="W160" s="11"/>
    </row>
    <row r="161" spans="2:23" ht="16.5" x14ac:dyDescent="0.6">
      <c r="B161" s="11"/>
      <c r="C161" s="11"/>
      <c r="D161" s="11"/>
      <c r="E161" s="11"/>
      <c r="F161" s="11"/>
      <c r="G161" s="11"/>
      <c r="H161" s="11"/>
      <c r="I161" s="11"/>
      <c r="J161" s="11"/>
      <c r="K161" s="11"/>
      <c r="L161" s="11"/>
      <c r="M161" s="11"/>
      <c r="N161" s="11"/>
      <c r="O161" s="11"/>
      <c r="P161" s="11"/>
      <c r="Q161" s="11"/>
      <c r="R161" s="11"/>
      <c r="S161" s="11"/>
      <c r="T161" s="11"/>
      <c r="U161" s="11"/>
      <c r="V161" s="11"/>
      <c r="W161" s="11"/>
    </row>
    <row r="162" spans="2:23" ht="16.5" x14ac:dyDescent="0.6">
      <c r="B162" s="11"/>
      <c r="C162" s="11"/>
      <c r="D162" s="11"/>
      <c r="E162" s="11"/>
      <c r="F162" s="11"/>
      <c r="G162" s="11"/>
      <c r="H162" s="11"/>
      <c r="I162" s="11"/>
      <c r="J162" s="11"/>
      <c r="K162" s="11"/>
      <c r="L162" s="11"/>
      <c r="M162" s="11"/>
      <c r="N162" s="11"/>
      <c r="O162" s="11"/>
      <c r="P162" s="11"/>
      <c r="Q162" s="11"/>
      <c r="R162" s="11"/>
      <c r="S162" s="11"/>
      <c r="T162" s="11"/>
      <c r="U162" s="11"/>
      <c r="V162" s="11"/>
      <c r="W162" s="11"/>
    </row>
    <row r="163" spans="2:23" ht="16.5" x14ac:dyDescent="0.6">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2:23" ht="16.5" x14ac:dyDescent="0.6">
      <c r="B164" s="11"/>
      <c r="C164" s="11"/>
      <c r="D164" s="11"/>
      <c r="E164" s="11"/>
      <c r="F164" s="11"/>
      <c r="G164" s="11"/>
      <c r="H164" s="11"/>
      <c r="I164" s="11"/>
      <c r="J164" s="11"/>
      <c r="K164" s="11"/>
      <c r="L164" s="11"/>
      <c r="M164" s="11"/>
      <c r="N164" s="11"/>
      <c r="O164" s="11"/>
      <c r="P164" s="11"/>
      <c r="Q164" s="11"/>
      <c r="R164" s="11"/>
      <c r="S164" s="11"/>
      <c r="T164" s="11"/>
      <c r="U164" s="11"/>
      <c r="V164" s="11"/>
      <c r="W164" s="11"/>
    </row>
    <row r="165" spans="2:23" ht="16.5" x14ac:dyDescent="0.6">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2:23" ht="16.5" x14ac:dyDescent="0.6">
      <c r="B166" s="11"/>
      <c r="C166" s="11"/>
      <c r="D166" s="11"/>
      <c r="E166" s="11"/>
      <c r="F166" s="11"/>
      <c r="G166" s="11"/>
      <c r="H166" s="11"/>
      <c r="I166" s="11"/>
      <c r="J166" s="11"/>
      <c r="K166" s="11"/>
      <c r="L166" s="11"/>
      <c r="M166" s="11"/>
      <c r="N166" s="11"/>
      <c r="O166" s="11"/>
      <c r="P166" s="11"/>
      <c r="Q166" s="11"/>
      <c r="R166" s="11"/>
      <c r="S166" s="11"/>
      <c r="T166" s="11"/>
      <c r="U166" s="11"/>
      <c r="V166" s="11"/>
      <c r="W166" s="11"/>
    </row>
    <row r="167" spans="2:23" ht="16.5" x14ac:dyDescent="0.6">
      <c r="B167" s="11"/>
      <c r="C167" s="11"/>
      <c r="D167" s="11"/>
      <c r="E167" s="11"/>
      <c r="F167" s="11"/>
      <c r="G167" s="11"/>
      <c r="H167" s="11"/>
      <c r="I167" s="11"/>
      <c r="J167" s="11"/>
      <c r="K167" s="11"/>
      <c r="L167" s="11"/>
      <c r="M167" s="11"/>
      <c r="N167" s="11"/>
      <c r="O167" s="11"/>
      <c r="P167" s="11"/>
      <c r="Q167" s="11"/>
      <c r="R167" s="11"/>
      <c r="S167" s="11"/>
      <c r="T167" s="11"/>
      <c r="U167" s="11"/>
      <c r="V167" s="11"/>
      <c r="W167" s="11"/>
    </row>
    <row r="168" spans="2:23" ht="16.5" x14ac:dyDescent="0.6">
      <c r="B168" s="11"/>
      <c r="C168" s="11"/>
      <c r="D168" s="11"/>
      <c r="E168" s="11"/>
      <c r="F168" s="11"/>
      <c r="G168" s="11"/>
      <c r="H168" s="11"/>
      <c r="I168" s="11"/>
      <c r="J168" s="11"/>
      <c r="K168" s="11"/>
      <c r="L168" s="11"/>
      <c r="M168" s="11"/>
      <c r="N168" s="11"/>
      <c r="O168" s="11"/>
      <c r="P168" s="11"/>
      <c r="Q168" s="11"/>
      <c r="R168" s="11"/>
      <c r="S168" s="11"/>
      <c r="T168" s="11"/>
      <c r="U168" s="11"/>
      <c r="V168" s="11"/>
      <c r="W168" s="11"/>
    </row>
    <row r="169" spans="2:23" ht="16.5" x14ac:dyDescent="0.6">
      <c r="B169" s="11"/>
      <c r="C169" s="11"/>
      <c r="D169" s="11"/>
      <c r="E169" s="11"/>
      <c r="F169" s="11"/>
      <c r="G169" s="11"/>
      <c r="H169" s="11"/>
      <c r="I169" s="11"/>
      <c r="J169" s="11"/>
      <c r="K169" s="11"/>
      <c r="L169" s="11"/>
      <c r="M169" s="11"/>
      <c r="N169" s="11"/>
      <c r="O169" s="11"/>
      <c r="P169" s="11"/>
      <c r="Q169" s="11"/>
      <c r="R169" s="11"/>
      <c r="S169" s="11"/>
      <c r="T169" s="11"/>
      <c r="U169" s="11"/>
      <c r="V169" s="11"/>
      <c r="W169" s="11"/>
    </row>
    <row r="170" spans="2:23" ht="16.5" x14ac:dyDescent="0.6">
      <c r="B170" s="11"/>
      <c r="C170" s="11"/>
      <c r="D170" s="11"/>
      <c r="E170" s="11"/>
      <c r="F170" s="11"/>
      <c r="G170" s="11"/>
      <c r="H170" s="11"/>
      <c r="I170" s="11"/>
      <c r="J170" s="11"/>
      <c r="K170" s="11"/>
      <c r="L170" s="11"/>
      <c r="M170" s="11"/>
      <c r="N170" s="11"/>
      <c r="O170" s="11"/>
      <c r="P170" s="11"/>
      <c r="Q170" s="11"/>
      <c r="R170" s="11"/>
      <c r="S170" s="11"/>
      <c r="T170" s="11"/>
      <c r="U170" s="11"/>
      <c r="V170" s="11"/>
      <c r="W170" s="11"/>
    </row>
    <row r="171" spans="2:23" ht="16.5" x14ac:dyDescent="0.6">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2:23" ht="16.5" x14ac:dyDescent="0.6">
      <c r="B172" s="11"/>
      <c r="C172" s="11"/>
      <c r="D172" s="11"/>
      <c r="E172" s="11"/>
      <c r="F172" s="11"/>
      <c r="G172" s="11"/>
      <c r="H172" s="11"/>
      <c r="I172" s="11"/>
      <c r="J172" s="11"/>
      <c r="K172" s="11"/>
      <c r="L172" s="11"/>
      <c r="M172" s="11"/>
      <c r="N172" s="11"/>
      <c r="O172" s="11"/>
      <c r="P172" s="11"/>
      <c r="Q172" s="11"/>
      <c r="R172" s="11"/>
      <c r="S172" s="11"/>
      <c r="T172" s="11"/>
      <c r="U172" s="11"/>
      <c r="V172" s="11"/>
      <c r="W172" s="11"/>
    </row>
    <row r="173" spans="2:23" ht="16.5" x14ac:dyDescent="0.6">
      <c r="B173" s="11"/>
      <c r="C173" s="11"/>
      <c r="D173" s="11"/>
      <c r="E173" s="11"/>
      <c r="F173" s="11"/>
      <c r="G173" s="11"/>
      <c r="H173" s="11"/>
      <c r="I173" s="11"/>
      <c r="J173" s="11"/>
      <c r="K173" s="11"/>
      <c r="L173" s="11"/>
      <c r="M173" s="11"/>
      <c r="N173" s="11"/>
      <c r="O173" s="11"/>
      <c r="P173" s="11"/>
      <c r="Q173" s="11"/>
      <c r="R173" s="11"/>
      <c r="S173" s="11"/>
      <c r="T173" s="11"/>
      <c r="U173" s="11"/>
      <c r="V173" s="11"/>
      <c r="W173" s="11"/>
    </row>
    <row r="174" spans="2:23" ht="16.5" x14ac:dyDescent="0.6">
      <c r="B174" s="11"/>
      <c r="C174" s="11"/>
      <c r="D174" s="11"/>
      <c r="E174" s="11"/>
      <c r="F174" s="11"/>
      <c r="G174" s="11"/>
      <c r="H174" s="11"/>
      <c r="I174" s="11"/>
      <c r="J174" s="11"/>
      <c r="K174" s="11"/>
      <c r="L174" s="11"/>
      <c r="M174" s="11"/>
      <c r="N174" s="11"/>
      <c r="O174" s="11"/>
      <c r="P174" s="11"/>
      <c r="Q174" s="11"/>
      <c r="R174" s="11"/>
      <c r="S174" s="11"/>
      <c r="T174" s="11"/>
      <c r="U174" s="11"/>
      <c r="V174" s="11"/>
      <c r="W174" s="11"/>
    </row>
    <row r="175" spans="2:23" ht="16.5" x14ac:dyDescent="0.6">
      <c r="B175" s="11"/>
      <c r="C175" s="11"/>
      <c r="D175" s="11"/>
      <c r="E175" s="11"/>
      <c r="F175" s="11"/>
      <c r="G175" s="11"/>
      <c r="H175" s="11"/>
      <c r="I175" s="11"/>
      <c r="J175" s="11"/>
      <c r="K175" s="11"/>
      <c r="L175" s="11"/>
      <c r="M175" s="11"/>
      <c r="N175" s="11"/>
      <c r="O175" s="11"/>
      <c r="P175" s="11"/>
      <c r="Q175" s="11"/>
      <c r="R175" s="11"/>
      <c r="S175" s="11"/>
      <c r="T175" s="11"/>
      <c r="U175" s="11"/>
      <c r="V175" s="11"/>
      <c r="W175" s="11"/>
    </row>
    <row r="176" spans="2:23" ht="16.5" x14ac:dyDescent="0.6">
      <c r="B176" s="11"/>
      <c r="C176" s="11"/>
      <c r="D176" s="11"/>
      <c r="E176" s="11"/>
      <c r="F176" s="11"/>
      <c r="G176" s="11"/>
      <c r="H176" s="11"/>
      <c r="I176" s="11"/>
      <c r="J176" s="11"/>
      <c r="K176" s="11"/>
      <c r="L176" s="11"/>
      <c r="M176" s="11"/>
      <c r="N176" s="11"/>
      <c r="O176" s="11"/>
      <c r="P176" s="11"/>
      <c r="Q176" s="11"/>
      <c r="R176" s="11"/>
      <c r="S176" s="11"/>
      <c r="T176" s="11"/>
      <c r="U176" s="11"/>
      <c r="V176" s="11"/>
      <c r="W176" s="11"/>
    </row>
    <row r="177" spans="2:23" ht="16.5" x14ac:dyDescent="0.6">
      <c r="B177" s="11"/>
      <c r="C177" s="11"/>
      <c r="D177" s="11"/>
      <c r="E177" s="11"/>
      <c r="F177" s="11"/>
      <c r="G177" s="11"/>
      <c r="H177" s="11"/>
      <c r="I177" s="11"/>
      <c r="J177" s="11"/>
      <c r="K177" s="11"/>
      <c r="L177" s="11"/>
      <c r="M177" s="11"/>
      <c r="N177" s="11"/>
      <c r="O177" s="11"/>
      <c r="P177" s="11"/>
      <c r="Q177" s="11"/>
      <c r="R177" s="11"/>
      <c r="S177" s="11"/>
      <c r="T177" s="11"/>
      <c r="U177" s="11"/>
      <c r="V177" s="11"/>
      <c r="W177" s="11"/>
    </row>
    <row r="178" spans="2:23" ht="16.5" x14ac:dyDescent="0.6">
      <c r="B178" s="11"/>
      <c r="C178" s="11"/>
      <c r="D178" s="11"/>
      <c r="E178" s="11"/>
      <c r="F178" s="11"/>
      <c r="G178" s="11"/>
      <c r="H178" s="11"/>
      <c r="I178" s="11"/>
      <c r="J178" s="11"/>
      <c r="K178" s="11"/>
      <c r="L178" s="11"/>
      <c r="M178" s="11"/>
      <c r="N178" s="11"/>
      <c r="O178" s="11"/>
      <c r="P178" s="11"/>
      <c r="Q178" s="11"/>
      <c r="R178" s="11"/>
      <c r="S178" s="11"/>
      <c r="T178" s="11"/>
      <c r="U178" s="11"/>
      <c r="V178" s="11"/>
      <c r="W178" s="11"/>
    </row>
    <row r="179" spans="2:23" ht="16.5" x14ac:dyDescent="0.6">
      <c r="B179" s="11"/>
      <c r="C179" s="11"/>
      <c r="D179" s="11"/>
      <c r="E179" s="11"/>
      <c r="F179" s="11"/>
      <c r="G179" s="11"/>
      <c r="H179" s="11"/>
      <c r="I179" s="11"/>
      <c r="J179" s="11"/>
      <c r="K179" s="11"/>
      <c r="L179" s="11"/>
      <c r="M179" s="11"/>
      <c r="N179" s="11"/>
      <c r="O179" s="11"/>
      <c r="P179" s="11"/>
      <c r="Q179" s="11"/>
      <c r="R179" s="11"/>
      <c r="S179" s="11"/>
      <c r="T179" s="11"/>
      <c r="U179" s="11"/>
      <c r="V179" s="11"/>
      <c r="W179" s="11"/>
    </row>
    <row r="180" spans="2:23" ht="16.5" x14ac:dyDescent="0.6">
      <c r="B180" s="11"/>
      <c r="C180" s="11"/>
      <c r="D180" s="11"/>
      <c r="E180" s="11"/>
      <c r="F180" s="11"/>
      <c r="G180" s="11"/>
      <c r="H180" s="11"/>
      <c r="I180" s="11"/>
      <c r="J180" s="11"/>
      <c r="K180" s="11"/>
      <c r="L180" s="11"/>
      <c r="M180" s="11"/>
      <c r="N180" s="11"/>
      <c r="O180" s="11"/>
      <c r="P180" s="11"/>
      <c r="Q180" s="11"/>
      <c r="R180" s="11"/>
      <c r="S180" s="11"/>
      <c r="T180" s="11"/>
      <c r="U180" s="11"/>
      <c r="V180" s="11"/>
      <c r="W180" s="11"/>
    </row>
    <row r="181" spans="2:23" ht="16.5" x14ac:dyDescent="0.6">
      <c r="B181" s="11"/>
      <c r="C181" s="11"/>
      <c r="D181" s="11"/>
      <c r="E181" s="11"/>
      <c r="F181" s="11"/>
      <c r="G181" s="11"/>
      <c r="H181" s="11"/>
      <c r="I181" s="11"/>
      <c r="J181" s="11"/>
      <c r="K181" s="11"/>
      <c r="L181" s="11"/>
      <c r="M181" s="11"/>
      <c r="N181" s="11"/>
      <c r="O181" s="11"/>
      <c r="P181" s="11"/>
      <c r="Q181" s="11"/>
      <c r="R181" s="11"/>
      <c r="S181" s="11"/>
      <c r="T181" s="11"/>
      <c r="U181" s="11"/>
      <c r="V181" s="11"/>
      <c r="W181" s="11"/>
    </row>
    <row r="182" spans="2:23" ht="16.5" x14ac:dyDescent="0.6">
      <c r="B182" s="11"/>
      <c r="C182" s="11"/>
      <c r="D182" s="11"/>
      <c r="E182" s="11"/>
      <c r="F182" s="11"/>
      <c r="G182" s="11"/>
      <c r="H182" s="11"/>
      <c r="I182" s="11"/>
      <c r="J182" s="11"/>
      <c r="K182" s="11"/>
      <c r="L182" s="11"/>
      <c r="M182" s="11"/>
      <c r="N182" s="11"/>
      <c r="O182" s="11"/>
      <c r="P182" s="11"/>
      <c r="Q182" s="11"/>
      <c r="R182" s="11"/>
      <c r="S182" s="11"/>
      <c r="T182" s="11"/>
      <c r="U182" s="11"/>
      <c r="V182" s="11"/>
      <c r="W182" s="11"/>
    </row>
    <row r="183" spans="2:23" ht="16.5" x14ac:dyDescent="0.6">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2:23" ht="16.5" x14ac:dyDescent="0.6">
      <c r="B184" s="11"/>
      <c r="C184" s="11"/>
      <c r="D184" s="11"/>
      <c r="E184" s="11"/>
      <c r="F184" s="11"/>
      <c r="G184" s="11"/>
      <c r="H184" s="11"/>
      <c r="I184" s="11"/>
      <c r="J184" s="11"/>
      <c r="K184" s="11"/>
      <c r="L184" s="11"/>
      <c r="M184" s="11"/>
      <c r="N184" s="11"/>
      <c r="O184" s="11"/>
      <c r="P184" s="11"/>
      <c r="Q184" s="11"/>
      <c r="R184" s="11"/>
      <c r="S184" s="11"/>
      <c r="T184" s="11"/>
      <c r="U184" s="11"/>
      <c r="V184" s="11"/>
      <c r="W184" s="11"/>
    </row>
    <row r="185" spans="2:23" ht="16.5" x14ac:dyDescent="0.6">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2:23" ht="16.5" x14ac:dyDescent="0.6">
      <c r="B186" s="11"/>
      <c r="C186" s="11"/>
      <c r="D186" s="11"/>
      <c r="E186" s="11"/>
      <c r="F186" s="11"/>
      <c r="G186" s="11"/>
      <c r="H186" s="11"/>
      <c r="I186" s="11"/>
      <c r="J186" s="11"/>
      <c r="K186" s="11"/>
      <c r="L186" s="11"/>
      <c r="M186" s="11"/>
      <c r="N186" s="11"/>
      <c r="O186" s="11"/>
      <c r="P186" s="11"/>
      <c r="Q186" s="11"/>
      <c r="R186" s="11"/>
      <c r="S186" s="11"/>
      <c r="T186" s="11"/>
      <c r="U186" s="11"/>
      <c r="V186" s="11"/>
      <c r="W186" s="11"/>
    </row>
    <row r="187" spans="2:23" ht="16.5" x14ac:dyDescent="0.6">
      <c r="B187" s="11"/>
      <c r="C187" s="11"/>
      <c r="D187" s="11"/>
      <c r="E187" s="11"/>
      <c r="F187" s="11"/>
      <c r="G187" s="11"/>
      <c r="H187" s="11"/>
      <c r="I187" s="11"/>
      <c r="J187" s="11"/>
      <c r="K187" s="11"/>
      <c r="L187" s="11"/>
      <c r="M187" s="11"/>
      <c r="N187" s="11"/>
      <c r="O187" s="11"/>
      <c r="P187" s="11"/>
      <c r="Q187" s="11"/>
      <c r="R187" s="11"/>
      <c r="S187" s="11"/>
      <c r="T187" s="11"/>
      <c r="U187" s="11"/>
      <c r="V187" s="11"/>
      <c r="W187" s="11"/>
    </row>
    <row r="188" spans="2:23" ht="16.5" x14ac:dyDescent="0.6">
      <c r="B188" s="11"/>
      <c r="C188" s="11"/>
      <c r="D188" s="11"/>
      <c r="E188" s="11"/>
      <c r="F188" s="11"/>
      <c r="G188" s="11"/>
      <c r="H188" s="11"/>
      <c r="I188" s="11"/>
      <c r="J188" s="11"/>
      <c r="K188" s="11"/>
      <c r="L188" s="11"/>
      <c r="M188" s="11"/>
      <c r="N188" s="11"/>
      <c r="O188" s="11"/>
      <c r="P188" s="11"/>
      <c r="Q188" s="11"/>
      <c r="R188" s="11"/>
      <c r="S188" s="11"/>
      <c r="T188" s="11"/>
      <c r="U188" s="11"/>
      <c r="V188" s="11"/>
      <c r="W188" s="11"/>
    </row>
    <row r="189" spans="2:23" ht="16.5" x14ac:dyDescent="0.6">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2:23" ht="16.5" x14ac:dyDescent="0.6">
      <c r="B190" s="11"/>
      <c r="C190" s="11"/>
      <c r="D190" s="11"/>
      <c r="E190" s="11"/>
      <c r="F190" s="11"/>
      <c r="G190" s="11"/>
      <c r="H190" s="11"/>
      <c r="I190" s="11"/>
      <c r="J190" s="11"/>
      <c r="K190" s="11"/>
      <c r="L190" s="11"/>
      <c r="M190" s="11"/>
      <c r="N190" s="11"/>
      <c r="O190" s="11"/>
      <c r="P190" s="11"/>
      <c r="Q190" s="11"/>
      <c r="R190" s="11"/>
      <c r="S190" s="11"/>
      <c r="T190" s="11"/>
      <c r="U190" s="11"/>
      <c r="V190" s="11"/>
      <c r="W190" s="11"/>
    </row>
    <row r="191" spans="2:23" ht="16.5" x14ac:dyDescent="0.6">
      <c r="B191" s="11"/>
      <c r="C191" s="11"/>
      <c r="D191" s="11"/>
      <c r="E191" s="11"/>
      <c r="F191" s="11"/>
      <c r="G191" s="11"/>
      <c r="H191" s="11"/>
      <c r="I191" s="11"/>
      <c r="J191" s="11"/>
      <c r="K191" s="11"/>
      <c r="L191" s="11"/>
      <c r="M191" s="11"/>
      <c r="N191" s="11"/>
      <c r="O191" s="11"/>
      <c r="P191" s="11"/>
      <c r="Q191" s="11"/>
      <c r="R191" s="11"/>
      <c r="S191" s="11"/>
      <c r="T191" s="11"/>
      <c r="U191" s="11"/>
      <c r="V191" s="11"/>
      <c r="W191" s="11"/>
    </row>
    <row r="192" spans="2:23" ht="16.5" x14ac:dyDescent="0.6">
      <c r="B192" s="11"/>
      <c r="C192" s="11"/>
      <c r="D192" s="11"/>
      <c r="E192" s="11"/>
      <c r="F192" s="11"/>
      <c r="G192" s="11"/>
      <c r="H192" s="11"/>
      <c r="I192" s="11"/>
      <c r="J192" s="11"/>
      <c r="K192" s="11"/>
      <c r="L192" s="11"/>
      <c r="M192" s="11"/>
      <c r="N192" s="11"/>
      <c r="O192" s="11"/>
      <c r="P192" s="11"/>
      <c r="Q192" s="11"/>
      <c r="R192" s="11"/>
      <c r="S192" s="11"/>
      <c r="T192" s="11"/>
      <c r="U192" s="11"/>
      <c r="V192" s="11"/>
      <c r="W192" s="11"/>
    </row>
    <row r="193" spans="2:23" ht="16.5" x14ac:dyDescent="0.6">
      <c r="B193" s="11"/>
      <c r="C193" s="11"/>
      <c r="D193" s="11"/>
      <c r="E193" s="11"/>
      <c r="F193" s="11"/>
      <c r="G193" s="11"/>
      <c r="H193" s="11"/>
      <c r="I193" s="11"/>
      <c r="J193" s="11"/>
      <c r="K193" s="11"/>
      <c r="L193" s="11"/>
      <c r="M193" s="11"/>
      <c r="N193" s="11"/>
      <c r="O193" s="11"/>
      <c r="P193" s="11"/>
      <c r="Q193" s="11"/>
      <c r="R193" s="11"/>
      <c r="S193" s="11"/>
      <c r="T193" s="11"/>
      <c r="U193" s="11"/>
      <c r="V193" s="11"/>
      <c r="W193" s="11"/>
    </row>
    <row r="194" spans="2:23" ht="16.5" x14ac:dyDescent="0.6">
      <c r="B194" s="11"/>
      <c r="C194" s="11"/>
      <c r="D194" s="11"/>
      <c r="E194" s="11"/>
      <c r="F194" s="11"/>
      <c r="G194" s="11"/>
      <c r="H194" s="11"/>
      <c r="I194" s="11"/>
      <c r="J194" s="11"/>
      <c r="K194" s="11"/>
      <c r="L194" s="11"/>
      <c r="M194" s="11"/>
      <c r="N194" s="11"/>
      <c r="O194" s="11"/>
      <c r="P194" s="11"/>
      <c r="Q194" s="11"/>
      <c r="R194" s="11"/>
      <c r="S194" s="11"/>
      <c r="T194" s="11"/>
      <c r="U194" s="11"/>
      <c r="V194" s="11"/>
      <c r="W194" s="11"/>
    </row>
    <row r="195" spans="2:23" ht="16.5" x14ac:dyDescent="0.6">
      <c r="B195" s="11"/>
      <c r="C195" s="11"/>
      <c r="D195" s="11"/>
      <c r="E195" s="11"/>
      <c r="F195" s="11"/>
      <c r="G195" s="11"/>
      <c r="H195" s="11"/>
      <c r="I195" s="11"/>
      <c r="J195" s="11"/>
      <c r="K195" s="11"/>
      <c r="L195" s="11"/>
      <c r="M195" s="11"/>
      <c r="N195" s="11"/>
      <c r="O195" s="11"/>
      <c r="P195" s="11"/>
      <c r="Q195" s="11"/>
      <c r="R195" s="11"/>
      <c r="S195" s="11"/>
      <c r="T195" s="11"/>
      <c r="U195" s="11"/>
      <c r="V195" s="11"/>
      <c r="W195" s="11"/>
    </row>
    <row r="196" spans="2:23" ht="16.5" x14ac:dyDescent="0.6">
      <c r="B196" s="11"/>
      <c r="C196" s="11"/>
      <c r="D196" s="11"/>
      <c r="E196" s="11"/>
      <c r="F196" s="11"/>
      <c r="G196" s="11"/>
      <c r="H196" s="11"/>
      <c r="I196" s="11"/>
      <c r="J196" s="11"/>
      <c r="K196" s="11"/>
      <c r="L196" s="11"/>
      <c r="M196" s="11"/>
      <c r="N196" s="11"/>
      <c r="O196" s="11"/>
      <c r="P196" s="11"/>
      <c r="Q196" s="11"/>
      <c r="R196" s="11"/>
      <c r="S196" s="11"/>
      <c r="T196" s="11"/>
      <c r="U196" s="11"/>
      <c r="V196" s="11"/>
      <c r="W196" s="11"/>
    </row>
    <row r="197" spans="2:23" ht="16.5" x14ac:dyDescent="0.6">
      <c r="B197" s="11"/>
      <c r="C197" s="11"/>
      <c r="D197" s="11"/>
      <c r="E197" s="11"/>
      <c r="F197" s="11"/>
      <c r="G197" s="11"/>
      <c r="H197" s="11"/>
      <c r="I197" s="11"/>
      <c r="J197" s="11"/>
      <c r="K197" s="11"/>
      <c r="L197" s="11"/>
      <c r="M197" s="11"/>
      <c r="N197" s="11"/>
      <c r="O197" s="11"/>
      <c r="P197" s="11"/>
      <c r="Q197" s="11"/>
      <c r="R197" s="11"/>
      <c r="S197" s="11"/>
      <c r="T197" s="11"/>
      <c r="U197" s="11"/>
      <c r="V197" s="11"/>
      <c r="W197" s="11"/>
    </row>
    <row r="198" spans="2:23" ht="16.5" x14ac:dyDescent="0.6">
      <c r="B198" s="11"/>
      <c r="C198" s="11"/>
      <c r="D198" s="11"/>
      <c r="E198" s="11"/>
      <c r="F198" s="11"/>
      <c r="G198" s="11"/>
      <c r="H198" s="11"/>
      <c r="I198" s="11"/>
      <c r="J198" s="11"/>
      <c r="K198" s="11"/>
      <c r="L198" s="11"/>
      <c r="M198" s="11"/>
      <c r="N198" s="11"/>
      <c r="O198" s="11"/>
      <c r="P198" s="11"/>
      <c r="Q198" s="11"/>
      <c r="R198" s="11"/>
      <c r="S198" s="11"/>
      <c r="T198" s="11"/>
      <c r="U198" s="11"/>
      <c r="V198" s="11"/>
      <c r="W198" s="11"/>
    </row>
    <row r="199" spans="2:23" ht="16.5" x14ac:dyDescent="0.6">
      <c r="B199" s="11"/>
      <c r="C199" s="11"/>
      <c r="D199" s="11"/>
      <c r="E199" s="11"/>
      <c r="F199" s="11"/>
      <c r="G199" s="11"/>
      <c r="H199" s="11"/>
      <c r="I199" s="11"/>
      <c r="J199" s="11"/>
      <c r="K199" s="11"/>
      <c r="L199" s="11"/>
      <c r="M199" s="11"/>
      <c r="N199" s="11"/>
      <c r="O199" s="11"/>
      <c r="P199" s="11"/>
      <c r="Q199" s="11"/>
      <c r="R199" s="11"/>
      <c r="S199" s="11"/>
      <c r="T199" s="11"/>
      <c r="U199" s="11"/>
      <c r="V199" s="11"/>
      <c r="W199" s="11"/>
    </row>
    <row r="200" spans="2:23" ht="16.5" x14ac:dyDescent="0.6">
      <c r="B200" s="11"/>
      <c r="C200" s="11"/>
      <c r="D200" s="11"/>
      <c r="E200" s="11"/>
      <c r="F200" s="11"/>
      <c r="G200" s="11"/>
      <c r="H200" s="11"/>
      <c r="I200" s="11"/>
      <c r="J200" s="11"/>
      <c r="K200" s="11"/>
      <c r="L200" s="11"/>
      <c r="M200" s="11"/>
      <c r="N200" s="11"/>
      <c r="O200" s="11"/>
      <c r="P200" s="11"/>
      <c r="Q200" s="11"/>
      <c r="R200" s="11"/>
      <c r="S200" s="11"/>
      <c r="T200" s="11"/>
      <c r="U200" s="11"/>
      <c r="V200" s="11"/>
      <c r="W200" s="11"/>
    </row>
    <row r="201" spans="2:23" ht="16.5" x14ac:dyDescent="0.6">
      <c r="B201" s="11"/>
      <c r="C201" s="11"/>
      <c r="D201" s="11"/>
      <c r="E201" s="11"/>
      <c r="F201" s="11"/>
      <c r="G201" s="11"/>
      <c r="H201" s="11"/>
      <c r="I201" s="11"/>
      <c r="J201" s="11"/>
      <c r="K201" s="11"/>
      <c r="L201" s="11"/>
      <c r="M201" s="11"/>
      <c r="N201" s="11"/>
      <c r="O201" s="11"/>
      <c r="P201" s="11"/>
      <c r="Q201" s="11"/>
      <c r="R201" s="11"/>
      <c r="S201" s="11"/>
      <c r="T201" s="11"/>
      <c r="U201" s="11"/>
      <c r="V201" s="11"/>
      <c r="W201" s="11"/>
    </row>
    <row r="202" spans="2:23" ht="16.5" x14ac:dyDescent="0.6">
      <c r="B202" s="11"/>
      <c r="C202" s="11"/>
      <c r="D202" s="11"/>
      <c r="E202" s="11"/>
      <c r="F202" s="11"/>
      <c r="G202" s="11"/>
      <c r="H202" s="11"/>
      <c r="I202" s="11"/>
      <c r="L202" s="11"/>
      <c r="M202" s="11"/>
      <c r="W202" s="11"/>
    </row>
    <row r="203" spans="2:23" ht="16.5" x14ac:dyDescent="0.6">
      <c r="B203" s="11"/>
      <c r="C203" s="11"/>
      <c r="D203" s="11"/>
      <c r="E203" s="11"/>
      <c r="F203" s="11"/>
      <c r="G203" s="11"/>
      <c r="H203" s="11"/>
      <c r="I203" s="11"/>
      <c r="W203" s="11"/>
    </row>
  </sheetData>
  <sheetProtection algorithmName="SHA-512" hashValue="N7qOMYHei7Y7urmpv/4HEttZXUAeBQHCdzwW3UPGDvF/WmptClJ7OzI+RqwLqA4O1NNkH4Msx2IRirhhc0awwA==" saltValue="gSSXEG0QUombt8V8VbSsvA==" spinCount="100000" sheet="1" objects="1" scenarios="1" formatCells="0"/>
  <customSheetViews>
    <customSheetView guid="{84AEF62F-8005-4283-8213-185907D41E8E}" showGridLines="0">
      <selection activeCell="G14" sqref="G14"/>
      <pageMargins left="0.7" right="0.7" top="0.75" bottom="0.75" header="0.3" footer="0.3"/>
    </customSheetView>
  </customSheetViews>
  <mergeCells count="13">
    <mergeCell ref="O3:Q4"/>
    <mergeCell ref="R3:R4"/>
    <mergeCell ref="S3:T4"/>
    <mergeCell ref="N42:N43"/>
    <mergeCell ref="B1:I1"/>
    <mergeCell ref="B4:I5"/>
    <mergeCell ref="L35:M35"/>
    <mergeCell ref="L42:M42"/>
    <mergeCell ref="L43:M43"/>
    <mergeCell ref="L3:L4"/>
    <mergeCell ref="M3:M4"/>
    <mergeCell ref="N3:N4"/>
    <mergeCell ref="J5:K5"/>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B3C87EDC-BA83-4F8C-90E4-9FCB3613068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O36:O38 O44:O46 J6:J30 L3</xm:sqref>
        </x14:conditionalFormatting>
        <x14:conditionalFormatting xmlns:xm="http://schemas.microsoft.com/office/excel/2006/main">
          <x14:cfRule type="iconSet" priority="2" id="{1C3A55A8-12D1-4C6E-97AB-CF72A10638F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N3</xm:sqref>
        </x14:conditionalFormatting>
        <x14:conditionalFormatting xmlns:xm="http://schemas.microsoft.com/office/excel/2006/main">
          <x14:cfRule type="iconSet" priority="1" id="{D0FD4FF3-19C5-411F-91C9-12069AFB658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R3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Team ID</vt:lpstr>
      <vt:lpstr>Part 1</vt:lpstr>
      <vt:lpstr>Part 2</vt:lpstr>
      <vt:lpstr>Part 3</vt:lpstr>
      <vt:lpstr>Part 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CIS300-LAB2</dc:title>
  <dc:creator>Warren McIntosh</dc:creator>
  <cp:keywords>CIS300;Lab</cp:keywords>
  <cp:lastModifiedBy>Damon Quire</cp:lastModifiedBy>
  <cp:lastPrinted>2016-07-22T19:49:39Z</cp:lastPrinted>
  <dcterms:created xsi:type="dcterms:W3CDTF">1901-01-01T04:00:00Z</dcterms:created>
  <dcterms:modified xsi:type="dcterms:W3CDTF">2016-10-17T16:14:57Z</dcterms:modified>
</cp:coreProperties>
</file>