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otiris\Documents\GitHub\SoSE\Data\"/>
    </mc:Choice>
  </mc:AlternateContent>
  <bookViews>
    <workbookView xWindow="0" yWindow="0" windowWidth="25200" windowHeight="11850" tabRatio="459" activeTab="6"/>
  </bookViews>
  <sheets>
    <sheet name="T1 Summary of Enrolment" sheetId="1" r:id="rId1"/>
    <sheet name="T2 Graduate Enrol" sheetId="16" r:id="rId2"/>
    <sheet name="T3 Enrol by Inst and Level" sheetId="4" r:id="rId3"/>
    <sheet name="T4 Enrol by Level and Prog" sheetId="20" r:id="rId4"/>
    <sheet name="T5 International Enrol" sheetId="12" r:id="rId5"/>
    <sheet name="T6 International Enrol by Prog " sheetId="14" r:id="rId6"/>
    <sheet name="T7 Enrolment by Gender" sheetId="21" r:id="rId7"/>
  </sheets>
  <definedNames>
    <definedName name="_xlnm.Print_Area" localSheetId="0">'T1 Summary of Enrolment'!$A$1:$K$76</definedName>
    <definedName name="_xlnm.Print_Area" localSheetId="2">'T3 Enrol by Inst and Level'!$A$1:$Q$206</definedName>
    <definedName name="_xlnm.Print_Area" localSheetId="3">'T4 Enrol by Level and Prog'!$A$1:$Q$63</definedName>
    <definedName name="_xlnm.Print_Area" localSheetId="5">'T6 International Enrol by Prog '!$A$1:$Q$61</definedName>
    <definedName name="_xlnm.Print_Area" localSheetId="6">'T7 Enrolment by Gender'!$A$1:$K$57</definedName>
  </definedNames>
  <calcPr calcId="162913"/>
</workbook>
</file>

<file path=xl/calcChain.xml><?xml version="1.0" encoding="utf-8"?>
<calcChain xmlns="http://schemas.openxmlformats.org/spreadsheetml/2006/main">
  <c r="P48" i="14" l="1"/>
  <c r="P47" i="14"/>
  <c r="P46" i="14"/>
  <c r="P45" i="14"/>
  <c r="P44" i="14"/>
  <c r="P43" i="14"/>
  <c r="P42" i="14"/>
  <c r="P41" i="14"/>
  <c r="P40" i="14"/>
  <c r="P39" i="14"/>
  <c r="P29" i="14"/>
  <c r="P14" i="14" s="1"/>
  <c r="P28" i="14"/>
  <c r="P13" i="14" s="1"/>
  <c r="P27" i="14"/>
  <c r="P26" i="14"/>
  <c r="P25" i="14"/>
  <c r="P10" i="14" s="1"/>
  <c r="P24" i="14"/>
  <c r="P9" i="14" s="1"/>
  <c r="P23" i="14"/>
  <c r="P22" i="14"/>
  <c r="P21" i="14"/>
  <c r="P6" i="14" s="1"/>
  <c r="P20" i="14"/>
  <c r="P12" i="14"/>
  <c r="F20" i="12"/>
  <c r="E20" i="12"/>
  <c r="F19" i="12"/>
  <c r="E19" i="12"/>
  <c r="D19" i="12"/>
  <c r="G19" i="12" s="1"/>
  <c r="P52" i="20"/>
  <c r="P31" i="20"/>
  <c r="P14" i="20"/>
  <c r="P13" i="20"/>
  <c r="P12" i="20"/>
  <c r="P11" i="20"/>
  <c r="P10" i="20"/>
  <c r="P9" i="20"/>
  <c r="P8" i="20"/>
  <c r="P7" i="20"/>
  <c r="P6" i="20"/>
  <c r="P5" i="20"/>
  <c r="P190" i="4"/>
  <c r="P158" i="4"/>
  <c r="P124" i="4"/>
  <c r="P123" i="4"/>
  <c r="P122" i="4"/>
  <c r="P121" i="4"/>
  <c r="P120" i="4"/>
  <c r="P119" i="4"/>
  <c r="P118" i="4"/>
  <c r="P117" i="4"/>
  <c r="P116" i="4"/>
  <c r="P115" i="4"/>
  <c r="P114" i="4"/>
  <c r="P113" i="4"/>
  <c r="P112" i="4"/>
  <c r="P110" i="4"/>
  <c r="P109" i="4"/>
  <c r="P108" i="4"/>
  <c r="P106" i="4"/>
  <c r="P105" i="4"/>
  <c r="P104" i="4"/>
  <c r="P103" i="4"/>
  <c r="P102" i="4"/>
  <c r="P101" i="4"/>
  <c r="P94" i="4"/>
  <c r="P62" i="4"/>
  <c r="P28" i="4"/>
  <c r="P27" i="4"/>
  <c r="P26" i="4"/>
  <c r="P25" i="4"/>
  <c r="P24" i="4"/>
  <c r="P23" i="4"/>
  <c r="P22" i="4"/>
  <c r="P21" i="4"/>
  <c r="P20" i="4"/>
  <c r="P19" i="4"/>
  <c r="P18" i="4"/>
  <c r="P17" i="4"/>
  <c r="P16" i="4"/>
  <c r="P15" i="4"/>
  <c r="P14" i="4"/>
  <c r="P13" i="4"/>
  <c r="P12" i="4"/>
  <c r="P10" i="4"/>
  <c r="P9" i="4"/>
  <c r="P8" i="4"/>
  <c r="P7" i="4"/>
  <c r="P6" i="4"/>
  <c r="P5" i="4"/>
  <c r="P16" i="20" l="1"/>
  <c r="P31" i="14"/>
  <c r="P8" i="14"/>
  <c r="P30" i="4"/>
  <c r="P126" i="4"/>
  <c r="P7" i="14"/>
  <c r="P11" i="14"/>
  <c r="P50" i="14"/>
  <c r="P5" i="14"/>
  <c r="D61" i="1"/>
  <c r="E20" i="1"/>
  <c r="E21" i="1"/>
  <c r="B20" i="1"/>
  <c r="C20" i="1"/>
  <c r="D20" i="1" l="1"/>
  <c r="P16" i="14"/>
  <c r="H40" i="16"/>
  <c r="D40" i="16"/>
  <c r="H20" i="16"/>
  <c r="D20" i="16"/>
  <c r="G20" i="1"/>
  <c r="F20" i="1"/>
  <c r="E21" i="21"/>
  <c r="H21" i="21" s="1"/>
  <c r="E22" i="21"/>
  <c r="F22" i="21" s="1"/>
  <c r="E23" i="21"/>
  <c r="E24" i="21"/>
  <c r="F24" i="21" s="1"/>
  <c r="E25" i="21"/>
  <c r="H25" i="21" s="1"/>
  <c r="E26" i="21"/>
  <c r="F26" i="21" s="1"/>
  <c r="E27" i="21"/>
  <c r="G27" i="21" s="1"/>
  <c r="E28" i="21"/>
  <c r="F28" i="21" s="1"/>
  <c r="E29" i="21"/>
  <c r="G29" i="21" s="1"/>
  <c r="E30" i="21"/>
  <c r="F30" i="21" s="1"/>
  <c r="E31" i="21"/>
  <c r="F31" i="21" s="1"/>
  <c r="E39" i="21"/>
  <c r="H39" i="21" s="1"/>
  <c r="E40" i="21"/>
  <c r="G40" i="21" s="1"/>
  <c r="E41" i="21"/>
  <c r="F41" i="21" s="1"/>
  <c r="E42" i="21"/>
  <c r="G42" i="21" s="1"/>
  <c r="E43" i="21"/>
  <c r="H43" i="21" s="1"/>
  <c r="E44" i="21"/>
  <c r="E45" i="21"/>
  <c r="F45" i="21" s="1"/>
  <c r="E46" i="21"/>
  <c r="G46" i="21" s="1"/>
  <c r="E47" i="21"/>
  <c r="H47" i="21" s="1"/>
  <c r="E48" i="21"/>
  <c r="F48" i="21" s="1"/>
  <c r="E38" i="21"/>
  <c r="G38" i="21" s="1"/>
  <c r="F23" i="21"/>
  <c r="F27" i="21"/>
  <c r="H29" i="21"/>
  <c r="D15" i="21"/>
  <c r="C14" i="21"/>
  <c r="C15" i="21"/>
  <c r="C16" i="21"/>
  <c r="B14" i="21"/>
  <c r="B15" i="21"/>
  <c r="B16" i="21"/>
  <c r="D6" i="21"/>
  <c r="D7" i="21"/>
  <c r="D8" i="21"/>
  <c r="D9" i="21"/>
  <c r="D10" i="21"/>
  <c r="D11" i="21"/>
  <c r="D12" i="21"/>
  <c r="D13" i="21"/>
  <c r="D14" i="21"/>
  <c r="D16" i="21"/>
  <c r="H40" i="21"/>
  <c r="G41" i="21"/>
  <c r="H41" i="21"/>
  <c r="F44" i="21"/>
  <c r="G44" i="21"/>
  <c r="H44" i="21"/>
  <c r="G45" i="21"/>
  <c r="G48" i="21"/>
  <c r="H48" i="21"/>
  <c r="H22" i="21"/>
  <c r="G23" i="21"/>
  <c r="C13" i="21"/>
  <c r="B13" i="21"/>
  <c r="C12" i="21"/>
  <c r="B12" i="21"/>
  <c r="C11" i="21"/>
  <c r="B11" i="21"/>
  <c r="C10" i="21"/>
  <c r="B10" i="21"/>
  <c r="C9" i="21"/>
  <c r="B9" i="21"/>
  <c r="C8" i="21"/>
  <c r="B8" i="21"/>
  <c r="C7" i="21"/>
  <c r="B7" i="21"/>
  <c r="C6" i="21"/>
  <c r="B6" i="21"/>
  <c r="H40" i="1"/>
  <c r="D40" i="1"/>
  <c r="H62" i="1"/>
  <c r="D62" i="1"/>
  <c r="H49" i="1"/>
  <c r="H50" i="1"/>
  <c r="H51" i="1"/>
  <c r="H52" i="1"/>
  <c r="H53" i="1"/>
  <c r="H54" i="1"/>
  <c r="H55" i="1"/>
  <c r="H56" i="1"/>
  <c r="H57" i="1"/>
  <c r="H58" i="1"/>
  <c r="H59" i="1"/>
  <c r="H60" i="1"/>
  <c r="H61" i="1"/>
  <c r="H63" i="1"/>
  <c r="H48" i="1"/>
  <c r="H27" i="1"/>
  <c r="H28" i="1"/>
  <c r="H29" i="1"/>
  <c r="H30" i="1"/>
  <c r="H31" i="1"/>
  <c r="H32" i="1"/>
  <c r="H33" i="1"/>
  <c r="H34" i="1"/>
  <c r="H35" i="1"/>
  <c r="H36" i="1"/>
  <c r="H37" i="1"/>
  <c r="H38" i="1"/>
  <c r="H39" i="1"/>
  <c r="H41" i="1"/>
  <c r="H26" i="1"/>
  <c r="F40" i="21" l="1"/>
  <c r="E6" i="21"/>
  <c r="H6" i="21" s="1"/>
  <c r="E10" i="21"/>
  <c r="G10" i="21" s="1"/>
  <c r="H30" i="21"/>
  <c r="E8" i="21"/>
  <c r="G8" i="21" s="1"/>
  <c r="E12" i="21"/>
  <c r="G12" i="21" s="1"/>
  <c r="H26" i="21"/>
  <c r="G39" i="21"/>
  <c r="G6" i="21"/>
  <c r="E16" i="21"/>
  <c r="E14" i="21"/>
  <c r="E7" i="21"/>
  <c r="F7" i="21" s="1"/>
  <c r="E11" i="21"/>
  <c r="H11" i="21" s="1"/>
  <c r="H28" i="21"/>
  <c r="F38" i="21"/>
  <c r="H45" i="21"/>
  <c r="E15" i="21"/>
  <c r="F15" i="21" s="1"/>
  <c r="E9" i="21"/>
  <c r="E13" i="21"/>
  <c r="G28" i="21"/>
  <c r="H24" i="21"/>
  <c r="G43" i="21"/>
  <c r="G31" i="21"/>
  <c r="G24" i="21"/>
  <c r="G47" i="21"/>
  <c r="F42" i="21"/>
  <c r="F46" i="21"/>
  <c r="F6" i="21"/>
  <c r="F10" i="21"/>
  <c r="G30" i="21"/>
  <c r="G26" i="21"/>
  <c r="G22" i="21"/>
  <c r="G21" i="21"/>
  <c r="G25" i="21"/>
  <c r="F47" i="21"/>
  <c r="F43" i="21"/>
  <c r="F39" i="21"/>
  <c r="H46" i="21"/>
  <c r="H42" i="21"/>
  <c r="H38" i="21"/>
  <c r="H31" i="21"/>
  <c r="F29" i="21"/>
  <c r="H27" i="21"/>
  <c r="F25" i="21"/>
  <c r="H23" i="21"/>
  <c r="F21" i="21"/>
  <c r="H20" i="1"/>
  <c r="D6" i="12"/>
  <c r="D7" i="12"/>
  <c r="D8" i="12"/>
  <c r="D9" i="12"/>
  <c r="D10" i="12"/>
  <c r="D11" i="12"/>
  <c r="D12" i="12"/>
  <c r="D13" i="12"/>
  <c r="D14" i="12"/>
  <c r="D15" i="12"/>
  <c r="D16" i="12"/>
  <c r="D18" i="12"/>
  <c r="D20" i="12"/>
  <c r="G20" i="12" s="1"/>
  <c r="D5" i="12"/>
  <c r="F11" i="21" l="1"/>
  <c r="H12" i="21"/>
  <c r="F8" i="21"/>
  <c r="G7" i="21"/>
  <c r="H7" i="21"/>
  <c r="H8" i="21"/>
  <c r="H10" i="21"/>
  <c r="F12" i="21"/>
  <c r="G11" i="21"/>
  <c r="H13" i="21"/>
  <c r="F13" i="21"/>
  <c r="G13" i="21"/>
  <c r="H9" i="21"/>
  <c r="F9" i="21"/>
  <c r="G9" i="21"/>
  <c r="F16" i="21"/>
  <c r="G16" i="21"/>
  <c r="H16" i="21"/>
  <c r="H15" i="21"/>
  <c r="G15" i="21"/>
  <c r="G14" i="21"/>
  <c r="H14" i="21"/>
  <c r="F14" i="21"/>
  <c r="C50" i="14"/>
  <c r="D50" i="14"/>
  <c r="E50" i="14"/>
  <c r="F50" i="14"/>
  <c r="G50" i="14"/>
  <c r="H50" i="14"/>
  <c r="I50" i="14"/>
  <c r="J50" i="14"/>
  <c r="K50" i="14"/>
  <c r="L50" i="14"/>
  <c r="M50" i="14"/>
  <c r="O50" i="14"/>
  <c r="B50" i="14"/>
  <c r="C31" i="14"/>
  <c r="D31" i="14"/>
  <c r="E31" i="14"/>
  <c r="F31" i="14"/>
  <c r="G31" i="14"/>
  <c r="H31" i="14"/>
  <c r="I31" i="14"/>
  <c r="J31" i="14"/>
  <c r="K31" i="14"/>
  <c r="L31" i="14"/>
  <c r="M31" i="14"/>
  <c r="O31" i="14"/>
  <c r="B31" i="14"/>
  <c r="C52" i="20"/>
  <c r="D52" i="20"/>
  <c r="E52" i="20"/>
  <c r="F52" i="20"/>
  <c r="G52" i="20"/>
  <c r="H52" i="20"/>
  <c r="I52" i="20"/>
  <c r="J52" i="20"/>
  <c r="K52" i="20"/>
  <c r="L52" i="20"/>
  <c r="M52" i="20"/>
  <c r="N52" i="20"/>
  <c r="O52" i="20"/>
  <c r="Q52" i="20"/>
  <c r="B52" i="20"/>
  <c r="C31" i="20"/>
  <c r="D31" i="20"/>
  <c r="E31" i="20"/>
  <c r="F31" i="20"/>
  <c r="G31" i="20"/>
  <c r="H31" i="20"/>
  <c r="I31" i="20"/>
  <c r="J31" i="20"/>
  <c r="K31" i="20"/>
  <c r="L31" i="20"/>
  <c r="M31" i="20"/>
  <c r="N31" i="20"/>
  <c r="O31" i="20"/>
  <c r="Q31" i="20"/>
  <c r="B31" i="20"/>
  <c r="C190" i="4"/>
  <c r="D190" i="4"/>
  <c r="E190" i="4"/>
  <c r="F190" i="4"/>
  <c r="G190" i="4"/>
  <c r="H190" i="4"/>
  <c r="I190" i="4"/>
  <c r="J190" i="4"/>
  <c r="K190" i="4"/>
  <c r="L190" i="4"/>
  <c r="M190" i="4"/>
  <c r="N190" i="4"/>
  <c r="O190" i="4"/>
  <c r="Q190" i="4"/>
  <c r="B190" i="4"/>
  <c r="C158" i="4"/>
  <c r="D158" i="4"/>
  <c r="E158" i="4"/>
  <c r="F158" i="4"/>
  <c r="G158" i="4"/>
  <c r="H158" i="4"/>
  <c r="I158" i="4"/>
  <c r="J158" i="4"/>
  <c r="K158" i="4"/>
  <c r="L158" i="4"/>
  <c r="M158" i="4"/>
  <c r="N158" i="4"/>
  <c r="O158" i="4"/>
  <c r="Q158" i="4"/>
  <c r="B158" i="4"/>
  <c r="C94" i="4"/>
  <c r="D94" i="4"/>
  <c r="E94" i="4"/>
  <c r="F94" i="4"/>
  <c r="G94" i="4"/>
  <c r="H94" i="4"/>
  <c r="I94" i="4"/>
  <c r="J94" i="4"/>
  <c r="K94" i="4"/>
  <c r="L94" i="4"/>
  <c r="M94" i="4"/>
  <c r="N94" i="4"/>
  <c r="O94" i="4"/>
  <c r="Q94" i="4"/>
  <c r="B94" i="4"/>
  <c r="C62" i="4"/>
  <c r="D62" i="4"/>
  <c r="E62" i="4"/>
  <c r="F62" i="4"/>
  <c r="G62" i="4"/>
  <c r="H62" i="4"/>
  <c r="I62" i="4"/>
  <c r="J62" i="4"/>
  <c r="K62" i="4"/>
  <c r="L62" i="4"/>
  <c r="M62" i="4"/>
  <c r="N62" i="4"/>
  <c r="O62" i="4"/>
  <c r="Q62" i="4"/>
  <c r="B62" i="4"/>
  <c r="E10" i="4"/>
  <c r="E13" i="4"/>
  <c r="J10" i="4"/>
  <c r="Q14" i="14" l="1"/>
  <c r="Q13" i="14"/>
  <c r="Q6" i="14"/>
  <c r="Q50" i="14"/>
  <c r="Q11" i="14"/>
  <c r="C5" i="14"/>
  <c r="D5" i="14"/>
  <c r="E5" i="14"/>
  <c r="F5" i="14"/>
  <c r="G5" i="14"/>
  <c r="H5" i="14"/>
  <c r="I5" i="14"/>
  <c r="J5" i="14"/>
  <c r="K5" i="14"/>
  <c r="L5" i="14"/>
  <c r="M5" i="14"/>
  <c r="O5" i="14"/>
  <c r="C6" i="14"/>
  <c r="D6" i="14"/>
  <c r="E6" i="14"/>
  <c r="F6" i="14"/>
  <c r="G6" i="14"/>
  <c r="H6" i="14"/>
  <c r="I6" i="14"/>
  <c r="J6" i="14"/>
  <c r="K6" i="14"/>
  <c r="L6" i="14"/>
  <c r="M6" i="14"/>
  <c r="O6" i="14"/>
  <c r="C7" i="14"/>
  <c r="D7" i="14"/>
  <c r="E7" i="14"/>
  <c r="F7" i="14"/>
  <c r="G7" i="14"/>
  <c r="H7" i="14"/>
  <c r="I7" i="14"/>
  <c r="J7" i="14"/>
  <c r="K7" i="14"/>
  <c r="L7" i="14"/>
  <c r="M7" i="14"/>
  <c r="O7" i="14"/>
  <c r="C8" i="14"/>
  <c r="D8" i="14"/>
  <c r="E8" i="14"/>
  <c r="F8" i="14"/>
  <c r="G8" i="14"/>
  <c r="H8" i="14"/>
  <c r="I8" i="14"/>
  <c r="J8" i="14"/>
  <c r="K8" i="14"/>
  <c r="L8" i="14"/>
  <c r="M8" i="14"/>
  <c r="O8" i="14"/>
  <c r="Q8" i="14"/>
  <c r="C9" i="14"/>
  <c r="D9" i="14"/>
  <c r="E9" i="14"/>
  <c r="F9" i="14"/>
  <c r="G9" i="14"/>
  <c r="H9" i="14"/>
  <c r="I9" i="14"/>
  <c r="J9" i="14"/>
  <c r="K9" i="14"/>
  <c r="L9" i="14"/>
  <c r="M9" i="14"/>
  <c r="O9" i="14"/>
  <c r="C10" i="14"/>
  <c r="D10" i="14"/>
  <c r="E10" i="14"/>
  <c r="F10" i="14"/>
  <c r="G10" i="14"/>
  <c r="H10" i="14"/>
  <c r="I10" i="14"/>
  <c r="J10" i="14"/>
  <c r="K10" i="14"/>
  <c r="L10" i="14"/>
  <c r="M10" i="14"/>
  <c r="O10" i="14"/>
  <c r="Q10" i="14"/>
  <c r="C11" i="14"/>
  <c r="D11" i="14"/>
  <c r="E11" i="14"/>
  <c r="F11" i="14"/>
  <c r="G11" i="14"/>
  <c r="H11" i="14"/>
  <c r="I11" i="14"/>
  <c r="J11" i="14"/>
  <c r="K11" i="14"/>
  <c r="L11" i="14"/>
  <c r="M11" i="14"/>
  <c r="O11" i="14"/>
  <c r="C12" i="14"/>
  <c r="D12" i="14"/>
  <c r="E12" i="14"/>
  <c r="F12" i="14"/>
  <c r="G12" i="14"/>
  <c r="H12" i="14"/>
  <c r="I12" i="14"/>
  <c r="J12" i="14"/>
  <c r="K12" i="14"/>
  <c r="L12" i="14"/>
  <c r="M12" i="14"/>
  <c r="O12" i="14"/>
  <c r="Q12" i="14"/>
  <c r="C13" i="14"/>
  <c r="D13" i="14"/>
  <c r="E13" i="14"/>
  <c r="F13" i="14"/>
  <c r="G13" i="14"/>
  <c r="H13" i="14"/>
  <c r="I13" i="14"/>
  <c r="J13" i="14"/>
  <c r="K13" i="14"/>
  <c r="L13" i="14"/>
  <c r="M13" i="14"/>
  <c r="O13" i="14"/>
  <c r="C14" i="14"/>
  <c r="D14" i="14"/>
  <c r="E14" i="14"/>
  <c r="F14" i="14"/>
  <c r="G14" i="14"/>
  <c r="H14" i="14"/>
  <c r="I14" i="14"/>
  <c r="J14" i="14"/>
  <c r="K14" i="14"/>
  <c r="L14" i="14"/>
  <c r="M14" i="14"/>
  <c r="O14" i="14"/>
  <c r="B6" i="14"/>
  <c r="B7" i="14"/>
  <c r="B8" i="14"/>
  <c r="B9" i="14"/>
  <c r="B10" i="14"/>
  <c r="B11" i="14"/>
  <c r="B12" i="14"/>
  <c r="B13" i="14"/>
  <c r="B14" i="14"/>
  <c r="B5" i="14"/>
  <c r="F18" i="12"/>
  <c r="E18" i="12"/>
  <c r="G18" i="12"/>
  <c r="L16" i="14" l="1"/>
  <c r="H16" i="14"/>
  <c r="J16" i="14"/>
  <c r="G16" i="14"/>
  <c r="M16" i="14"/>
  <c r="I16" i="14"/>
  <c r="D16" i="14"/>
  <c r="O16" i="14"/>
  <c r="C16" i="14"/>
  <c r="F16" i="14"/>
  <c r="Q5" i="14"/>
  <c r="Q31" i="14"/>
  <c r="Q9" i="14"/>
  <c r="Q7" i="14"/>
  <c r="B16" i="14"/>
  <c r="K16" i="14"/>
  <c r="E16" i="14"/>
  <c r="C5" i="20"/>
  <c r="D5" i="20"/>
  <c r="E5" i="20"/>
  <c r="F5" i="20"/>
  <c r="G5" i="20"/>
  <c r="H5" i="20"/>
  <c r="I5" i="20"/>
  <c r="J5" i="20"/>
  <c r="K5" i="20"/>
  <c r="L5" i="20"/>
  <c r="M5" i="20"/>
  <c r="N5" i="20"/>
  <c r="O5" i="20"/>
  <c r="Q5" i="20"/>
  <c r="C6" i="20"/>
  <c r="D6" i="20"/>
  <c r="E6" i="20"/>
  <c r="F6" i="20"/>
  <c r="G6" i="20"/>
  <c r="H6" i="20"/>
  <c r="I6" i="20"/>
  <c r="J6" i="20"/>
  <c r="K6" i="20"/>
  <c r="L6" i="20"/>
  <c r="M6" i="20"/>
  <c r="N6" i="20"/>
  <c r="O6" i="20"/>
  <c r="Q6" i="20"/>
  <c r="C7" i="20"/>
  <c r="D7" i="20"/>
  <c r="E7" i="20"/>
  <c r="F7" i="20"/>
  <c r="G7" i="20"/>
  <c r="H7" i="20"/>
  <c r="I7" i="20"/>
  <c r="J7" i="20"/>
  <c r="K7" i="20"/>
  <c r="L7" i="20"/>
  <c r="M7" i="20"/>
  <c r="N7" i="20"/>
  <c r="O7" i="20"/>
  <c r="Q7" i="20"/>
  <c r="C8" i="20"/>
  <c r="D8" i="20"/>
  <c r="E8" i="20"/>
  <c r="F8" i="20"/>
  <c r="G8" i="20"/>
  <c r="H8" i="20"/>
  <c r="I8" i="20"/>
  <c r="J8" i="20"/>
  <c r="K8" i="20"/>
  <c r="L8" i="20"/>
  <c r="M8" i="20"/>
  <c r="N8" i="20"/>
  <c r="O8" i="20"/>
  <c r="Q8" i="20"/>
  <c r="C9" i="20"/>
  <c r="D9" i="20"/>
  <c r="E9" i="20"/>
  <c r="F9" i="20"/>
  <c r="G9" i="20"/>
  <c r="H9" i="20"/>
  <c r="I9" i="20"/>
  <c r="J9" i="20"/>
  <c r="K9" i="20"/>
  <c r="L9" i="20"/>
  <c r="M9" i="20"/>
  <c r="N9" i="20"/>
  <c r="O9" i="20"/>
  <c r="Q9" i="20"/>
  <c r="C10" i="20"/>
  <c r="D10" i="20"/>
  <c r="E10" i="20"/>
  <c r="F10" i="20"/>
  <c r="G10" i="20"/>
  <c r="H10" i="20"/>
  <c r="I10" i="20"/>
  <c r="J10" i="20"/>
  <c r="K10" i="20"/>
  <c r="L10" i="20"/>
  <c r="M10" i="20"/>
  <c r="N10" i="20"/>
  <c r="O10" i="20"/>
  <c r="Q10" i="20"/>
  <c r="C11" i="20"/>
  <c r="D11" i="20"/>
  <c r="E11" i="20"/>
  <c r="F11" i="20"/>
  <c r="G11" i="20"/>
  <c r="H11" i="20"/>
  <c r="I11" i="20"/>
  <c r="J11" i="20"/>
  <c r="K11" i="20"/>
  <c r="L11" i="20"/>
  <c r="M11" i="20"/>
  <c r="N11" i="20"/>
  <c r="O11" i="20"/>
  <c r="Q11" i="20"/>
  <c r="C12" i="20"/>
  <c r="D12" i="20"/>
  <c r="E12" i="20"/>
  <c r="F12" i="20"/>
  <c r="G12" i="20"/>
  <c r="H12" i="20"/>
  <c r="I12" i="20"/>
  <c r="J12" i="20"/>
  <c r="K12" i="20"/>
  <c r="L12" i="20"/>
  <c r="M12" i="20"/>
  <c r="N12" i="20"/>
  <c r="O12" i="20"/>
  <c r="Q12" i="20"/>
  <c r="C13" i="20"/>
  <c r="D13" i="20"/>
  <c r="E13" i="20"/>
  <c r="F13" i="20"/>
  <c r="G13" i="20"/>
  <c r="H13" i="20"/>
  <c r="I13" i="20"/>
  <c r="J13" i="20"/>
  <c r="K13" i="20"/>
  <c r="L13" i="20"/>
  <c r="M13" i="20"/>
  <c r="N13" i="20"/>
  <c r="O13" i="20"/>
  <c r="Q13" i="20"/>
  <c r="C14" i="20"/>
  <c r="D14" i="20"/>
  <c r="E14" i="20"/>
  <c r="F14" i="20"/>
  <c r="G14" i="20"/>
  <c r="H14" i="20"/>
  <c r="I14" i="20"/>
  <c r="J14" i="20"/>
  <c r="K14" i="20"/>
  <c r="L14" i="20"/>
  <c r="M14" i="20"/>
  <c r="N14" i="20"/>
  <c r="O14" i="20"/>
  <c r="Q14" i="20"/>
  <c r="B6" i="20"/>
  <c r="B7" i="20"/>
  <c r="B8" i="20"/>
  <c r="B9" i="20"/>
  <c r="B10" i="20"/>
  <c r="B11" i="20"/>
  <c r="B12" i="20"/>
  <c r="B13" i="20"/>
  <c r="B14" i="20"/>
  <c r="B5" i="20"/>
  <c r="K101" i="4"/>
  <c r="L101" i="4"/>
  <c r="M101" i="4"/>
  <c r="N101" i="4"/>
  <c r="O101" i="4"/>
  <c r="Q101" i="4"/>
  <c r="C102" i="4"/>
  <c r="D102" i="4"/>
  <c r="E102" i="4"/>
  <c r="F102" i="4"/>
  <c r="G102" i="4"/>
  <c r="H102" i="4"/>
  <c r="I102" i="4"/>
  <c r="J102" i="4"/>
  <c r="K102" i="4"/>
  <c r="L102" i="4"/>
  <c r="M102" i="4"/>
  <c r="N102" i="4"/>
  <c r="O102" i="4"/>
  <c r="Q102" i="4"/>
  <c r="C103" i="4"/>
  <c r="D103" i="4"/>
  <c r="E103" i="4"/>
  <c r="F103" i="4"/>
  <c r="G103" i="4"/>
  <c r="H103" i="4"/>
  <c r="I103" i="4"/>
  <c r="J103" i="4"/>
  <c r="K103" i="4"/>
  <c r="L103" i="4"/>
  <c r="M103" i="4"/>
  <c r="N103" i="4"/>
  <c r="O103" i="4"/>
  <c r="Q103" i="4"/>
  <c r="C104" i="4"/>
  <c r="D104" i="4"/>
  <c r="E104" i="4"/>
  <c r="F104" i="4"/>
  <c r="G104" i="4"/>
  <c r="H104" i="4"/>
  <c r="I104" i="4"/>
  <c r="J104" i="4"/>
  <c r="K104" i="4"/>
  <c r="L104" i="4"/>
  <c r="M104" i="4"/>
  <c r="N104" i="4"/>
  <c r="O104" i="4"/>
  <c r="Q104" i="4"/>
  <c r="C105" i="4"/>
  <c r="D105" i="4"/>
  <c r="E105" i="4"/>
  <c r="F105" i="4"/>
  <c r="G105" i="4"/>
  <c r="H105" i="4"/>
  <c r="I105" i="4"/>
  <c r="J105" i="4"/>
  <c r="K105" i="4"/>
  <c r="L105" i="4"/>
  <c r="M105" i="4"/>
  <c r="N105" i="4"/>
  <c r="O105" i="4"/>
  <c r="Q105" i="4"/>
  <c r="C106" i="4"/>
  <c r="D106" i="4"/>
  <c r="E106" i="4"/>
  <c r="F106" i="4"/>
  <c r="G106" i="4"/>
  <c r="H106" i="4"/>
  <c r="I106" i="4"/>
  <c r="J106" i="4"/>
  <c r="K106" i="4"/>
  <c r="L106" i="4"/>
  <c r="M106" i="4"/>
  <c r="N106" i="4"/>
  <c r="O106" i="4"/>
  <c r="Q106" i="4"/>
  <c r="C107" i="4"/>
  <c r="D107" i="4"/>
  <c r="E107" i="4"/>
  <c r="F107" i="4"/>
  <c r="G107" i="4"/>
  <c r="H107" i="4"/>
  <c r="I107" i="4"/>
  <c r="J107" i="4"/>
  <c r="C108" i="4"/>
  <c r="D108" i="4"/>
  <c r="E108" i="4"/>
  <c r="F108" i="4"/>
  <c r="G108" i="4"/>
  <c r="H108" i="4"/>
  <c r="I108" i="4"/>
  <c r="J108" i="4"/>
  <c r="K108" i="4"/>
  <c r="L108" i="4"/>
  <c r="M108" i="4"/>
  <c r="N108" i="4"/>
  <c r="O108" i="4"/>
  <c r="Q108" i="4"/>
  <c r="C109" i="4"/>
  <c r="D109" i="4"/>
  <c r="E109" i="4"/>
  <c r="F109" i="4"/>
  <c r="G109" i="4"/>
  <c r="H109" i="4"/>
  <c r="I109" i="4"/>
  <c r="J109" i="4"/>
  <c r="K109" i="4"/>
  <c r="L109" i="4"/>
  <c r="M109" i="4"/>
  <c r="N109" i="4"/>
  <c r="O109" i="4"/>
  <c r="Q109" i="4"/>
  <c r="C110" i="4"/>
  <c r="D110" i="4"/>
  <c r="E110" i="4"/>
  <c r="F110" i="4"/>
  <c r="G110" i="4"/>
  <c r="H110" i="4"/>
  <c r="I110" i="4"/>
  <c r="J110" i="4"/>
  <c r="K110" i="4"/>
  <c r="L110" i="4"/>
  <c r="M110" i="4"/>
  <c r="N110" i="4"/>
  <c r="O110" i="4"/>
  <c r="Q110" i="4"/>
  <c r="C112" i="4"/>
  <c r="D112" i="4"/>
  <c r="E112" i="4"/>
  <c r="F112" i="4"/>
  <c r="G112" i="4"/>
  <c r="H112" i="4"/>
  <c r="I112" i="4"/>
  <c r="J112" i="4"/>
  <c r="K112" i="4"/>
  <c r="L112" i="4"/>
  <c r="M112" i="4"/>
  <c r="N112" i="4"/>
  <c r="O112" i="4"/>
  <c r="Q112" i="4"/>
  <c r="E113" i="4"/>
  <c r="F113" i="4"/>
  <c r="G113" i="4"/>
  <c r="H113" i="4"/>
  <c r="I113" i="4"/>
  <c r="J113" i="4"/>
  <c r="K113" i="4"/>
  <c r="L113" i="4"/>
  <c r="M113" i="4"/>
  <c r="N113" i="4"/>
  <c r="O113" i="4"/>
  <c r="Q113" i="4"/>
  <c r="C114" i="4"/>
  <c r="D114" i="4"/>
  <c r="E114" i="4"/>
  <c r="F114" i="4"/>
  <c r="G114" i="4"/>
  <c r="H114" i="4"/>
  <c r="I114" i="4"/>
  <c r="J114" i="4"/>
  <c r="K114" i="4"/>
  <c r="L114" i="4"/>
  <c r="M114" i="4"/>
  <c r="N114" i="4"/>
  <c r="O114" i="4"/>
  <c r="Q114" i="4"/>
  <c r="C115" i="4"/>
  <c r="D115" i="4"/>
  <c r="E115" i="4"/>
  <c r="F115" i="4"/>
  <c r="G115" i="4"/>
  <c r="H115" i="4"/>
  <c r="I115" i="4"/>
  <c r="J115" i="4"/>
  <c r="K115" i="4"/>
  <c r="L115" i="4"/>
  <c r="M115" i="4"/>
  <c r="N115" i="4"/>
  <c r="O115" i="4"/>
  <c r="Q115" i="4"/>
  <c r="C116" i="4"/>
  <c r="D116" i="4"/>
  <c r="E116" i="4"/>
  <c r="F116" i="4"/>
  <c r="G116" i="4"/>
  <c r="H116" i="4"/>
  <c r="I116" i="4"/>
  <c r="J116" i="4"/>
  <c r="K116" i="4"/>
  <c r="L116" i="4"/>
  <c r="M116" i="4"/>
  <c r="N116" i="4"/>
  <c r="O116" i="4"/>
  <c r="Q116" i="4"/>
  <c r="C117" i="4"/>
  <c r="D117" i="4"/>
  <c r="E117" i="4"/>
  <c r="F117" i="4"/>
  <c r="G117" i="4"/>
  <c r="H117" i="4"/>
  <c r="I117" i="4"/>
  <c r="J117" i="4"/>
  <c r="K117" i="4"/>
  <c r="L117" i="4"/>
  <c r="M117" i="4"/>
  <c r="N117" i="4"/>
  <c r="O117" i="4"/>
  <c r="Q117" i="4"/>
  <c r="C118" i="4"/>
  <c r="D118" i="4"/>
  <c r="E118" i="4"/>
  <c r="F118" i="4"/>
  <c r="G118" i="4"/>
  <c r="H118" i="4"/>
  <c r="I118" i="4"/>
  <c r="J118" i="4"/>
  <c r="K118" i="4"/>
  <c r="L118" i="4"/>
  <c r="M118" i="4"/>
  <c r="N118" i="4"/>
  <c r="O118" i="4"/>
  <c r="Q118" i="4"/>
  <c r="C119" i="4"/>
  <c r="D119" i="4"/>
  <c r="E119" i="4"/>
  <c r="F119" i="4"/>
  <c r="G119" i="4"/>
  <c r="H119" i="4"/>
  <c r="I119" i="4"/>
  <c r="J119" i="4"/>
  <c r="K119" i="4"/>
  <c r="L119" i="4"/>
  <c r="M119" i="4"/>
  <c r="N119" i="4"/>
  <c r="O119" i="4"/>
  <c r="Q119" i="4"/>
  <c r="C120" i="4"/>
  <c r="D120" i="4"/>
  <c r="E120" i="4"/>
  <c r="F120" i="4"/>
  <c r="G120" i="4"/>
  <c r="H120" i="4"/>
  <c r="I120" i="4"/>
  <c r="J120" i="4"/>
  <c r="K120" i="4"/>
  <c r="L120" i="4"/>
  <c r="M120" i="4"/>
  <c r="N120" i="4"/>
  <c r="O120" i="4"/>
  <c r="Q120" i="4"/>
  <c r="C121" i="4"/>
  <c r="D121" i="4"/>
  <c r="E121" i="4"/>
  <c r="F121" i="4"/>
  <c r="G121" i="4"/>
  <c r="H121" i="4"/>
  <c r="I121" i="4"/>
  <c r="J121" i="4"/>
  <c r="K121" i="4"/>
  <c r="L121" i="4"/>
  <c r="M121" i="4"/>
  <c r="N121" i="4"/>
  <c r="O121" i="4"/>
  <c r="Q121" i="4"/>
  <c r="C122" i="4"/>
  <c r="D122" i="4"/>
  <c r="E122" i="4"/>
  <c r="F122" i="4"/>
  <c r="G122" i="4"/>
  <c r="H122" i="4"/>
  <c r="I122" i="4"/>
  <c r="J122" i="4"/>
  <c r="K122" i="4"/>
  <c r="L122" i="4"/>
  <c r="M122" i="4"/>
  <c r="N122" i="4"/>
  <c r="O122" i="4"/>
  <c r="Q122" i="4"/>
  <c r="C123" i="4"/>
  <c r="D123" i="4"/>
  <c r="E123" i="4"/>
  <c r="F123" i="4"/>
  <c r="G123" i="4"/>
  <c r="H123" i="4"/>
  <c r="I123" i="4"/>
  <c r="J123" i="4"/>
  <c r="K123" i="4"/>
  <c r="L123" i="4"/>
  <c r="M123" i="4"/>
  <c r="N123" i="4"/>
  <c r="O123" i="4"/>
  <c r="Q123" i="4"/>
  <c r="C124" i="4"/>
  <c r="D124" i="4"/>
  <c r="E124" i="4"/>
  <c r="F124" i="4"/>
  <c r="G124" i="4"/>
  <c r="H124" i="4"/>
  <c r="I124" i="4"/>
  <c r="J124" i="4"/>
  <c r="K124" i="4"/>
  <c r="L124" i="4"/>
  <c r="M124" i="4"/>
  <c r="N124" i="4"/>
  <c r="Q124" i="4"/>
  <c r="B102" i="4"/>
  <c r="B103" i="4"/>
  <c r="B104" i="4"/>
  <c r="B105" i="4"/>
  <c r="B106" i="4"/>
  <c r="B107" i="4"/>
  <c r="B108" i="4"/>
  <c r="B109" i="4"/>
  <c r="B110" i="4"/>
  <c r="B112" i="4"/>
  <c r="B114" i="4"/>
  <c r="B115" i="4"/>
  <c r="B116" i="4"/>
  <c r="B117" i="4"/>
  <c r="B118" i="4"/>
  <c r="B119" i="4"/>
  <c r="B120" i="4"/>
  <c r="B121" i="4"/>
  <c r="B122" i="4"/>
  <c r="B123" i="4"/>
  <c r="B124" i="4"/>
  <c r="K5" i="4"/>
  <c r="L5" i="4"/>
  <c r="M5" i="4"/>
  <c r="N5" i="4"/>
  <c r="O5" i="4"/>
  <c r="Q5" i="4"/>
  <c r="C6" i="4"/>
  <c r="D6" i="4"/>
  <c r="E6" i="4"/>
  <c r="F6" i="4"/>
  <c r="G6" i="4"/>
  <c r="H6" i="4"/>
  <c r="I6" i="4"/>
  <c r="J6" i="4"/>
  <c r="K6" i="4"/>
  <c r="L6" i="4"/>
  <c r="M6" i="4"/>
  <c r="N6" i="4"/>
  <c r="O6" i="4"/>
  <c r="Q6" i="4"/>
  <c r="C7" i="4"/>
  <c r="D7" i="4"/>
  <c r="E7" i="4"/>
  <c r="F7" i="4"/>
  <c r="G7" i="4"/>
  <c r="H7" i="4"/>
  <c r="I7" i="4"/>
  <c r="J7" i="4"/>
  <c r="K7" i="4"/>
  <c r="L7" i="4"/>
  <c r="M7" i="4"/>
  <c r="N7" i="4"/>
  <c r="O7" i="4"/>
  <c r="Q7" i="4"/>
  <c r="C8" i="4"/>
  <c r="D8" i="4"/>
  <c r="E8" i="4"/>
  <c r="F8" i="4"/>
  <c r="G8" i="4"/>
  <c r="H8" i="4"/>
  <c r="I8" i="4"/>
  <c r="J8" i="4"/>
  <c r="K8" i="4"/>
  <c r="L8" i="4"/>
  <c r="M8" i="4"/>
  <c r="N8" i="4"/>
  <c r="O8" i="4"/>
  <c r="Q8" i="4"/>
  <c r="C9" i="4"/>
  <c r="D9" i="4"/>
  <c r="E9" i="4"/>
  <c r="F9" i="4"/>
  <c r="G9" i="4"/>
  <c r="H9" i="4"/>
  <c r="I9" i="4"/>
  <c r="J9" i="4"/>
  <c r="K9" i="4"/>
  <c r="L9" i="4"/>
  <c r="M9" i="4"/>
  <c r="N9" i="4"/>
  <c r="O9" i="4"/>
  <c r="Q9" i="4"/>
  <c r="C10" i="4"/>
  <c r="D10" i="4"/>
  <c r="F10" i="4"/>
  <c r="G10" i="4"/>
  <c r="H10" i="4"/>
  <c r="I10" i="4"/>
  <c r="K10" i="4"/>
  <c r="L10" i="4"/>
  <c r="M10" i="4"/>
  <c r="N10" i="4"/>
  <c r="O10" i="4"/>
  <c r="Q10" i="4"/>
  <c r="C11" i="4"/>
  <c r="D11" i="4"/>
  <c r="E11" i="4"/>
  <c r="F11" i="4"/>
  <c r="G11" i="4"/>
  <c r="H11" i="4"/>
  <c r="I11" i="4"/>
  <c r="J11" i="4"/>
  <c r="C12" i="4"/>
  <c r="D12" i="4"/>
  <c r="E12" i="4"/>
  <c r="F12" i="4"/>
  <c r="G12" i="4"/>
  <c r="H12" i="4"/>
  <c r="I12" i="4"/>
  <c r="J12" i="4"/>
  <c r="K12" i="4"/>
  <c r="L12" i="4"/>
  <c r="M12" i="4"/>
  <c r="N12" i="4"/>
  <c r="O12" i="4"/>
  <c r="Q12" i="4"/>
  <c r="C13" i="4"/>
  <c r="D13" i="4"/>
  <c r="F13" i="4"/>
  <c r="G13" i="4"/>
  <c r="H13" i="4"/>
  <c r="I13" i="4"/>
  <c r="J13" i="4"/>
  <c r="K13" i="4"/>
  <c r="L13" i="4"/>
  <c r="M13" i="4"/>
  <c r="N13" i="4"/>
  <c r="O13" i="4"/>
  <c r="Q13" i="4"/>
  <c r="C14" i="4"/>
  <c r="D14" i="4"/>
  <c r="E14" i="4"/>
  <c r="F14" i="4"/>
  <c r="G14" i="4"/>
  <c r="H14" i="4"/>
  <c r="I14" i="4"/>
  <c r="J14" i="4"/>
  <c r="K14" i="4"/>
  <c r="L14" i="4"/>
  <c r="M14" i="4"/>
  <c r="N14" i="4"/>
  <c r="O14" i="4"/>
  <c r="Q14" i="4"/>
  <c r="G15" i="4"/>
  <c r="H15" i="4"/>
  <c r="I15" i="4"/>
  <c r="J15" i="4"/>
  <c r="K15" i="4"/>
  <c r="L15" i="4"/>
  <c r="M15" i="4"/>
  <c r="N15" i="4"/>
  <c r="O15" i="4"/>
  <c r="Q15" i="4"/>
  <c r="C16" i="4"/>
  <c r="D16" i="4"/>
  <c r="E16" i="4"/>
  <c r="F16" i="4"/>
  <c r="G16" i="4"/>
  <c r="H16" i="4"/>
  <c r="I16" i="4"/>
  <c r="J16" i="4"/>
  <c r="K16" i="4"/>
  <c r="L16" i="4"/>
  <c r="M16" i="4"/>
  <c r="N16" i="4"/>
  <c r="O16" i="4"/>
  <c r="Q16" i="4"/>
  <c r="E17" i="4"/>
  <c r="F17" i="4"/>
  <c r="G17" i="4"/>
  <c r="H17" i="4"/>
  <c r="I17" i="4"/>
  <c r="J17" i="4"/>
  <c r="K17" i="4"/>
  <c r="L17" i="4"/>
  <c r="M17" i="4"/>
  <c r="N17" i="4"/>
  <c r="O17" i="4"/>
  <c r="Q17" i="4"/>
  <c r="C18" i="4"/>
  <c r="D18" i="4"/>
  <c r="E18" i="4"/>
  <c r="F18" i="4"/>
  <c r="G18" i="4"/>
  <c r="H18" i="4"/>
  <c r="I18" i="4"/>
  <c r="J18" i="4"/>
  <c r="K18" i="4"/>
  <c r="L18" i="4"/>
  <c r="M18" i="4"/>
  <c r="N18" i="4"/>
  <c r="O18" i="4"/>
  <c r="Q18" i="4"/>
  <c r="C19" i="4"/>
  <c r="D19" i="4"/>
  <c r="E19" i="4"/>
  <c r="F19" i="4"/>
  <c r="G19" i="4"/>
  <c r="H19" i="4"/>
  <c r="I19" i="4"/>
  <c r="J19" i="4"/>
  <c r="K19" i="4"/>
  <c r="L19" i="4"/>
  <c r="M19" i="4"/>
  <c r="N19" i="4"/>
  <c r="O19" i="4"/>
  <c r="Q19" i="4"/>
  <c r="C20" i="4"/>
  <c r="D20" i="4"/>
  <c r="E20" i="4"/>
  <c r="F20" i="4"/>
  <c r="G20" i="4"/>
  <c r="H20" i="4"/>
  <c r="I20" i="4"/>
  <c r="J20" i="4"/>
  <c r="K20" i="4"/>
  <c r="L20" i="4"/>
  <c r="M20" i="4"/>
  <c r="N20" i="4"/>
  <c r="O20" i="4"/>
  <c r="Q20" i="4"/>
  <c r="C21" i="4"/>
  <c r="D21" i="4"/>
  <c r="E21" i="4"/>
  <c r="F21" i="4"/>
  <c r="G21" i="4"/>
  <c r="H21" i="4"/>
  <c r="I21" i="4"/>
  <c r="J21" i="4"/>
  <c r="K21" i="4"/>
  <c r="L21" i="4"/>
  <c r="M21" i="4"/>
  <c r="N21" i="4"/>
  <c r="O21" i="4"/>
  <c r="Q21" i="4"/>
  <c r="C22" i="4"/>
  <c r="D22" i="4"/>
  <c r="E22" i="4"/>
  <c r="F22" i="4"/>
  <c r="G22" i="4"/>
  <c r="H22" i="4"/>
  <c r="I22" i="4"/>
  <c r="J22" i="4"/>
  <c r="K22" i="4"/>
  <c r="L22" i="4"/>
  <c r="M22" i="4"/>
  <c r="N22" i="4"/>
  <c r="O22" i="4"/>
  <c r="Q22" i="4"/>
  <c r="C23" i="4"/>
  <c r="D23" i="4"/>
  <c r="E23" i="4"/>
  <c r="F23" i="4"/>
  <c r="G23" i="4"/>
  <c r="H23" i="4"/>
  <c r="I23" i="4"/>
  <c r="J23" i="4"/>
  <c r="K23" i="4"/>
  <c r="L23" i="4"/>
  <c r="M23" i="4"/>
  <c r="N23" i="4"/>
  <c r="O23" i="4"/>
  <c r="Q23" i="4"/>
  <c r="C24" i="4"/>
  <c r="D24" i="4"/>
  <c r="E24" i="4"/>
  <c r="F24" i="4"/>
  <c r="G24" i="4"/>
  <c r="H24" i="4"/>
  <c r="I24" i="4"/>
  <c r="J24" i="4"/>
  <c r="K24" i="4"/>
  <c r="L24" i="4"/>
  <c r="M24" i="4"/>
  <c r="N24" i="4"/>
  <c r="O24" i="4"/>
  <c r="Q24" i="4"/>
  <c r="C25" i="4"/>
  <c r="D25" i="4"/>
  <c r="E25" i="4"/>
  <c r="F25" i="4"/>
  <c r="G25" i="4"/>
  <c r="H25" i="4"/>
  <c r="I25" i="4"/>
  <c r="J25" i="4"/>
  <c r="K25" i="4"/>
  <c r="L25" i="4"/>
  <c r="M25" i="4"/>
  <c r="N25" i="4"/>
  <c r="O25" i="4"/>
  <c r="Q25" i="4"/>
  <c r="C26" i="4"/>
  <c r="D26" i="4"/>
  <c r="E26" i="4"/>
  <c r="F26" i="4"/>
  <c r="G26" i="4"/>
  <c r="H26" i="4"/>
  <c r="I26" i="4"/>
  <c r="J26" i="4"/>
  <c r="K26" i="4"/>
  <c r="L26" i="4"/>
  <c r="M26" i="4"/>
  <c r="N26" i="4"/>
  <c r="O26" i="4"/>
  <c r="Q26" i="4"/>
  <c r="C27" i="4"/>
  <c r="D27" i="4"/>
  <c r="E27" i="4"/>
  <c r="F27" i="4"/>
  <c r="G27" i="4"/>
  <c r="H27" i="4"/>
  <c r="I27" i="4"/>
  <c r="J27" i="4"/>
  <c r="K27" i="4"/>
  <c r="L27" i="4"/>
  <c r="M27" i="4"/>
  <c r="N27" i="4"/>
  <c r="O27" i="4"/>
  <c r="Q27" i="4"/>
  <c r="C28" i="4"/>
  <c r="D28" i="4"/>
  <c r="E28" i="4"/>
  <c r="F28" i="4"/>
  <c r="G28" i="4"/>
  <c r="H28" i="4"/>
  <c r="I28" i="4"/>
  <c r="J28" i="4"/>
  <c r="K28" i="4"/>
  <c r="L28" i="4"/>
  <c r="M28" i="4"/>
  <c r="N28" i="4"/>
  <c r="Q28" i="4"/>
  <c r="B6" i="4"/>
  <c r="B7" i="4"/>
  <c r="B8" i="4"/>
  <c r="B9" i="4"/>
  <c r="B10" i="4"/>
  <c r="B11" i="4"/>
  <c r="B12" i="4"/>
  <c r="B13" i="4"/>
  <c r="B14" i="4"/>
  <c r="B16" i="4"/>
  <c r="B18" i="4"/>
  <c r="B19" i="4"/>
  <c r="B20" i="4"/>
  <c r="B21" i="4"/>
  <c r="B22" i="4"/>
  <c r="B23" i="4"/>
  <c r="B24" i="4"/>
  <c r="B25" i="4"/>
  <c r="B26" i="4"/>
  <c r="B27" i="4"/>
  <c r="B28" i="4"/>
  <c r="M16" i="20" l="1"/>
  <c r="E16" i="20"/>
  <c r="B16" i="20"/>
  <c r="J16" i="20"/>
  <c r="L16" i="20"/>
  <c r="H16" i="20"/>
  <c r="D16" i="20"/>
  <c r="O16" i="20"/>
  <c r="G16" i="20"/>
  <c r="C16" i="20"/>
  <c r="I16" i="20"/>
  <c r="N16" i="20"/>
  <c r="F16" i="20"/>
  <c r="C30" i="4"/>
  <c r="I126" i="4"/>
  <c r="O126" i="4"/>
  <c r="F30" i="4"/>
  <c r="H126" i="4"/>
  <c r="D126" i="4"/>
  <c r="N126" i="4"/>
  <c r="B30" i="4"/>
  <c r="I30" i="4"/>
  <c r="E30" i="4"/>
  <c r="O30" i="4"/>
  <c r="K126" i="4"/>
  <c r="G126" i="4"/>
  <c r="C126" i="4"/>
  <c r="M126" i="4"/>
  <c r="G30" i="4"/>
  <c r="M30" i="4"/>
  <c r="E126" i="4"/>
  <c r="J30" i="4"/>
  <c r="L30" i="4"/>
  <c r="H30" i="4"/>
  <c r="D30" i="4"/>
  <c r="N30" i="4"/>
  <c r="B126" i="4"/>
  <c r="J126" i="4"/>
  <c r="F126" i="4"/>
  <c r="L126" i="4"/>
  <c r="Q16" i="20"/>
  <c r="Q126" i="4"/>
  <c r="Q30" i="4"/>
  <c r="Q16" i="14"/>
  <c r="K16" i="20"/>
  <c r="K30" i="4"/>
  <c r="F7" i="1"/>
  <c r="G7" i="1"/>
  <c r="F8" i="1"/>
  <c r="H8" i="1" s="1"/>
  <c r="G8" i="1"/>
  <c r="F9" i="1"/>
  <c r="G9" i="1"/>
  <c r="F10" i="1"/>
  <c r="G10" i="1"/>
  <c r="F11" i="1"/>
  <c r="G11" i="1"/>
  <c r="F12" i="1"/>
  <c r="H12" i="1" s="1"/>
  <c r="G12" i="1"/>
  <c r="F13" i="1"/>
  <c r="G13" i="1"/>
  <c r="F14" i="1"/>
  <c r="G14" i="1"/>
  <c r="F15" i="1"/>
  <c r="G15" i="1"/>
  <c r="F16" i="1"/>
  <c r="H16" i="1" s="1"/>
  <c r="G16" i="1"/>
  <c r="F17" i="1"/>
  <c r="G17" i="1"/>
  <c r="F18" i="1"/>
  <c r="G18" i="1"/>
  <c r="F19" i="1"/>
  <c r="G19" i="1"/>
  <c r="F21" i="1"/>
  <c r="G21" i="1"/>
  <c r="G6" i="1"/>
  <c r="F6" i="1"/>
  <c r="H6" i="1" s="1"/>
  <c r="E19" i="1"/>
  <c r="B18" i="1"/>
  <c r="C18" i="1"/>
  <c r="B19" i="1"/>
  <c r="C19" i="1"/>
  <c r="D49" i="1"/>
  <c r="D50" i="1"/>
  <c r="D51" i="1"/>
  <c r="D52" i="1"/>
  <c r="D53" i="1"/>
  <c r="D54" i="1"/>
  <c r="D55" i="1"/>
  <c r="D56" i="1"/>
  <c r="D57" i="1"/>
  <c r="D58" i="1"/>
  <c r="D59" i="1"/>
  <c r="D48" i="1"/>
  <c r="D27" i="1"/>
  <c r="D28" i="1"/>
  <c r="D29" i="1"/>
  <c r="D30" i="1"/>
  <c r="D31" i="1"/>
  <c r="D32" i="1"/>
  <c r="D33" i="1"/>
  <c r="D34" i="1"/>
  <c r="D35" i="1"/>
  <c r="D37" i="1"/>
  <c r="D26" i="1"/>
  <c r="E17" i="1"/>
  <c r="C17" i="1"/>
  <c r="B17" i="1"/>
  <c r="D17" i="1" s="1"/>
  <c r="E16" i="1"/>
  <c r="C16" i="1"/>
  <c r="B16" i="1"/>
  <c r="E15" i="1"/>
  <c r="C15" i="1"/>
  <c r="B15" i="1"/>
  <c r="E14" i="1"/>
  <c r="C14" i="1"/>
  <c r="B14" i="1"/>
  <c r="E13" i="1"/>
  <c r="C13" i="1"/>
  <c r="B13" i="1"/>
  <c r="D13" i="1" s="1"/>
  <c r="E12" i="1"/>
  <c r="C12" i="1"/>
  <c r="B12" i="1"/>
  <c r="E11" i="1"/>
  <c r="C11" i="1"/>
  <c r="B11" i="1"/>
  <c r="E10" i="1"/>
  <c r="C10" i="1"/>
  <c r="B10" i="1"/>
  <c r="D10" i="1" s="1"/>
  <c r="E9" i="1"/>
  <c r="C9" i="1"/>
  <c r="B9" i="1"/>
  <c r="E8" i="1"/>
  <c r="C8" i="1"/>
  <c r="B8" i="1"/>
  <c r="E7" i="1"/>
  <c r="C7" i="1"/>
  <c r="B7" i="1"/>
  <c r="E6" i="1"/>
  <c r="C6" i="1"/>
  <c r="B6" i="1"/>
  <c r="D6" i="1" s="1"/>
  <c r="H7" i="16"/>
  <c r="H8" i="16"/>
  <c r="H9" i="16"/>
  <c r="H10" i="16"/>
  <c r="H11" i="16"/>
  <c r="H12" i="16"/>
  <c r="H13" i="16"/>
  <c r="H14" i="16"/>
  <c r="H15" i="16"/>
  <c r="H16" i="16"/>
  <c r="H17" i="16"/>
  <c r="H6" i="16"/>
  <c r="D7" i="16"/>
  <c r="D8" i="16"/>
  <c r="D9" i="16"/>
  <c r="D10" i="16"/>
  <c r="D11" i="16"/>
  <c r="D12" i="16"/>
  <c r="D13" i="16"/>
  <c r="D14" i="16"/>
  <c r="D15" i="16"/>
  <c r="D16" i="16"/>
  <c r="D17" i="16"/>
  <c r="D18" i="16"/>
  <c r="D6" i="16"/>
  <c r="H27" i="16"/>
  <c r="H28" i="16"/>
  <c r="H29" i="16"/>
  <c r="H30" i="16"/>
  <c r="H31" i="16"/>
  <c r="H32" i="16"/>
  <c r="H33" i="16"/>
  <c r="H34" i="16"/>
  <c r="H35" i="16"/>
  <c r="H36" i="16"/>
  <c r="H37" i="16"/>
  <c r="H38" i="16"/>
  <c r="H39" i="16"/>
  <c r="H41" i="16"/>
  <c r="H26" i="16"/>
  <c r="D32" i="16"/>
  <c r="D33" i="16"/>
  <c r="D34" i="16"/>
  <c r="D36" i="16"/>
  <c r="D39" i="16"/>
  <c r="H19" i="16"/>
  <c r="D19" i="16"/>
  <c r="D39" i="1"/>
  <c r="H14" i="1" l="1"/>
  <c r="H18" i="1"/>
  <c r="H10" i="1"/>
  <c r="D8" i="1"/>
  <c r="D11" i="1"/>
  <c r="D15" i="1"/>
  <c r="D19" i="1"/>
  <c r="H19" i="1"/>
  <c r="H17" i="1"/>
  <c r="H15" i="1"/>
  <c r="H13" i="1"/>
  <c r="H11" i="1"/>
  <c r="H9" i="1"/>
  <c r="H7" i="1"/>
  <c r="D7" i="1"/>
  <c r="D12" i="1"/>
  <c r="D16" i="1"/>
  <c r="H21" i="1"/>
  <c r="D9" i="1"/>
  <c r="D14" i="1"/>
  <c r="N48" i="14" l="1"/>
  <c r="N47" i="14"/>
  <c r="N46" i="14"/>
  <c r="N45" i="14"/>
  <c r="N44" i="14"/>
  <c r="N43" i="14"/>
  <c r="N42" i="14"/>
  <c r="N41" i="14"/>
  <c r="N40" i="14"/>
  <c r="N39" i="14"/>
  <c r="N29" i="14"/>
  <c r="N28" i="14"/>
  <c r="N13" i="14" s="1"/>
  <c r="N27" i="14"/>
  <c r="N26" i="14"/>
  <c r="N25" i="14"/>
  <c r="N24" i="14"/>
  <c r="N9" i="14" s="1"/>
  <c r="N23" i="14"/>
  <c r="N22" i="14"/>
  <c r="N21" i="14"/>
  <c r="N20" i="14"/>
  <c r="C17" i="12"/>
  <c r="F17" i="12" s="1"/>
  <c r="B17" i="12"/>
  <c r="G17" i="12" l="1"/>
  <c r="D17" i="12"/>
  <c r="E17" i="12"/>
  <c r="N8" i="14"/>
  <c r="N12" i="14"/>
  <c r="N31" i="14"/>
  <c r="N5" i="14"/>
  <c r="N6" i="14"/>
  <c r="N10" i="14"/>
  <c r="N14" i="14"/>
  <c r="N7" i="14"/>
  <c r="N11" i="14"/>
  <c r="N50" i="14"/>
  <c r="H18" i="16"/>
  <c r="D18" i="1"/>
  <c r="B21" i="1"/>
  <c r="C21" i="1"/>
  <c r="D63" i="1"/>
  <c r="D41" i="1"/>
  <c r="D21" i="1" l="1"/>
  <c r="N16" i="14"/>
  <c r="H21" i="16"/>
  <c r="D41" i="16" l="1"/>
  <c r="D21" i="16"/>
  <c r="E18" i="1"/>
  <c r="D38" i="1"/>
  <c r="D60" i="1"/>
  <c r="D31" i="16"/>
  <c r="D30" i="16"/>
  <c r="D29" i="16"/>
  <c r="D28" i="16"/>
  <c r="D27" i="16"/>
  <c r="D26" i="16"/>
</calcChain>
</file>

<file path=xl/sharedStrings.xml><?xml version="1.0" encoding="utf-8"?>
<sst xmlns="http://schemas.openxmlformats.org/spreadsheetml/2006/main" count="719" uniqueCount="128">
  <si>
    <t>2000-01</t>
  </si>
  <si>
    <t>2001-02</t>
  </si>
  <si>
    <t>2002-03</t>
  </si>
  <si>
    <t>2003-04</t>
  </si>
  <si>
    <t>2004-05</t>
  </si>
  <si>
    <t>2005-06</t>
  </si>
  <si>
    <t>2006-07</t>
  </si>
  <si>
    <t>2007-08</t>
  </si>
  <si>
    <t>2008-09</t>
  </si>
  <si>
    <t>2009-10</t>
  </si>
  <si>
    <t>Eligible</t>
  </si>
  <si>
    <t>Total</t>
  </si>
  <si>
    <t>Ineligible</t>
  </si>
  <si>
    <t>Fall Full-time Headcounts</t>
  </si>
  <si>
    <t>All Terms FTEs (Full-time Equivalent)</t>
  </si>
  <si>
    <t xml:space="preserve">All Terms BIUs </t>
  </si>
  <si>
    <t>Summer &amp; Fall FTEs (Full-time Equivalent)</t>
  </si>
  <si>
    <t>Algoma</t>
  </si>
  <si>
    <t>Brock</t>
  </si>
  <si>
    <t>Carleton</t>
  </si>
  <si>
    <t>Guelph</t>
  </si>
  <si>
    <t>Lakehead</t>
  </si>
  <si>
    <t>Laurentian</t>
  </si>
  <si>
    <t>McMaster</t>
  </si>
  <si>
    <t>Nipissing</t>
  </si>
  <si>
    <t>NOSM</t>
  </si>
  <si>
    <t>OCAD</t>
  </si>
  <si>
    <t>UOIT</t>
  </si>
  <si>
    <t>Ottawa</t>
  </si>
  <si>
    <t>Queen's</t>
  </si>
  <si>
    <t>Ryerson</t>
  </si>
  <si>
    <t>Toronto</t>
  </si>
  <si>
    <t>Trent</t>
  </si>
  <si>
    <t>Waterloo</t>
  </si>
  <si>
    <t>Western</t>
  </si>
  <si>
    <t>Wilfrid Laurier</t>
  </si>
  <si>
    <t>Windsor</t>
  </si>
  <si>
    <t>York</t>
  </si>
  <si>
    <t>General Arts &amp; Science</t>
  </si>
  <si>
    <t>Not Reported/Not Applicable</t>
  </si>
  <si>
    <t>Dominicain</t>
  </si>
  <si>
    <t>Education</t>
  </si>
  <si>
    <t>Fine &amp; Applied Arts</t>
  </si>
  <si>
    <t>Humanities</t>
  </si>
  <si>
    <t>Social Sciences</t>
  </si>
  <si>
    <t>Health Professions</t>
  </si>
  <si>
    <t>Unknown</t>
  </si>
  <si>
    <t>Agriculture &amp; Biological Sciences</t>
  </si>
  <si>
    <t>Engineering &amp; Applied Sciences</t>
  </si>
  <si>
    <t>Math &amp; Physical Sciences</t>
  </si>
  <si>
    <t xml:space="preserve">  - Algoma</t>
  </si>
  <si>
    <t xml:space="preserve">  - Hearst</t>
  </si>
  <si>
    <t>Notes:</t>
  </si>
  <si>
    <t>Mathematical &amp; Physical Sciences</t>
  </si>
  <si>
    <t>International Students</t>
  </si>
  <si>
    <t>International Students as a % of Total Enrolments</t>
  </si>
  <si>
    <t xml:space="preserve">Notes: </t>
  </si>
  <si>
    <t>Master's</t>
  </si>
  <si>
    <t>Undergraduate Students</t>
  </si>
  <si>
    <t>All Students</t>
  </si>
  <si>
    <t>Graduate Students</t>
  </si>
  <si>
    <t>Total Students, Full-time</t>
  </si>
  <si>
    <t>Undergraduate Students, Full-time</t>
  </si>
  <si>
    <t>Total Students, Part-time</t>
  </si>
  <si>
    <t>Undergraduate Students, Part-time</t>
  </si>
  <si>
    <t>Graduate Students, Part-time</t>
  </si>
  <si>
    <t>Graduate Students, Full-time</t>
  </si>
  <si>
    <t>Total Students</t>
  </si>
  <si>
    <t>FTEs (Full-time Equivalent)</t>
  </si>
  <si>
    <t>2010-11</t>
  </si>
  <si>
    <t>1. The tables include eligible and ineligible students.</t>
  </si>
  <si>
    <t>Doctoral</t>
  </si>
  <si>
    <t xml:space="preserve">1. The tables include eligible and ineligible students. </t>
  </si>
  <si>
    <t>1. Total graduate student enrolments consist of three categories: "Graduate Diploma", "Master's" and "Doctoral". Enrolments in the first category are not included in this table the numbers are small.</t>
  </si>
  <si>
    <t>3.  Ineligible FTEs prior to 2006-07 are estimated since not all institutions reported ineligible FTEs. COU used the following formula to infer the ineligible FTEs from headcounts for those that did not report: FTE=full-time headcounts + part-time headcounts*0.3.</t>
  </si>
  <si>
    <t>2. Undergraduate and graduate FTEs are counted differently. Undergraduate FTEs are counted as a proportion of a normal full-time load for a particular program and level of registration over an academic year ("all terms"). Full-time undergraduates normally register for two terms per academic year, and those taking a full course load generate 0.5 FTE each term or 1.0 FTE in total. Undergraduate students taking fewer courses than a full course load will generate proportionately fewer FTEs, and those taking more than a full course load or earning credits in a third term generate more FTEs. Graduate students are counted per term. By convention, graduate FTEs are approximated by summing FTEs in fall and summer terms. Graduates normally register for three terms. Full-time graduate students generate 1.0 FTE and part-time graduate students 0.3 FTE.</t>
  </si>
  <si>
    <t>5. Headcounts - every student enrolled is counted as one headcount regardless of registration status or course load or level of study. Fall term full-time headcounts (counted on November 1st) are a commonly used measure for enrolments.</t>
  </si>
  <si>
    <t>2. Eligible &amp; Ineligible - refers to the eligibility of a student for operating grants. A student is considered eligible if he or she is either a Canadian citizen, a permanent resident, an eligible international student or a protected person, and is enrolled at an eligible institution, in a publicly-supported program that is approved after meeting the specific eligibility criteria set by the MTCU.</t>
  </si>
  <si>
    <t>3. Undergraduate and graduate FTEs are counted differently. Undergraduate FTEs are counted as a proportion of a normal full-time load for a particular program and level of registration over an academic year ("all terms"). Full-time undergraduates normally register for two terms per academic year, and those taking a full course load generate 0.5 FTE each term or 1.0 FTE in total. Undergraduate students taking fewer courses than a full course load will generate proportionately fewer FTEs, and those taking more than a full course load or earning credits in a third term generate more FTEs. Graduate students are counted per term. By convention, graduate FTEs are approximated by summing FTEs in fall and summer terms. Graduates normally register for three terms. Full-time graduate students generate 1.0 FTE and part-time graduate students 0.3 FTE.</t>
  </si>
  <si>
    <t>4.  Ineligible FTEs prior to 2006-07 are estimated since not all institutions reported ineligible FTEs. COU used the following formula to infer the ineligible FTEs from headcounts for those that did not report: FTE=full-time headcounts + part-time headcounts*0.3.</t>
  </si>
  <si>
    <t>6. Headcounts - every student enrolled is counted as one headcount regardless of registration status or course load or level of study. Fall term full-time headcounts (counted on November 1st) are a commonly used measure for enrolments.</t>
  </si>
  <si>
    <t>2. Headcounts - every student enrolled is counted as one headcount regardless of registration status or course load or level of study. Fall term full-time headcounts (counted on November 1st) are a commonly used measure for enrolments.</t>
  </si>
  <si>
    <t>3. Headcounts - every student enrolled is counted as one headcount regardless of registration status or course load or level of study. Fall term full-time headcounts (counted on November 1st) are a commonly used measure for enrolments.</t>
  </si>
  <si>
    <t>1. The tables include international students who are eligible and ineligible for provincial government funding. Ineligible students account for over 95% of international students, with variations across institutions and time.</t>
  </si>
  <si>
    <t>2. International students - categories include visa students, students without visa, and unknown foreign students.</t>
  </si>
  <si>
    <t>7. Undergraduates &amp; Graduates - undergraduates are enrolled in undergraduate level programs such as undergraduate diplomas and certificates, and bachelor's degrees; graduates are enrolled in graduate programs such as graduate diplomas and certificates, master's and doctoral.</t>
  </si>
  <si>
    <t>Graduates - graduates are enrolled in graduate programs such as graduate diplomas and certificates, master's and doctoral.</t>
  </si>
  <si>
    <t>4. Undergraduates &amp; Graduates - undergraduates are enrolled in undergraduate level programs such as undergraduate diplomas and certificates, and bachelor's degrees; graduates are enrolled in graduate programs such as graduate diplomas and certificates, master's and doctoral.</t>
  </si>
  <si>
    <t>5. Undergraduates &amp; Graduates - undergraduates are enrolled in undergraduate level programs such as undergraduate diplomas and certificates, and bachelor's degrees; graduates are enrolled in graduate programs such as graduate diplomas and certificates, master's and doctoral.</t>
  </si>
  <si>
    <t>2011-12</t>
  </si>
  <si>
    <t>2012-13</t>
  </si>
  <si>
    <t xml:space="preserve">http://www.uoguelph.ca/analysis_planning/images/pdfs/2009-10-Operating-Manual-Sept09.pdf </t>
  </si>
  <si>
    <r>
      <t xml:space="preserve">5. BIUs (Basic Income Unit) - units derived from FTEs. Each institution's BIUs are arrived at by multiplying FTEs by a weighting factor depending on the program of registration and the level of study. Undergraduate weightings in non-medical programs are from 1.0 to 3.0; masters, 3.0 to 4.0; and doctoral, 6.0. BIUs published here do not include imputing adjustments for undergraduate students and minima/maxima provisions for graduates, and </t>
    </r>
    <r>
      <rPr>
        <b/>
        <sz val="11"/>
        <color theme="1"/>
        <rFont val="Calibri"/>
        <family val="2"/>
        <scheme val="minor"/>
      </rPr>
      <t>thus should not be used to calculate funding impact.</t>
    </r>
    <r>
      <rPr>
        <sz val="11"/>
        <color theme="1"/>
        <rFont val="Calibri"/>
        <family val="2"/>
        <scheme val="minor"/>
      </rPr>
      <t xml:space="preserve"> Refer to </t>
    </r>
    <r>
      <rPr>
        <i/>
        <sz val="11"/>
        <color theme="1"/>
        <rFont val="Calibri"/>
        <family val="2"/>
        <scheme val="minor"/>
      </rPr>
      <t>The Ontario Operating Funds Distribution Manual</t>
    </r>
    <r>
      <rPr>
        <sz val="11"/>
        <color theme="1"/>
        <rFont val="Calibri"/>
        <family val="2"/>
        <scheme val="minor"/>
      </rPr>
      <t xml:space="preserve"> for more details:</t>
    </r>
  </si>
  <si>
    <r>
      <t xml:space="preserve">4. BIUs (Basic Income Unit) - units derived from FTEs. Each institution's BIUs are arrived at by multiplying FTEs by a weighting factor depending on the program of registration and the level of study. Undergraduate weightings in non-medical programs are from 1.0 to 3.0; masters, 3.0 to 4.0; and doctoral, 6.0. BIUs published here do not include imputing adjustments for undergraduate students and minima/maxima provisions for graduates, and </t>
    </r>
    <r>
      <rPr>
        <b/>
        <sz val="11"/>
        <rFont val="Calibri"/>
        <family val="2"/>
        <scheme val="minor"/>
      </rPr>
      <t>thus should not be used to calculate funding impact.</t>
    </r>
    <r>
      <rPr>
        <sz val="11"/>
        <rFont val="Calibri"/>
        <family val="2"/>
        <scheme val="minor"/>
      </rPr>
      <t xml:space="preserve"> Refer to </t>
    </r>
    <r>
      <rPr>
        <i/>
        <sz val="11"/>
        <rFont val="Calibri"/>
        <family val="2"/>
        <scheme val="minor"/>
      </rPr>
      <t>The Ontario Operating Funds Distribution Manual</t>
    </r>
    <r>
      <rPr>
        <sz val="11"/>
        <rFont val="Calibri"/>
        <family val="2"/>
        <scheme val="minor"/>
      </rPr>
      <t xml:space="preserve"> for more details:</t>
    </r>
  </si>
  <si>
    <t>2013-14</t>
  </si>
  <si>
    <t>8. The total numbers include Algoma University and Dominicain University College. Algoma became a university in 2009-10. Starting in 2013-14 Dominicain's enrolment is included with Carleton University.</t>
  </si>
  <si>
    <t>7. The total numbers include Algoma University and Dominicain University College. Algoma became a university in 2009-10. Starting in 2013-14 Dominicain's enrolment is included with Carleton University.</t>
  </si>
  <si>
    <t>6. The total numbers include Algoma University and Dominicain University College. Algoma became a university in 2009-10. Starting in 2013-14 Dominicain's enrolment is included with Carleton University.</t>
  </si>
  <si>
    <t>2014-15</t>
  </si>
  <si>
    <t>6. Enrolments presented for each university include students enrolled in all affiliates and campuses. Starting in 2014-15, Hearst is included with Laurentian University.</t>
  </si>
  <si>
    <t>Male</t>
  </si>
  <si>
    <t>Female</t>
  </si>
  <si>
    <t>2015-16</t>
  </si>
  <si>
    <t>Source: Ontario Ministry of Advanced Education and Skills Devlopment (MAESD)</t>
  </si>
  <si>
    <t>1. Eligible &amp; Ineligible - refers to the eligibility of a student for operating grants. A student is considered eligible if he or she is either a Canadian citizen, a permanent resident, an eligible international student or a protected person, and is enrolled at an eligible institution, in a publicly-supported program that is approved after meeting the specific eligibility criteria set by the MAESD.</t>
  </si>
  <si>
    <t>Table 1: Summary of Enrolments in Ontario Universities, 2000-01 - 2015-16</t>
  </si>
  <si>
    <t>Percent Distribution</t>
  </si>
  <si>
    <t>Fall Full-Time Headcounts</t>
  </si>
  <si>
    <t xml:space="preserve">Female </t>
  </si>
  <si>
    <t>Other / Not Reported</t>
  </si>
  <si>
    <t>Source: Ontario Ministry of Advanced Education and Skills Development (MAESD)</t>
  </si>
  <si>
    <t>Table 2: Graduate Student Enrolment, 2000-01 - 2015-16</t>
  </si>
  <si>
    <t>Table 3: Fall Term Headcounts by Institution and Level of Study, 2000-01 - 2015-16</t>
  </si>
  <si>
    <t>Table 4: Fall Full-time Headcounts by Level and Program of Study, 2000-01 - 2015-16</t>
  </si>
  <si>
    <t>Table 5: International Students: Fall Full-time Headcounts by Funding Eligibility, 2001-02 - 2015-16</t>
  </si>
  <si>
    <t>Table 6: International Students: Fall Full-time Headcounts by Program of Study (eligible and ineligible), 2000-01 - 2015-16</t>
  </si>
  <si>
    <t xml:space="preserve">1. The table includes eligible and ineligible students. </t>
  </si>
  <si>
    <t>Table 7: Summary of Enrolment by Gender in Ontario Universities, 2005-06 - 2015-16</t>
  </si>
  <si>
    <t>6. Full-time - students taking more than a certain percentage of full load course work (i.e. threshold). Different institutions have different cut-off percentages. It also varies in time for one institution. For example, the full-time threshold for University of Toronto was changed from 80% to 60% in 2003-04, resulting in an increase in full-time students (and a decrease in part-time students). Starting in 2015-16, McMaster adopted 60% of a full time load as a full time student (previously it was 80%).</t>
  </si>
  <si>
    <t>4. Full-time - students taking more than a certain percentage of full load course work (i.e. threshold). Different institutions have different cut-off percentages. It also varies in time for one institution. For example, the full-time threshold for University of Toronto was changed from 80% to 60% in 2003-04, resulting in an increase in full-time students (and a decrease in part-time students). Starting in 2015-16, McMaster adopted 60% of a full time load as a full time student (previously it was 80%).</t>
  </si>
  <si>
    <t>Eligible &amp; Ineligible - refers to the eligibility of a student for operating grants. A student is considered eligible if he or she is either a Canadian citizen, a permanent resident, an eligible international student or a protected person, and is enrolled at an eligible institution, in a publicly-supported program that is approved after meeting the specific eligibility criteria set by the MAESD.</t>
  </si>
  <si>
    <t>7. Full-time - students taking more than a certain percentage of full load course work (i.e. threshold). Different institutions have different cut-off percentages. It also varies in time for one institution. For example, the full-time threshold for University of Toronto was changed from 80% to 60% in 2003-04, resulting in an increase in full-time students (and a decrease in part-time students). Starting in 2015-16, McMaster adopted 60% of a full time load as a full time student (previously it was 80%).</t>
  </si>
  <si>
    <t>3. Full-time - students taking more than a certain percentage of full load course work (i.e. threshold). Different institutions have different cut-off percentages. It also varies in time for one institution. For example, the full-time threshold for University of Toronto was changed from 80% to 60% in 2003-04, resulting in an increase in full-time students (and a decrease in part-time students). Starting in 2015-16, McMaster adopted 60% of a full time load as a full time student (previously it was 80%).</t>
  </si>
  <si>
    <t xml:space="preserve">5. This table is calculated from MAESD records. It is different from the Common University Data Ontario (CUDO) published on the COU website for several reasons.  </t>
  </si>
  <si>
    <t>First of all, MAESD's categorization of undergraduates and graduates  includes diploma and certificate students whereas CUDO only publishes degree seeking students.</t>
  </si>
  <si>
    <t>Secondly, CUDO groups bachelor's with first professional degrees, while MAESD places some professional degrees under other categories such as undergraduate diplomas and graduate diplomas or degrees depending on the program.</t>
  </si>
  <si>
    <t>Lastly, there is some variance in how universities count their students. For example, Ryerson University counts collaborative nursing students in CUDO but they are not included in MAESD records since Ryerson does not receive funding directly; University of Toronto includes theology and post-MD students in CUDO but excludes them in MAESD reporting; University of Guelph has an agriculture programs re-categorized as a diploma program rather than a degree program; McMaster University and Brock University include in CUDO non-degree seeking students such as those taking continuing/upgrading post-Bachelor courses but not working towards a second Bachelor's degree or graduate school.</t>
  </si>
  <si>
    <t>2. The tables use SPEMAJ for program groupings. SPEMAJ (Specialization Major) is a categorization method used by MAESD that groups programs by field of study. According to SPEMAJ, programs are categorized into 10 broad groups and over 100 detailed groups. It is different from FORPOS (Formula Program of Study) code, which is mainly used by MAESD for funding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</si>
</sst>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0%"/>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color theme="1"/>
      <name val="Calibri"/>
      <family val="2"/>
      <scheme val="minor"/>
    </font>
    <font>
      <sz val="10.5"/>
      <color rgb="FF000000"/>
      <name val="Calibri"/>
      <family val="2"/>
      <scheme val="minor"/>
    </font>
    <font>
      <sz val="8.25"/>
      <color theme="1"/>
      <name val="Verdana"/>
      <family val="2"/>
    </font>
    <font>
      <b/>
      <i/>
      <sz val="11"/>
      <color theme="1"/>
      <name val="Calibri"/>
      <family val="2"/>
      <scheme val="minor"/>
    </font>
    <font>
      <sz val="11"/>
      <name val="Calibri"/>
      <family val="2"/>
      <scheme val="minor"/>
    </font>
    <font>
      <b/>
      <sz val="11"/>
      <name val="Calibri"/>
      <family val="2"/>
      <scheme val="minor"/>
    </font>
    <font>
      <sz val="10.5"/>
      <name val="Calibri"/>
      <family val="2"/>
      <scheme val="minor"/>
    </font>
    <font>
      <b/>
      <sz val="10.5"/>
      <name val="Calibri"/>
      <family val="2"/>
      <scheme val="minor"/>
    </font>
    <font>
      <sz val="10.5"/>
      <color theme="1"/>
      <name val="Calibri"/>
      <family val="2"/>
      <scheme val="minor"/>
    </font>
    <font>
      <b/>
      <i/>
      <sz val="10.5"/>
      <name val="Calibri"/>
      <family val="2"/>
      <scheme val="minor"/>
    </font>
    <font>
      <i/>
      <sz val="11"/>
      <color theme="1"/>
      <name val="Calibri"/>
      <family val="2"/>
      <scheme val="minor"/>
    </font>
    <font>
      <sz val="10"/>
      <name val="Calibri"/>
      <family val="2"/>
      <scheme val="minor"/>
    </font>
    <font>
      <b/>
      <sz val="10.5"/>
      <color theme="1"/>
      <name val="Calibri"/>
      <family val="2"/>
      <scheme val="minor"/>
    </font>
    <font>
      <i/>
      <sz val="11"/>
      <name val="Calibri"/>
      <family val="2"/>
      <scheme val="minor"/>
    </font>
    <font>
      <u/>
      <sz val="11"/>
      <color theme="10"/>
      <name val="Calibri"/>
      <family val="2"/>
      <scheme val="minor"/>
    </font>
    <font>
      <sz val="11"/>
      <color rgb="FFFF0000"/>
      <name val="Calibri"/>
      <family val="2"/>
      <scheme val="minor"/>
    </font>
    <font>
      <sz val="10"/>
      <color rgb="FFFF0000"/>
      <name val="Arial"/>
      <family val="2"/>
    </font>
  </fonts>
  <fills count="2">
    <fill>
      <patternFill patternType="none"/>
    </fill>
    <fill>
      <patternFill patternType="gray125"/>
    </fill>
  </fills>
  <borders count="42">
    <border>
      <left/>
      <right/>
      <top/>
      <bottom/>
      <diagonal/>
    </border>
    <border>
      <left/>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diagonal/>
    </border>
    <border>
      <left/>
      <right style="medium">
        <color indexed="64"/>
      </right>
      <top style="double">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thin">
        <color indexed="64"/>
      </right>
      <top style="medium">
        <color indexed="64"/>
      </top>
      <bottom style="double">
        <color indexed="64"/>
      </bottom>
      <diagonal/>
    </border>
    <border>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style="thin">
        <color indexed="64"/>
      </right>
      <top/>
      <bottom style="medium">
        <color indexed="64"/>
      </bottom>
      <diagonal/>
    </border>
    <border>
      <left/>
      <right style="thin">
        <color indexed="64"/>
      </right>
      <top style="double">
        <color indexed="64"/>
      </top>
      <bottom/>
      <diagonal/>
    </border>
    <border>
      <left style="thin">
        <color indexed="64"/>
      </left>
      <right/>
      <top style="double">
        <color indexed="64"/>
      </top>
      <bottom/>
      <diagonal/>
    </border>
    <border>
      <left style="thin">
        <color indexed="64"/>
      </left>
      <right/>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3" fillId="0" borderId="0" applyFont="0" applyFill="0" applyBorder="0" applyAlignment="0" applyProtection="0"/>
    <xf numFmtId="0" fontId="19" fillId="0" borderId="0" applyNumberFormat="0" applyFill="0" applyBorder="0" applyAlignment="0" applyProtection="0"/>
  </cellStyleXfs>
  <cellXfs count="168">
    <xf numFmtId="0" fontId="0" fillId="0" borderId="0" xfId="0"/>
    <xf numFmtId="164" fontId="1" fillId="0" borderId="0" xfId="1" applyNumberFormat="1" applyFont="1"/>
    <xf numFmtId="0" fontId="0" fillId="0" borderId="0" xfId="0" applyAlignment="1">
      <alignment wrapText="1"/>
    </xf>
    <xf numFmtId="0" fontId="2" fillId="0" borderId="0" xfId="0" applyFont="1"/>
    <xf numFmtId="0" fontId="4" fillId="0" borderId="0" xfId="3" applyFont="1"/>
    <xf numFmtId="0" fontId="3" fillId="0" borderId="0" xfId="3"/>
    <xf numFmtId="0" fontId="6" fillId="0" borderId="4" xfId="0" applyFont="1" applyBorder="1" applyAlignment="1">
      <alignment horizontal="right"/>
    </xf>
    <xf numFmtId="0" fontId="6" fillId="0" borderId="7" xfId="0" applyFont="1" applyBorder="1" applyAlignment="1">
      <alignment horizontal="right"/>
    </xf>
    <xf numFmtId="3" fontId="6" fillId="0" borderId="0" xfId="0" applyNumberFormat="1" applyFont="1" applyBorder="1" applyAlignment="1">
      <alignment horizontal="right"/>
    </xf>
    <xf numFmtId="0" fontId="6" fillId="0" borderId="11" xfId="0" applyFont="1" applyBorder="1" applyAlignment="1">
      <alignment horizontal="right" wrapText="1"/>
    </xf>
    <xf numFmtId="3" fontId="6" fillId="0" borderId="12" xfId="0" applyNumberFormat="1" applyFont="1" applyBorder="1" applyAlignment="1">
      <alignment horizontal="right" wrapText="1"/>
    </xf>
    <xf numFmtId="3" fontId="6" fillId="0" borderId="10" xfId="2" applyNumberFormat="1" applyFont="1" applyBorder="1" applyAlignment="1">
      <alignment horizontal="right"/>
    </xf>
    <xf numFmtId="3" fontId="6" fillId="0" borderId="13" xfId="2" applyNumberFormat="1" applyFont="1" applyBorder="1" applyAlignment="1">
      <alignment horizontal="right"/>
    </xf>
    <xf numFmtId="10" fontId="6" fillId="0" borderId="0" xfId="0" applyNumberFormat="1" applyFont="1" applyBorder="1" applyAlignment="1">
      <alignment horizontal="right"/>
    </xf>
    <xf numFmtId="10" fontId="6" fillId="0" borderId="12" xfId="0" applyNumberFormat="1" applyFont="1" applyBorder="1" applyAlignment="1">
      <alignment horizontal="right" wrapText="1"/>
    </xf>
    <xf numFmtId="0" fontId="8" fillId="0" borderId="0" xfId="0" applyFont="1"/>
    <xf numFmtId="0" fontId="7" fillId="0" borderId="0" xfId="0" applyFont="1" applyAlignment="1"/>
    <xf numFmtId="0" fontId="0" fillId="0" borderId="0" xfId="0" applyFill="1"/>
    <xf numFmtId="0" fontId="0" fillId="0" borderId="0" xfId="0" applyFill="1" applyAlignment="1">
      <alignment wrapText="1"/>
    </xf>
    <xf numFmtId="0" fontId="10" fillId="0" borderId="0" xfId="3" applyFont="1" applyBorder="1"/>
    <xf numFmtId="0" fontId="2" fillId="0" borderId="0" xfId="0" applyFont="1" applyAlignment="1">
      <alignment horizontal="left"/>
    </xf>
    <xf numFmtId="0" fontId="11" fillId="0" borderId="4" xfId="3" applyFont="1" applyBorder="1"/>
    <xf numFmtId="0" fontId="11" fillId="0" borderId="7" xfId="3" applyFont="1" applyBorder="1"/>
    <xf numFmtId="164" fontId="13" fillId="0" borderId="0" xfId="4" applyNumberFormat="1" applyFont="1" applyBorder="1"/>
    <xf numFmtId="164" fontId="13" fillId="0" borderId="10" xfId="4" applyNumberFormat="1" applyFont="1" applyBorder="1"/>
    <xf numFmtId="164" fontId="13" fillId="0" borderId="0" xfId="4" applyNumberFormat="1" applyFont="1" applyBorder="1" applyAlignment="1">
      <alignment horizontal="right"/>
    </xf>
    <xf numFmtId="164" fontId="13" fillId="0" borderId="10" xfId="4" applyNumberFormat="1" applyFont="1" applyBorder="1" applyAlignment="1">
      <alignment horizontal="right"/>
    </xf>
    <xf numFmtId="0" fontId="11" fillId="0" borderId="11" xfId="3" applyFont="1" applyBorder="1"/>
    <xf numFmtId="164" fontId="13" fillId="0" borderId="12" xfId="4" applyNumberFormat="1" applyFont="1" applyBorder="1" applyAlignment="1">
      <alignment horizontal="right"/>
    </xf>
    <xf numFmtId="0" fontId="11" fillId="0" borderId="0" xfId="3" applyFont="1"/>
    <xf numFmtId="0" fontId="11" fillId="0" borderId="0" xfId="3" applyFont="1" applyBorder="1" applyAlignment="1">
      <alignment horizontal="right"/>
    </xf>
    <xf numFmtId="3" fontId="11" fillId="0" borderId="12" xfId="3" applyNumberFormat="1" applyFont="1" applyBorder="1" applyAlignment="1">
      <alignment horizontal="right"/>
    </xf>
    <xf numFmtId="0" fontId="11" fillId="0" borderId="0" xfId="3" applyFont="1" applyBorder="1"/>
    <xf numFmtId="3" fontId="11" fillId="0" borderId="0" xfId="3" applyNumberFormat="1" applyFont="1" applyBorder="1" applyAlignment="1">
      <alignment horizontal="right"/>
    </xf>
    <xf numFmtId="0" fontId="12" fillId="0" borderId="0" xfId="3" applyFont="1"/>
    <xf numFmtId="0" fontId="14" fillId="0" borderId="0" xfId="3" applyFont="1"/>
    <xf numFmtId="0" fontId="0" fillId="0" borderId="14" xfId="0" applyBorder="1" applyAlignment="1">
      <alignment horizontal="center" vertical="top" wrapText="1"/>
    </xf>
    <xf numFmtId="0" fontId="5" fillId="0" borderId="7" xfId="0" applyFont="1" applyBorder="1" applyAlignment="1">
      <alignment horizontal="center" vertical="top" wrapText="1"/>
    </xf>
    <xf numFmtId="0" fontId="5" fillId="0" borderId="0" xfId="0" applyFont="1" applyBorder="1" applyAlignment="1">
      <alignment horizontal="center" vertical="top" wrapText="1"/>
    </xf>
    <xf numFmtId="0" fontId="0" fillId="0" borderId="0" xfId="0" applyAlignment="1">
      <alignment horizontal="center" vertical="top" wrapText="1"/>
    </xf>
    <xf numFmtId="3" fontId="6" fillId="0" borderId="17" xfId="0" applyNumberFormat="1" applyFont="1" applyBorder="1" applyAlignment="1">
      <alignment horizontal="right"/>
    </xf>
    <xf numFmtId="10" fontId="6" fillId="0" borderId="17" xfId="0" applyNumberFormat="1" applyFont="1" applyBorder="1" applyAlignment="1">
      <alignment horizontal="right"/>
    </xf>
    <xf numFmtId="0" fontId="0" fillId="0" borderId="15" xfId="0" applyBorder="1"/>
    <xf numFmtId="164" fontId="1" fillId="0" borderId="15" xfId="1" applyNumberFormat="1" applyFont="1" applyBorder="1"/>
    <xf numFmtId="0" fontId="16" fillId="0" borderId="0" xfId="3" applyFont="1"/>
    <xf numFmtId="0" fontId="12" fillId="0" borderId="4" xfId="3" applyFont="1" applyBorder="1"/>
    <xf numFmtId="164" fontId="11" fillId="0" borderId="0" xfId="4" applyNumberFormat="1" applyFont="1" applyBorder="1"/>
    <xf numFmtId="164" fontId="11" fillId="0" borderId="10" xfId="4" applyNumberFormat="1" applyFont="1" applyBorder="1"/>
    <xf numFmtId="164" fontId="11" fillId="0" borderId="12" xfId="4" applyNumberFormat="1" applyFont="1" applyBorder="1"/>
    <xf numFmtId="164" fontId="11" fillId="0" borderId="13" xfId="4" applyNumberFormat="1" applyFont="1" applyBorder="1"/>
    <xf numFmtId="0" fontId="11" fillId="0" borderId="15" xfId="3" applyFont="1" applyBorder="1"/>
    <xf numFmtId="164" fontId="11" fillId="0" borderId="15" xfId="4" applyNumberFormat="1" applyFont="1" applyBorder="1"/>
    <xf numFmtId="0" fontId="11" fillId="0" borderId="12" xfId="3" applyFont="1" applyBorder="1"/>
    <xf numFmtId="0" fontId="13" fillId="0" borderId="4" xfId="0" applyFont="1" applyBorder="1"/>
    <xf numFmtId="0" fontId="13" fillId="0" borderId="7" xfId="0" applyFont="1" applyBorder="1"/>
    <xf numFmtId="164" fontId="13" fillId="0" borderId="0" xfId="1" applyNumberFormat="1" applyFont="1" applyBorder="1"/>
    <xf numFmtId="164" fontId="13" fillId="0" borderId="10" xfId="1" applyNumberFormat="1" applyFont="1" applyBorder="1"/>
    <xf numFmtId="0" fontId="13" fillId="0" borderId="11" xfId="0" applyFont="1" applyBorder="1"/>
    <xf numFmtId="164" fontId="13" fillId="0" borderId="12" xfId="1" applyNumberFormat="1" applyFont="1" applyBorder="1"/>
    <xf numFmtId="164" fontId="13" fillId="0" borderId="13" xfId="1" applyNumberFormat="1" applyFont="1" applyBorder="1"/>
    <xf numFmtId="0" fontId="13" fillId="0" borderId="0" xfId="0" applyFont="1"/>
    <xf numFmtId="0" fontId="13" fillId="0" borderId="0" xfId="0" applyFont="1" applyBorder="1"/>
    <xf numFmtId="0" fontId="11" fillId="0" borderId="0" xfId="3" applyFont="1" applyAlignment="1">
      <alignment horizontal="left" wrapText="1"/>
    </xf>
    <xf numFmtId="0" fontId="13" fillId="0" borderId="0" xfId="0" applyFont="1" applyAlignment="1">
      <alignment vertical="top" wrapText="1"/>
    </xf>
    <xf numFmtId="0" fontId="11" fillId="0" borderId="0" xfId="3" applyFont="1" applyAlignment="1">
      <alignment horizontal="left" vertical="top"/>
    </xf>
    <xf numFmtId="0" fontId="11" fillId="0" borderId="0" xfId="3" applyFont="1" applyAlignment="1">
      <alignment horizontal="left" wrapText="1"/>
    </xf>
    <xf numFmtId="0" fontId="11" fillId="0" borderId="0" xfId="3" applyFont="1" applyAlignment="1">
      <alignment horizontal="left" vertical="top" wrapText="1"/>
    </xf>
    <xf numFmtId="0" fontId="0" fillId="0" borderId="0" xfId="0" applyBorder="1"/>
    <xf numFmtId="164" fontId="1" fillId="0" borderId="0" xfId="1" applyNumberFormat="1" applyFont="1" applyBorder="1"/>
    <xf numFmtId="164" fontId="0" fillId="0" borderId="0" xfId="0" applyNumberFormat="1"/>
    <xf numFmtId="10" fontId="6" fillId="0" borderId="18" xfId="2" applyNumberFormat="1" applyFont="1" applyBorder="1" applyAlignment="1">
      <alignment horizontal="right"/>
    </xf>
    <xf numFmtId="10" fontId="6" fillId="0" borderId="10" xfId="2" applyNumberFormat="1" applyFont="1" applyBorder="1" applyAlignment="1">
      <alignment horizontal="right"/>
    </xf>
    <xf numFmtId="10" fontId="6" fillId="0" borderId="13" xfId="2" applyNumberFormat="1" applyFont="1" applyBorder="1" applyAlignment="1">
      <alignment horizontal="right"/>
    </xf>
    <xf numFmtId="0" fontId="11" fillId="0" borderId="0" xfId="3" applyFont="1" applyAlignment="1">
      <alignment horizontal="left" vertical="top"/>
    </xf>
    <xf numFmtId="164" fontId="13" fillId="0" borderId="18" xfId="4" applyNumberFormat="1" applyFont="1" applyBorder="1"/>
    <xf numFmtId="0" fontId="6" fillId="0" borderId="7" xfId="0" applyFont="1" applyBorder="1" applyAlignment="1">
      <alignment horizontal="right" wrapText="1"/>
    </xf>
    <xf numFmtId="3" fontId="6" fillId="0" borderId="0" xfId="0" applyNumberFormat="1" applyFont="1" applyBorder="1" applyAlignment="1">
      <alignment horizontal="right" wrapText="1"/>
    </xf>
    <xf numFmtId="10" fontId="6" fillId="0" borderId="0" xfId="0" applyNumberFormat="1" applyFont="1" applyBorder="1" applyAlignment="1">
      <alignment horizontal="right" wrapText="1"/>
    </xf>
    <xf numFmtId="0" fontId="19" fillId="0" borderId="0" xfId="5" applyAlignment="1">
      <alignment horizontal="left" vertical="top"/>
    </xf>
    <xf numFmtId="0" fontId="9" fillId="0" borderId="0" xfId="0" applyFont="1" applyAlignment="1">
      <alignment horizontal="left" vertical="top"/>
    </xf>
    <xf numFmtId="164" fontId="1" fillId="0" borderId="10" xfId="1" applyNumberFormat="1" applyFont="1" applyBorder="1"/>
    <xf numFmtId="0" fontId="0" fillId="0" borderId="7" xfId="0" applyBorder="1"/>
    <xf numFmtId="0" fontId="0" fillId="0" borderId="11" xfId="0" applyBorder="1"/>
    <xf numFmtId="164" fontId="1" fillId="0" borderId="12" xfId="1" applyNumberFormat="1" applyFont="1" applyBorder="1"/>
    <xf numFmtId="0" fontId="0" fillId="0" borderId="22" xfId="0" applyBorder="1" applyAlignment="1">
      <alignment horizontal="center" wrapText="1"/>
    </xf>
    <xf numFmtId="164" fontId="1" fillId="0" borderId="19" xfId="1" applyNumberFormat="1" applyFont="1" applyBorder="1"/>
    <xf numFmtId="164" fontId="1" fillId="0" borderId="23" xfId="1" applyNumberFormat="1" applyFont="1" applyBorder="1"/>
    <xf numFmtId="0" fontId="0" fillId="0" borderId="4" xfId="0" applyBorder="1" applyAlignment="1">
      <alignment wrapText="1"/>
    </xf>
    <xf numFmtId="0" fontId="0" fillId="0" borderId="7" xfId="0" applyBorder="1" applyAlignment="1">
      <alignment wrapText="1"/>
    </xf>
    <xf numFmtId="164" fontId="1" fillId="0" borderId="13" xfId="1" applyNumberFormat="1" applyFont="1" applyBorder="1"/>
    <xf numFmtId="0" fontId="0" fillId="0" borderId="4" xfId="0" applyBorder="1"/>
    <xf numFmtId="0" fontId="0" fillId="0" borderId="28" xfId="0" applyBorder="1"/>
    <xf numFmtId="164" fontId="1" fillId="0" borderId="28" xfId="1" applyNumberFormat="1" applyFont="1" applyBorder="1"/>
    <xf numFmtId="0" fontId="0" fillId="0" borderId="21" xfId="0" applyBorder="1" applyAlignment="1">
      <alignment horizontal="right" wrapText="1"/>
    </xf>
    <xf numFmtId="0" fontId="0" fillId="0" borderId="24" xfId="0" applyBorder="1" applyAlignment="1">
      <alignment horizontal="right" wrapText="1"/>
    </xf>
    <xf numFmtId="0" fontId="0" fillId="0" borderId="25" xfId="0" applyBorder="1" applyAlignment="1">
      <alignment horizontal="right" wrapText="1"/>
    </xf>
    <xf numFmtId="0" fontId="11" fillId="0" borderId="8" xfId="3" applyFont="1" applyBorder="1" applyAlignment="1">
      <alignment horizontal="right"/>
    </xf>
    <xf numFmtId="0" fontId="11" fillId="0" borderId="9" xfId="3" applyFont="1" applyBorder="1" applyAlignment="1">
      <alignment horizontal="right"/>
    </xf>
    <xf numFmtId="0" fontId="6" fillId="0" borderId="5" xfId="0" applyFont="1" applyBorder="1" applyAlignment="1">
      <alignment horizontal="right" vertical="top" wrapText="1"/>
    </xf>
    <xf numFmtId="0" fontId="6" fillId="0" borderId="6" xfId="0" applyFont="1" applyFill="1" applyBorder="1" applyAlignment="1">
      <alignment horizontal="right" vertical="top" wrapText="1"/>
    </xf>
    <xf numFmtId="0" fontId="13" fillId="0" borderId="1" xfId="0" applyFont="1" applyBorder="1" applyAlignment="1">
      <alignment horizontal="right"/>
    </xf>
    <xf numFmtId="0" fontId="13" fillId="0" borderId="8" xfId="0" applyFont="1" applyBorder="1" applyAlignment="1">
      <alignment horizontal="right"/>
    </xf>
    <xf numFmtId="0" fontId="13" fillId="0" borderId="9" xfId="0" applyFont="1" applyBorder="1" applyAlignment="1">
      <alignment horizontal="right"/>
    </xf>
    <xf numFmtId="0" fontId="9" fillId="0" borderId="0" xfId="0" applyFont="1" applyAlignment="1">
      <alignment horizontal="left" vertical="top" wrapText="1"/>
    </xf>
    <xf numFmtId="0" fontId="11" fillId="0" borderId="0" xfId="3" applyFont="1" applyAlignment="1">
      <alignment horizontal="left" vertical="top"/>
    </xf>
    <xf numFmtId="164" fontId="11" fillId="0" borderId="18" xfId="4" applyNumberFormat="1" applyFont="1" applyBorder="1"/>
    <xf numFmtId="164" fontId="13" fillId="0" borderId="18" xfId="1" applyNumberFormat="1" applyFont="1" applyBorder="1"/>
    <xf numFmtId="164" fontId="13" fillId="0" borderId="13" xfId="4" applyNumberFormat="1" applyFont="1" applyBorder="1" applyAlignment="1">
      <alignment horizontal="right"/>
    </xf>
    <xf numFmtId="3" fontId="11" fillId="0" borderId="13" xfId="3" applyNumberFormat="1" applyFont="1" applyBorder="1" applyAlignment="1">
      <alignment horizontal="right"/>
    </xf>
    <xf numFmtId="10" fontId="0" fillId="0" borderId="0" xfId="2" applyNumberFormat="1" applyFont="1"/>
    <xf numFmtId="0" fontId="20" fillId="0" borderId="0" xfId="0" applyFont="1"/>
    <xf numFmtId="0" fontId="20" fillId="0" borderId="0" xfId="0" applyFont="1" applyFill="1" applyBorder="1" applyAlignment="1">
      <alignment horizontal="right" wrapText="1"/>
    </xf>
    <xf numFmtId="0" fontId="21" fillId="0" borderId="0" xfId="0" applyFont="1" applyAlignment="1">
      <alignment vertical="center" wrapText="1"/>
    </xf>
    <xf numFmtId="0" fontId="0" fillId="0" borderId="32" xfId="0" applyBorder="1" applyAlignment="1">
      <alignment horizontal="center" wrapText="1"/>
    </xf>
    <xf numFmtId="0" fontId="0" fillId="0" borderId="37" xfId="0" applyBorder="1" applyAlignment="1">
      <alignment horizontal="right" wrapText="1"/>
    </xf>
    <xf numFmtId="164" fontId="1" fillId="0" borderId="27" xfId="1" applyNumberFormat="1" applyFont="1" applyBorder="1"/>
    <xf numFmtId="164" fontId="1" fillId="0" borderId="38" xfId="1" applyNumberFormat="1" applyFont="1" applyBorder="1"/>
    <xf numFmtId="10" fontId="1" fillId="0" borderId="0" xfId="1" applyNumberFormat="1" applyFont="1" applyBorder="1"/>
    <xf numFmtId="10" fontId="1" fillId="0" borderId="10" xfId="1" applyNumberFormat="1" applyFont="1" applyBorder="1"/>
    <xf numFmtId="10" fontId="1" fillId="0" borderId="41" xfId="1" applyNumberFormat="1" applyFont="1" applyBorder="1"/>
    <xf numFmtId="10" fontId="1" fillId="0" borderId="12" xfId="1" applyNumberFormat="1" applyFont="1" applyBorder="1"/>
    <xf numFmtId="10" fontId="1" fillId="0" borderId="13" xfId="1" applyNumberFormat="1" applyFont="1" applyBorder="1"/>
    <xf numFmtId="165" fontId="1" fillId="0" borderId="0" xfId="2" applyNumberFormat="1" applyFont="1" applyBorder="1"/>
    <xf numFmtId="164" fontId="13" fillId="0" borderId="17" xfId="4" applyNumberFormat="1" applyFont="1" applyBorder="1"/>
    <xf numFmtId="164" fontId="11" fillId="0" borderId="17" xfId="4" applyNumberFormat="1" applyFont="1" applyBorder="1"/>
    <xf numFmtId="164" fontId="13" fillId="0" borderId="17" xfId="1" applyNumberFormat="1" applyFont="1" applyBorder="1"/>
    <xf numFmtId="0" fontId="21" fillId="0" borderId="0" xfId="0" applyFont="1" applyAlignment="1">
      <alignment vertical="center" wrapText="1"/>
    </xf>
    <xf numFmtId="164" fontId="13" fillId="0" borderId="12" xfId="1" applyNumberFormat="1" applyFont="1" applyFill="1" applyBorder="1"/>
    <xf numFmtId="164" fontId="0" fillId="0" borderId="0" xfId="1" applyNumberFormat="1" applyFont="1" applyFill="1"/>
    <xf numFmtId="164" fontId="1" fillId="0" borderId="0" xfId="1" applyNumberFormat="1" applyFont="1" applyFill="1"/>
    <xf numFmtId="164" fontId="13" fillId="0" borderId="0" xfId="1" applyNumberFormat="1" applyFont="1" applyFill="1" applyBorder="1"/>
    <xf numFmtId="0" fontId="9" fillId="0" borderId="0" xfId="0" applyFont="1" applyAlignment="1">
      <alignment horizontal="left" vertical="top" wrapText="1"/>
    </xf>
    <xf numFmtId="0" fontId="2" fillId="0" borderId="26" xfId="0" applyFont="1" applyBorder="1" applyAlignment="1">
      <alignment horizontal="center" wrapText="1"/>
    </xf>
    <xf numFmtId="0" fontId="2" fillId="0" borderId="2" xfId="0" applyFont="1" applyBorder="1"/>
    <xf numFmtId="0" fontId="2" fillId="0" borderId="3" xfId="0" applyFont="1" applyBorder="1"/>
    <xf numFmtId="0" fontId="0" fillId="0" borderId="29" xfId="0" applyBorder="1" applyAlignment="1">
      <alignment horizontal="center" wrapText="1"/>
    </xf>
    <xf numFmtId="0" fontId="0" fillId="0" borderId="30" xfId="0" applyBorder="1" applyAlignment="1">
      <alignment horizontal="center" wrapText="1"/>
    </xf>
    <xf numFmtId="0" fontId="0" fillId="0" borderId="31" xfId="0" applyBorder="1" applyAlignment="1">
      <alignment horizontal="center" wrapText="1"/>
    </xf>
    <xf numFmtId="0" fontId="0" fillId="0" borderId="33" xfId="0" applyBorder="1" applyAlignment="1">
      <alignment horizontal="center" wrapText="1"/>
    </xf>
    <xf numFmtId="0" fontId="0" fillId="0" borderId="34" xfId="0"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27"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0" xfId="0" applyBorder="1" applyAlignment="1">
      <alignment horizontal="center" wrapText="1"/>
    </xf>
    <xf numFmtId="0" fontId="0" fillId="0" borderId="10" xfId="0" applyBorder="1" applyAlignment="1">
      <alignment horizontal="center" wrapText="1"/>
    </xf>
    <xf numFmtId="0" fontId="12" fillId="0" borderId="0" xfId="3" applyFont="1" applyAlignment="1">
      <alignment horizontal="left" vertical="top" wrapText="1"/>
    </xf>
    <xf numFmtId="0" fontId="12" fillId="0" borderId="5" xfId="3" applyFont="1" applyBorder="1" applyAlignment="1">
      <alignment horizontal="center"/>
    </xf>
    <xf numFmtId="0" fontId="12" fillId="0" borderId="6" xfId="3" applyFont="1" applyBorder="1" applyAlignment="1">
      <alignment horizontal="center"/>
    </xf>
    <xf numFmtId="0" fontId="13" fillId="0" borderId="0" xfId="0" applyFont="1" applyAlignment="1">
      <alignment horizontal="left" vertical="top" wrapText="1"/>
    </xf>
    <xf numFmtId="0" fontId="11" fillId="0" borderId="0" xfId="0" applyFont="1" applyAlignment="1">
      <alignment horizontal="left" vertical="top" wrapText="1"/>
    </xf>
    <xf numFmtId="0" fontId="11" fillId="0" borderId="0" xfId="3" applyFont="1" applyAlignment="1">
      <alignment horizontal="left" vertical="top" wrapText="1"/>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5" fillId="0" borderId="14" xfId="0" applyFont="1" applyBorder="1" applyAlignment="1">
      <alignment horizontal="center" vertical="top" wrapText="1"/>
    </xf>
    <xf numFmtId="0" fontId="2" fillId="0" borderId="0" xfId="0" applyFont="1" applyAlignment="1">
      <alignment horizontal="left" vertical="top" wrapText="1"/>
    </xf>
    <xf numFmtId="0" fontId="17" fillId="0" borderId="5" xfId="0" applyFont="1" applyBorder="1" applyAlignment="1">
      <alignment horizontal="center"/>
    </xf>
    <xf numFmtId="0" fontId="17" fillId="0" borderId="6" xfId="0" applyFont="1" applyBorder="1" applyAlignment="1">
      <alignment horizontal="center"/>
    </xf>
    <xf numFmtId="0" fontId="0" fillId="0" borderId="35" xfId="0" applyBorder="1" applyAlignment="1">
      <alignment horizontal="center" wrapText="1"/>
    </xf>
    <xf numFmtId="0" fontId="0" fillId="0" borderId="32" xfId="0" applyBorder="1" applyAlignment="1">
      <alignment horizontal="center" wrapText="1"/>
    </xf>
    <xf numFmtId="0" fontId="0" fillId="0" borderId="36" xfId="0" applyBorder="1" applyAlignment="1">
      <alignment horizontal="center" wrapText="1"/>
    </xf>
    <xf numFmtId="0" fontId="0" fillId="0" borderId="39" xfId="0" applyBorder="1" applyAlignment="1">
      <alignment horizontal="center" wrapText="1"/>
    </xf>
    <xf numFmtId="0" fontId="0" fillId="0" borderId="22" xfId="0" applyBorder="1" applyAlignment="1">
      <alignment horizontal="center" wrapText="1"/>
    </xf>
    <xf numFmtId="0" fontId="0" fillId="0" borderId="40" xfId="0" applyBorder="1" applyAlignment="1">
      <alignment horizontal="center" wrapText="1"/>
    </xf>
    <xf numFmtId="0" fontId="0" fillId="0" borderId="17" xfId="0" applyBorder="1" applyAlignment="1">
      <alignment horizontal="center" wrapText="1"/>
    </xf>
  </cellXfs>
  <cellStyles count="6">
    <cellStyle name="Comma" xfId="1" builtinId="3"/>
    <cellStyle name="Comma 2" xfId="4"/>
    <cellStyle name="Hyperlink" xfId="5" builtinId="8"/>
    <cellStyle name="Normal" xfId="0" builtinId="0"/>
    <cellStyle name="Normal 2" xfId="3"/>
    <cellStyle name="Percent" xfId="2" builtinId="5"/>
  </cellStyles>
  <dxfs count="0"/>
  <tableStyles count="1" defaultTableStyle="TableStyleMedium9"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uoguelph.ca/analysis_planning/images/pdfs/2009-10-Operating-Manual-Sept09.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uoguelph.ca/analysis_planning/images/pdfs/2009-10-Operating-Manual-Sept0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zoomScaleNormal="100" workbookViewId="0">
      <selection activeCell="A2" sqref="A2"/>
    </sheetView>
  </sheetViews>
  <sheetFormatPr defaultRowHeight="15" x14ac:dyDescent="0.25"/>
  <cols>
    <col min="1" max="1" width="8.85546875" customWidth="1"/>
    <col min="2" max="8" width="10.5703125" customWidth="1"/>
    <col min="9" max="9" width="3.28515625" customWidth="1"/>
    <col min="10" max="10" width="14.5703125" customWidth="1"/>
    <col min="11" max="11" width="20.140625" customWidth="1"/>
    <col min="12" max="17" width="14.5703125" customWidth="1"/>
  </cols>
  <sheetData>
    <row r="1" spans="1:13" x14ac:dyDescent="0.25">
      <c r="A1" s="3" t="s">
        <v>105</v>
      </c>
    </row>
    <row r="2" spans="1:13" ht="9" customHeight="1" thickBot="1" x14ac:dyDescent="0.3"/>
    <row r="3" spans="1:13" ht="15.75" thickBot="1" x14ac:dyDescent="0.3">
      <c r="A3" s="87"/>
      <c r="B3" s="132" t="s">
        <v>59</v>
      </c>
      <c r="C3" s="133"/>
      <c r="D3" s="133"/>
      <c r="E3" s="133"/>
      <c r="F3" s="133"/>
      <c r="G3" s="133"/>
      <c r="H3" s="134"/>
    </row>
    <row r="4" spans="1:13" ht="32.450000000000003" customHeight="1" thickTop="1" x14ac:dyDescent="0.25">
      <c r="A4" s="88"/>
      <c r="B4" s="135" t="s">
        <v>68</v>
      </c>
      <c r="C4" s="136"/>
      <c r="D4" s="137"/>
      <c r="E4" s="113" t="s">
        <v>15</v>
      </c>
      <c r="F4" s="138" t="s">
        <v>13</v>
      </c>
      <c r="G4" s="138"/>
      <c r="H4" s="139"/>
      <c r="J4" s="110"/>
      <c r="K4" s="110"/>
      <c r="L4" s="110"/>
      <c r="M4" s="110"/>
    </row>
    <row r="5" spans="1:13" ht="15.75" thickBot="1" x14ac:dyDescent="0.3">
      <c r="A5" s="88"/>
      <c r="B5" s="94" t="s">
        <v>10</v>
      </c>
      <c r="C5" s="94" t="s">
        <v>12</v>
      </c>
      <c r="D5" s="94" t="s">
        <v>11</v>
      </c>
      <c r="E5" s="93" t="s">
        <v>10</v>
      </c>
      <c r="F5" s="94" t="s">
        <v>10</v>
      </c>
      <c r="G5" s="94" t="s">
        <v>12</v>
      </c>
      <c r="H5" s="95" t="s">
        <v>11</v>
      </c>
      <c r="J5" s="111"/>
      <c r="K5" s="111"/>
      <c r="L5" s="111"/>
      <c r="M5" s="110"/>
    </row>
    <row r="6" spans="1:13" ht="15.75" thickTop="1" x14ac:dyDescent="0.25">
      <c r="A6" s="81" t="s">
        <v>0</v>
      </c>
      <c r="B6" s="68">
        <f t="shared" ref="B6:C6" si="0">B26+B48</f>
        <v>252775.72899999999</v>
      </c>
      <c r="C6" s="68">
        <f t="shared" si="0"/>
        <v>21920.022428571428</v>
      </c>
      <c r="D6" s="68">
        <f t="shared" ref="D6:D17" si="1">SUM(B6:C6)</f>
        <v>274695.75142857141</v>
      </c>
      <c r="E6" s="85">
        <f t="shared" ref="E6" si="2">E26+E48</f>
        <v>435219.4910000001</v>
      </c>
      <c r="F6" s="68">
        <f>F26+F48</f>
        <v>221396</v>
      </c>
      <c r="G6" s="68">
        <f>G26+G48</f>
        <v>20913</v>
      </c>
      <c r="H6" s="80">
        <f>SUM(F6:G6)</f>
        <v>242309</v>
      </c>
      <c r="J6" s="110"/>
      <c r="K6" s="110"/>
      <c r="L6" s="110"/>
      <c r="M6" s="110"/>
    </row>
    <row r="7" spans="1:13" x14ac:dyDescent="0.25">
      <c r="A7" s="81" t="s">
        <v>1</v>
      </c>
      <c r="B7" s="68">
        <f t="shared" ref="B7:C7" si="3">B27+B49</f>
        <v>263650.97999999992</v>
      </c>
      <c r="C7" s="68">
        <f t="shared" si="3"/>
        <v>25426.6</v>
      </c>
      <c r="D7" s="68">
        <f t="shared" si="1"/>
        <v>289077.5799999999</v>
      </c>
      <c r="E7" s="85">
        <f t="shared" ref="E7:G7" si="4">E27+E49</f>
        <v>456574.27399999998</v>
      </c>
      <c r="F7" s="68">
        <f t="shared" si="4"/>
        <v>230034</v>
      </c>
      <c r="G7" s="68">
        <f t="shared" si="4"/>
        <v>23510</v>
      </c>
      <c r="H7" s="80">
        <f t="shared" ref="H7:H21" si="5">SUM(F7:G7)</f>
        <v>253544</v>
      </c>
      <c r="J7" s="110"/>
      <c r="K7" s="110"/>
      <c r="L7" s="110"/>
      <c r="M7" s="110"/>
    </row>
    <row r="8" spans="1:13" x14ac:dyDescent="0.25">
      <c r="A8" s="81" t="s">
        <v>2</v>
      </c>
      <c r="B8" s="68">
        <f t="shared" ref="B8:C8" si="6">B28+B50</f>
        <v>283698.00800000003</v>
      </c>
      <c r="C8" s="68">
        <f t="shared" si="6"/>
        <v>29521.849714285716</v>
      </c>
      <c r="D8" s="68">
        <f t="shared" si="1"/>
        <v>313219.85771428572</v>
      </c>
      <c r="E8" s="85">
        <f t="shared" ref="E8:G8" si="7">E28+E50</f>
        <v>493417.46700000012</v>
      </c>
      <c r="F8" s="68">
        <f t="shared" si="7"/>
        <v>247837</v>
      </c>
      <c r="G8" s="68">
        <f t="shared" si="7"/>
        <v>26848</v>
      </c>
      <c r="H8" s="80">
        <f t="shared" si="5"/>
        <v>274685</v>
      </c>
      <c r="J8" s="110"/>
      <c r="K8" s="110"/>
      <c r="L8" s="110"/>
      <c r="M8" s="110"/>
    </row>
    <row r="9" spans="1:13" x14ac:dyDescent="0.25">
      <c r="A9" s="81" t="s">
        <v>3</v>
      </c>
      <c r="B9" s="68">
        <f t="shared" ref="B9:C9" si="8">B29+B51</f>
        <v>315629.31100000005</v>
      </c>
      <c r="C9" s="68">
        <f t="shared" si="8"/>
        <v>32684.392</v>
      </c>
      <c r="D9" s="68">
        <f t="shared" si="1"/>
        <v>348313.70300000004</v>
      </c>
      <c r="E9" s="85">
        <f t="shared" ref="E9:G9" si="9">E29+E51</f>
        <v>545579.20900000003</v>
      </c>
      <c r="F9" s="68">
        <f t="shared" si="9"/>
        <v>283627</v>
      </c>
      <c r="G9" s="68">
        <f t="shared" si="9"/>
        <v>29473</v>
      </c>
      <c r="H9" s="80">
        <f t="shared" si="5"/>
        <v>313100</v>
      </c>
      <c r="J9" s="110"/>
      <c r="K9" s="110"/>
      <c r="L9" s="110"/>
      <c r="M9" s="110"/>
    </row>
    <row r="10" spans="1:13" ht="14.45" customHeight="1" x14ac:dyDescent="0.25">
      <c r="A10" s="81" t="s">
        <v>4</v>
      </c>
      <c r="B10" s="68">
        <f t="shared" ref="B10:C10" si="10">B30+B52</f>
        <v>330374.21300000005</v>
      </c>
      <c r="C10" s="68">
        <f t="shared" si="10"/>
        <v>34527.126142857145</v>
      </c>
      <c r="D10" s="68">
        <f t="shared" si="1"/>
        <v>364901.33914285718</v>
      </c>
      <c r="E10" s="85">
        <f t="shared" ref="E10:G10" si="11">E30+E52</f>
        <v>580835</v>
      </c>
      <c r="F10" s="68">
        <f t="shared" si="11"/>
        <v>298781</v>
      </c>
      <c r="G10" s="68">
        <f t="shared" si="11"/>
        <v>31991</v>
      </c>
      <c r="H10" s="80">
        <f t="shared" si="5"/>
        <v>330772</v>
      </c>
      <c r="J10" s="110"/>
      <c r="K10" s="110"/>
      <c r="L10" s="110"/>
      <c r="M10" s="110"/>
    </row>
    <row r="11" spans="1:13" ht="14.45" customHeight="1" x14ac:dyDescent="0.25">
      <c r="A11" s="81" t="s">
        <v>5</v>
      </c>
      <c r="B11" s="68">
        <f t="shared" ref="B11:C11" si="12">B31+B53</f>
        <v>344521.16599999997</v>
      </c>
      <c r="C11" s="68">
        <f t="shared" si="12"/>
        <v>35783.199999999997</v>
      </c>
      <c r="D11" s="68">
        <f t="shared" si="1"/>
        <v>380304.36599999998</v>
      </c>
      <c r="E11" s="85">
        <f t="shared" ref="E11:G11" si="13">E31+E53</f>
        <v>607841.00199999986</v>
      </c>
      <c r="F11" s="68">
        <f t="shared" si="13"/>
        <v>313449</v>
      </c>
      <c r="G11" s="68">
        <f t="shared" si="13"/>
        <v>33224</v>
      </c>
      <c r="H11" s="80">
        <f t="shared" si="5"/>
        <v>346673</v>
      </c>
      <c r="J11" s="112"/>
      <c r="K11" s="112"/>
      <c r="L11" s="112"/>
      <c r="M11" s="112"/>
    </row>
    <row r="12" spans="1:13" x14ac:dyDescent="0.25">
      <c r="A12" s="81" t="s">
        <v>6</v>
      </c>
      <c r="B12" s="68">
        <f t="shared" ref="B12:C12" si="14">B32+B54</f>
        <v>354348.55299999996</v>
      </c>
      <c r="C12" s="68">
        <f t="shared" si="14"/>
        <v>36361.502</v>
      </c>
      <c r="D12" s="68">
        <f t="shared" si="1"/>
        <v>390710.05499999993</v>
      </c>
      <c r="E12" s="85">
        <f t="shared" ref="E12:G12" si="15">E32+E54</f>
        <v>631861.58700000006</v>
      </c>
      <c r="F12" s="68">
        <f t="shared" si="15"/>
        <v>321876</v>
      </c>
      <c r="G12" s="68">
        <f t="shared" si="15"/>
        <v>33887</v>
      </c>
      <c r="H12" s="80">
        <f t="shared" si="5"/>
        <v>355763</v>
      </c>
    </row>
    <row r="13" spans="1:13" x14ac:dyDescent="0.25">
      <c r="A13" s="81" t="s">
        <v>7</v>
      </c>
      <c r="B13" s="68">
        <f t="shared" ref="B13:C13" si="16">B33+B55</f>
        <v>357936.42699999997</v>
      </c>
      <c r="C13" s="68">
        <f t="shared" si="16"/>
        <v>36658.767</v>
      </c>
      <c r="D13" s="68">
        <f t="shared" si="1"/>
        <v>394595.19399999996</v>
      </c>
      <c r="E13" s="85">
        <f t="shared" ref="E13:G13" si="17">E33+E55</f>
        <v>646912.92700000003</v>
      </c>
      <c r="F13" s="68">
        <f t="shared" si="17"/>
        <v>325125</v>
      </c>
      <c r="G13" s="68">
        <f t="shared" si="17"/>
        <v>34125</v>
      </c>
      <c r="H13" s="80">
        <f t="shared" si="5"/>
        <v>359250</v>
      </c>
    </row>
    <row r="14" spans="1:13" x14ac:dyDescent="0.25">
      <c r="A14" s="81" t="s">
        <v>8</v>
      </c>
      <c r="B14" s="68">
        <f t="shared" ref="B14:C14" si="18">B34+B56</f>
        <v>363880</v>
      </c>
      <c r="C14" s="68">
        <f t="shared" si="18"/>
        <v>37449</v>
      </c>
      <c r="D14" s="68">
        <f t="shared" si="1"/>
        <v>401329</v>
      </c>
      <c r="E14" s="85">
        <f t="shared" ref="E14:G14" si="19">E34+E56</f>
        <v>667119</v>
      </c>
      <c r="F14" s="68">
        <f t="shared" si="19"/>
        <v>331419</v>
      </c>
      <c r="G14" s="68">
        <f t="shared" si="19"/>
        <v>35745</v>
      </c>
      <c r="H14" s="80">
        <f t="shared" si="5"/>
        <v>367164</v>
      </c>
    </row>
    <row r="15" spans="1:13" x14ac:dyDescent="0.25">
      <c r="A15" s="81" t="s">
        <v>9</v>
      </c>
      <c r="B15" s="68">
        <f t="shared" ref="B15:C15" si="20">B35+B57</f>
        <v>378526</v>
      </c>
      <c r="C15" s="68">
        <f t="shared" si="20"/>
        <v>40440</v>
      </c>
      <c r="D15" s="68">
        <f t="shared" si="1"/>
        <v>418966</v>
      </c>
      <c r="E15" s="85">
        <f t="shared" ref="E15:G15" si="21">E35+E57</f>
        <v>696635</v>
      </c>
      <c r="F15" s="68">
        <f t="shared" si="21"/>
        <v>345299</v>
      </c>
      <c r="G15" s="68">
        <f t="shared" si="21"/>
        <v>38785</v>
      </c>
      <c r="H15" s="80">
        <f t="shared" si="5"/>
        <v>384084</v>
      </c>
    </row>
    <row r="16" spans="1:13" x14ac:dyDescent="0.25">
      <c r="A16" s="81" t="s">
        <v>69</v>
      </c>
      <c r="B16" s="68">
        <f t="shared" ref="B16:C16" si="22">B36+B58</f>
        <v>390576</v>
      </c>
      <c r="C16" s="68">
        <f t="shared" si="22"/>
        <v>43865</v>
      </c>
      <c r="D16" s="68">
        <f t="shared" si="1"/>
        <v>434441</v>
      </c>
      <c r="E16" s="85">
        <f t="shared" ref="E16:G16" si="23">E36+E58</f>
        <v>721264</v>
      </c>
      <c r="F16" s="68">
        <f t="shared" si="23"/>
        <v>355516</v>
      </c>
      <c r="G16" s="68">
        <f t="shared" si="23"/>
        <v>42137</v>
      </c>
      <c r="H16" s="80">
        <f t="shared" si="5"/>
        <v>397653</v>
      </c>
    </row>
    <row r="17" spans="1:9" x14ac:dyDescent="0.25">
      <c r="A17" s="81" t="s">
        <v>89</v>
      </c>
      <c r="B17" s="68">
        <f t="shared" ref="B17:C17" si="24">B37+B59</f>
        <v>398545</v>
      </c>
      <c r="C17" s="68">
        <f t="shared" si="24"/>
        <v>46987</v>
      </c>
      <c r="D17" s="68">
        <f t="shared" si="1"/>
        <v>445532</v>
      </c>
      <c r="E17" s="85">
        <f t="shared" ref="E17:G17" si="25">E37+E59</f>
        <v>736266</v>
      </c>
      <c r="F17" s="68">
        <f t="shared" si="25"/>
        <v>363247</v>
      </c>
      <c r="G17" s="68">
        <f t="shared" si="25"/>
        <v>46322</v>
      </c>
      <c r="H17" s="80">
        <f t="shared" si="5"/>
        <v>409569</v>
      </c>
    </row>
    <row r="18" spans="1:9" x14ac:dyDescent="0.25">
      <c r="A18" s="81" t="s">
        <v>90</v>
      </c>
      <c r="B18" s="68">
        <f t="shared" ref="B18:C18" si="26">B38+B60</f>
        <v>404824</v>
      </c>
      <c r="C18" s="68">
        <f t="shared" si="26"/>
        <v>51636</v>
      </c>
      <c r="D18" s="68">
        <f>SUM(B18:C18)</f>
        <v>456460</v>
      </c>
      <c r="E18" s="85">
        <f>E38+E60</f>
        <v>747654</v>
      </c>
      <c r="F18" s="68">
        <f t="shared" ref="F18:G18" si="27">F38+F60</f>
        <v>368922</v>
      </c>
      <c r="G18" s="68">
        <f t="shared" si="27"/>
        <v>51041</v>
      </c>
      <c r="H18" s="80">
        <f t="shared" si="5"/>
        <v>419963</v>
      </c>
    </row>
    <row r="19" spans="1:9" x14ac:dyDescent="0.25">
      <c r="A19" s="81" t="s">
        <v>94</v>
      </c>
      <c r="B19" s="68">
        <f t="shared" ref="B19:C20" si="28">B39+B61</f>
        <v>408147</v>
      </c>
      <c r="C19" s="68">
        <f t="shared" si="28"/>
        <v>56373</v>
      </c>
      <c r="D19" s="68">
        <f>SUM(B19:C19)</f>
        <v>464520</v>
      </c>
      <c r="E19" s="85">
        <f>E39+E61</f>
        <v>757164</v>
      </c>
      <c r="F19" s="68">
        <f t="shared" ref="F19:G20" si="29">F39+F61</f>
        <v>372119</v>
      </c>
      <c r="G19" s="68">
        <f t="shared" si="29"/>
        <v>55819</v>
      </c>
      <c r="H19" s="80">
        <f t="shared" si="5"/>
        <v>427938</v>
      </c>
    </row>
    <row r="20" spans="1:9" x14ac:dyDescent="0.25">
      <c r="A20" s="81" t="s">
        <v>98</v>
      </c>
      <c r="B20" s="68">
        <f t="shared" si="28"/>
        <v>407673</v>
      </c>
      <c r="C20" s="68">
        <f t="shared" si="28"/>
        <v>61943</v>
      </c>
      <c r="D20" s="68">
        <f>SUM(B20:C20)</f>
        <v>469616</v>
      </c>
      <c r="E20" s="85">
        <f t="shared" ref="E20:E21" si="30">E40+E62</f>
        <v>761878</v>
      </c>
      <c r="F20" s="68">
        <f t="shared" si="29"/>
        <v>372050</v>
      </c>
      <c r="G20" s="68">
        <f t="shared" si="29"/>
        <v>61747</v>
      </c>
      <c r="H20" s="80">
        <f t="shared" si="5"/>
        <v>433797</v>
      </c>
    </row>
    <row r="21" spans="1:9" ht="15.75" thickBot="1" x14ac:dyDescent="0.3">
      <c r="A21" s="82" t="s">
        <v>102</v>
      </c>
      <c r="B21" s="83">
        <f>B41+B63</f>
        <v>407821</v>
      </c>
      <c r="C21" s="83">
        <f>C41+C63</f>
        <v>66493</v>
      </c>
      <c r="D21" s="83">
        <f>SUM(B21:C21)</f>
        <v>474314</v>
      </c>
      <c r="E21" s="85">
        <f t="shared" si="30"/>
        <v>761997</v>
      </c>
      <c r="F21" s="68">
        <f>F41+F63</f>
        <v>374650</v>
      </c>
      <c r="G21" s="68">
        <f>G41+G63</f>
        <v>66016</v>
      </c>
      <c r="H21" s="80">
        <f t="shared" si="5"/>
        <v>440666</v>
      </c>
    </row>
    <row r="22" spans="1:9" ht="20.45" customHeight="1" thickBot="1" x14ac:dyDescent="0.3">
      <c r="A22" s="42"/>
      <c r="B22" s="43"/>
      <c r="C22" s="43"/>
      <c r="D22" s="43"/>
      <c r="E22" s="43"/>
      <c r="F22" s="43"/>
      <c r="G22" s="43"/>
      <c r="H22" s="43"/>
    </row>
    <row r="23" spans="1:9" s="2" customFormat="1" ht="15.75" thickBot="1" x14ac:dyDescent="0.3">
      <c r="A23" s="87"/>
      <c r="B23" s="132" t="s">
        <v>58</v>
      </c>
      <c r="C23" s="133"/>
      <c r="D23" s="133"/>
      <c r="E23" s="133"/>
      <c r="F23" s="133"/>
      <c r="G23" s="133"/>
      <c r="H23" s="134"/>
    </row>
    <row r="24" spans="1:9" s="2" customFormat="1" ht="30.75" thickTop="1" x14ac:dyDescent="0.25">
      <c r="A24" s="88"/>
      <c r="B24" s="135" t="s">
        <v>14</v>
      </c>
      <c r="C24" s="136"/>
      <c r="D24" s="137"/>
      <c r="E24" s="113" t="s">
        <v>15</v>
      </c>
      <c r="F24" s="138" t="s">
        <v>13</v>
      </c>
      <c r="G24" s="138"/>
      <c r="H24" s="139"/>
    </row>
    <row r="25" spans="1:9" s="2" customFormat="1" ht="15.75" thickBot="1" x14ac:dyDescent="0.3">
      <c r="A25" s="88"/>
      <c r="B25" s="94" t="s">
        <v>10</v>
      </c>
      <c r="C25" s="94" t="s">
        <v>12</v>
      </c>
      <c r="D25" s="94" t="s">
        <v>11</v>
      </c>
      <c r="E25" s="93" t="s">
        <v>10</v>
      </c>
      <c r="F25" s="94" t="s">
        <v>10</v>
      </c>
      <c r="G25" s="94" t="s">
        <v>12</v>
      </c>
      <c r="H25" s="95" t="s">
        <v>11</v>
      </c>
    </row>
    <row r="26" spans="1:9" ht="15.75" thickTop="1" x14ac:dyDescent="0.25">
      <c r="A26" s="81" t="s">
        <v>0</v>
      </c>
      <c r="B26" s="68">
        <v>231024.16800000001</v>
      </c>
      <c r="C26" s="68">
        <v>13921.022428571427</v>
      </c>
      <c r="D26" s="68">
        <f>SUM(B26:C26)</f>
        <v>244945.19042857143</v>
      </c>
      <c r="E26" s="85">
        <v>352289.46800000011</v>
      </c>
      <c r="F26" s="68">
        <v>202367</v>
      </c>
      <c r="G26" s="68">
        <v>13479</v>
      </c>
      <c r="H26" s="80">
        <f>SUM(F26:G26)</f>
        <v>215846</v>
      </c>
      <c r="I26" s="1"/>
    </row>
    <row r="27" spans="1:9" x14ac:dyDescent="0.25">
      <c r="A27" s="81" t="s">
        <v>1</v>
      </c>
      <c r="B27" s="68">
        <v>240450.98599999995</v>
      </c>
      <c r="C27" s="68">
        <v>17037</v>
      </c>
      <c r="D27" s="68">
        <f t="shared" ref="D27:D37" si="31">SUM(B27:C27)</f>
        <v>257487.98599999995</v>
      </c>
      <c r="E27" s="85">
        <v>368715.93099999998</v>
      </c>
      <c r="F27" s="68">
        <v>209657</v>
      </c>
      <c r="G27" s="68">
        <v>15662</v>
      </c>
      <c r="H27" s="80">
        <f t="shared" ref="H27:H41" si="32">SUM(F27:G27)</f>
        <v>225319</v>
      </c>
      <c r="I27" s="1"/>
    </row>
    <row r="28" spans="1:9" x14ac:dyDescent="0.25">
      <c r="A28" s="81" t="s">
        <v>2</v>
      </c>
      <c r="B28" s="68">
        <v>258302.41400000005</v>
      </c>
      <c r="C28" s="68">
        <v>20462.549714285717</v>
      </c>
      <c r="D28" s="68">
        <f t="shared" si="31"/>
        <v>278764.96371428575</v>
      </c>
      <c r="E28" s="85">
        <v>397650.06400000013</v>
      </c>
      <c r="F28" s="68">
        <v>225484</v>
      </c>
      <c r="G28" s="68">
        <v>18452</v>
      </c>
      <c r="H28" s="80">
        <f t="shared" si="32"/>
        <v>243936</v>
      </c>
      <c r="I28" s="1"/>
    </row>
    <row r="29" spans="1:9" x14ac:dyDescent="0.25">
      <c r="A29" s="81" t="s">
        <v>3</v>
      </c>
      <c r="B29" s="68">
        <v>288503.15000000002</v>
      </c>
      <c r="C29" s="68">
        <v>23157</v>
      </c>
      <c r="D29" s="68">
        <f t="shared" si="31"/>
        <v>311660.15000000002</v>
      </c>
      <c r="E29" s="85">
        <v>443316.82900000003</v>
      </c>
      <c r="F29" s="68">
        <v>259630</v>
      </c>
      <c r="G29" s="68">
        <v>20588</v>
      </c>
      <c r="H29" s="80">
        <f t="shared" si="32"/>
        <v>280218</v>
      </c>
      <c r="I29" s="1"/>
    </row>
    <row r="30" spans="1:9" x14ac:dyDescent="0.25">
      <c r="A30" s="81" t="s">
        <v>4</v>
      </c>
      <c r="B30" s="68">
        <v>302937.21300000005</v>
      </c>
      <c r="C30" s="68">
        <v>24433.326142857142</v>
      </c>
      <c r="D30" s="68">
        <f t="shared" si="31"/>
        <v>327370.53914285719</v>
      </c>
      <c r="E30" s="85">
        <v>475067</v>
      </c>
      <c r="F30" s="68">
        <v>274088</v>
      </c>
      <c r="G30" s="68">
        <v>22696</v>
      </c>
      <c r="H30" s="80">
        <f t="shared" si="32"/>
        <v>296784</v>
      </c>
      <c r="I30" s="1"/>
    </row>
    <row r="31" spans="1:9" x14ac:dyDescent="0.25">
      <c r="A31" s="81" t="s">
        <v>5</v>
      </c>
      <c r="B31" s="68">
        <v>316553.16599999997</v>
      </c>
      <c r="C31" s="68">
        <v>25329</v>
      </c>
      <c r="D31" s="68">
        <f t="shared" si="31"/>
        <v>341882.16599999997</v>
      </c>
      <c r="E31" s="85">
        <v>498640.00199999992</v>
      </c>
      <c r="F31" s="68">
        <v>288266</v>
      </c>
      <c r="G31" s="68">
        <v>23535</v>
      </c>
      <c r="H31" s="80">
        <f t="shared" si="32"/>
        <v>311801</v>
      </c>
      <c r="I31" s="1"/>
    </row>
    <row r="32" spans="1:9" x14ac:dyDescent="0.25">
      <c r="A32" s="81" t="s">
        <v>6</v>
      </c>
      <c r="B32" s="68">
        <v>324737.35299999994</v>
      </c>
      <c r="C32" s="68">
        <v>25292.902000000002</v>
      </c>
      <c r="D32" s="68">
        <f t="shared" si="31"/>
        <v>350030.25499999995</v>
      </c>
      <c r="E32" s="85">
        <v>516033.47000000003</v>
      </c>
      <c r="F32" s="68">
        <v>294988</v>
      </c>
      <c r="G32" s="68">
        <v>23541</v>
      </c>
      <c r="H32" s="80">
        <f t="shared" si="32"/>
        <v>318529</v>
      </c>
      <c r="I32" s="1"/>
    </row>
    <row r="33" spans="1:9" x14ac:dyDescent="0.25">
      <c r="A33" s="81" t="s">
        <v>7</v>
      </c>
      <c r="B33" s="68">
        <v>323111.22699999996</v>
      </c>
      <c r="C33" s="68">
        <v>25499.866999999998</v>
      </c>
      <c r="D33" s="68">
        <f t="shared" si="31"/>
        <v>348611.09399999992</v>
      </c>
      <c r="E33" s="85">
        <v>515038.58200000005</v>
      </c>
      <c r="F33" s="68">
        <v>293122</v>
      </c>
      <c r="G33" s="68">
        <v>23658</v>
      </c>
      <c r="H33" s="80">
        <f t="shared" si="32"/>
        <v>316780</v>
      </c>
      <c r="I33" s="1"/>
    </row>
    <row r="34" spans="1:9" x14ac:dyDescent="0.25">
      <c r="A34" s="81" t="s">
        <v>8</v>
      </c>
      <c r="B34" s="68">
        <v>326949</v>
      </c>
      <c r="C34" s="68">
        <v>25996</v>
      </c>
      <c r="D34" s="68">
        <f t="shared" si="31"/>
        <v>352945</v>
      </c>
      <c r="E34" s="85">
        <v>523384</v>
      </c>
      <c r="F34" s="68">
        <v>297437</v>
      </c>
      <c r="G34" s="68">
        <v>24925</v>
      </c>
      <c r="H34" s="80">
        <f t="shared" si="32"/>
        <v>322362</v>
      </c>
      <c r="I34" s="1"/>
    </row>
    <row r="35" spans="1:9" x14ac:dyDescent="0.25">
      <c r="A35" s="81" t="s">
        <v>9</v>
      </c>
      <c r="B35" s="68">
        <v>340035</v>
      </c>
      <c r="C35" s="68">
        <v>27866</v>
      </c>
      <c r="D35" s="68">
        <f t="shared" si="31"/>
        <v>367901</v>
      </c>
      <c r="E35" s="85">
        <v>546004</v>
      </c>
      <c r="F35" s="68">
        <v>309898</v>
      </c>
      <c r="G35" s="68">
        <v>26901</v>
      </c>
      <c r="H35" s="80">
        <f t="shared" si="32"/>
        <v>336799</v>
      </c>
      <c r="I35" s="1"/>
    </row>
    <row r="36" spans="1:9" x14ac:dyDescent="0.25">
      <c r="A36" s="81" t="s">
        <v>69</v>
      </c>
      <c r="B36" s="68">
        <v>351262</v>
      </c>
      <c r="C36" s="68">
        <v>30320</v>
      </c>
      <c r="D36" s="68">
        <v>381583</v>
      </c>
      <c r="E36" s="85">
        <v>566425</v>
      </c>
      <c r="F36" s="68">
        <v>319298</v>
      </c>
      <c r="G36" s="68">
        <v>29243</v>
      </c>
      <c r="H36" s="80">
        <f t="shared" si="32"/>
        <v>348541</v>
      </c>
      <c r="I36" s="1"/>
    </row>
    <row r="37" spans="1:9" x14ac:dyDescent="0.25">
      <c r="A37" s="81" t="s">
        <v>89</v>
      </c>
      <c r="B37" s="68">
        <v>359432</v>
      </c>
      <c r="C37" s="68">
        <v>32070</v>
      </c>
      <c r="D37" s="68">
        <f t="shared" si="31"/>
        <v>391502</v>
      </c>
      <c r="E37" s="85">
        <v>581711</v>
      </c>
      <c r="F37" s="68">
        <v>327201</v>
      </c>
      <c r="G37" s="68">
        <v>31863</v>
      </c>
      <c r="H37" s="80">
        <f t="shared" si="32"/>
        <v>359064</v>
      </c>
      <c r="I37" s="1"/>
    </row>
    <row r="38" spans="1:9" x14ac:dyDescent="0.25">
      <c r="A38" s="81" t="s">
        <v>90</v>
      </c>
      <c r="B38" s="68">
        <v>365279</v>
      </c>
      <c r="C38" s="68">
        <v>34993</v>
      </c>
      <c r="D38" s="68">
        <f>SUM(B38:C38)</f>
        <v>400272</v>
      </c>
      <c r="E38" s="85">
        <v>593206</v>
      </c>
      <c r="F38" s="68">
        <v>332426</v>
      </c>
      <c r="G38" s="68">
        <v>34872</v>
      </c>
      <c r="H38" s="80">
        <f t="shared" si="32"/>
        <v>367298</v>
      </c>
      <c r="I38" s="1"/>
    </row>
    <row r="39" spans="1:9" x14ac:dyDescent="0.25">
      <c r="A39" s="81" t="s">
        <v>94</v>
      </c>
      <c r="B39" s="68">
        <v>368339</v>
      </c>
      <c r="C39" s="68">
        <v>38068</v>
      </c>
      <c r="D39" s="68">
        <f>SUM(B39:C39)</f>
        <v>406407</v>
      </c>
      <c r="E39" s="85">
        <v>601906</v>
      </c>
      <c r="F39" s="68">
        <v>335232</v>
      </c>
      <c r="G39" s="68">
        <v>37939</v>
      </c>
      <c r="H39" s="80">
        <f t="shared" si="32"/>
        <v>373171</v>
      </c>
      <c r="I39" s="1"/>
    </row>
    <row r="40" spans="1:9" x14ac:dyDescent="0.25">
      <c r="A40" s="81" t="s">
        <v>98</v>
      </c>
      <c r="B40" s="68">
        <v>367698</v>
      </c>
      <c r="C40" s="68">
        <v>42388</v>
      </c>
      <c r="D40" s="68">
        <f>SUM(B40:C40)</f>
        <v>410086</v>
      </c>
      <c r="E40" s="85">
        <v>605829</v>
      </c>
      <c r="F40" s="68">
        <v>334857</v>
      </c>
      <c r="G40" s="68">
        <v>42663</v>
      </c>
      <c r="H40" s="80">
        <f t="shared" ref="H40" si="33">SUM(F40:G40)</f>
        <v>377520</v>
      </c>
      <c r="I40" s="1"/>
    </row>
    <row r="41" spans="1:9" ht="15.75" thickBot="1" x14ac:dyDescent="0.3">
      <c r="A41" s="82" t="s">
        <v>102</v>
      </c>
      <c r="B41" s="83">
        <v>366817</v>
      </c>
      <c r="C41" s="83">
        <v>46389</v>
      </c>
      <c r="D41" s="83">
        <f>SUM(B41:C41)</f>
        <v>413206</v>
      </c>
      <c r="E41" s="86">
        <v>603076</v>
      </c>
      <c r="F41" s="83">
        <v>336283</v>
      </c>
      <c r="G41" s="83">
        <v>46478</v>
      </c>
      <c r="H41" s="89">
        <f t="shared" si="32"/>
        <v>382761</v>
      </c>
      <c r="I41" s="1"/>
    </row>
    <row r="42" spans="1:9" ht="27.6" customHeight="1" x14ac:dyDescent="0.25">
      <c r="A42" s="67"/>
      <c r="B42" s="68"/>
      <c r="C42" s="68"/>
      <c r="D42" s="68"/>
      <c r="E42" s="68"/>
      <c r="F42" s="122"/>
      <c r="G42" s="122"/>
      <c r="H42" s="122"/>
      <c r="I42" s="1"/>
    </row>
    <row r="43" spans="1:9" x14ac:dyDescent="0.25">
      <c r="A43" s="67"/>
      <c r="B43" s="68"/>
      <c r="C43" s="68"/>
      <c r="D43" s="68"/>
      <c r="E43" s="68"/>
      <c r="F43" s="68"/>
      <c r="G43" s="68"/>
      <c r="H43" s="68"/>
      <c r="I43" s="1"/>
    </row>
    <row r="44" spans="1:9" ht="9" customHeight="1" thickBot="1" x14ac:dyDescent="0.3">
      <c r="B44" s="1"/>
      <c r="C44" s="1"/>
      <c r="D44" s="1"/>
      <c r="E44" s="1"/>
      <c r="F44" s="1"/>
      <c r="G44" s="1"/>
      <c r="H44" s="1"/>
      <c r="I44" s="1"/>
    </row>
    <row r="45" spans="1:9" ht="15.75" thickBot="1" x14ac:dyDescent="0.3">
      <c r="A45" s="90"/>
      <c r="B45" s="132" t="s">
        <v>60</v>
      </c>
      <c r="C45" s="140"/>
      <c r="D45" s="140"/>
      <c r="E45" s="140"/>
      <c r="F45" s="140"/>
      <c r="G45" s="140"/>
      <c r="H45" s="141"/>
    </row>
    <row r="46" spans="1:9" ht="30.75" thickTop="1" x14ac:dyDescent="0.25">
      <c r="A46" s="81"/>
      <c r="B46" s="135" t="s">
        <v>16</v>
      </c>
      <c r="C46" s="136"/>
      <c r="D46" s="137"/>
      <c r="E46" s="113" t="s">
        <v>15</v>
      </c>
      <c r="F46" s="138" t="s">
        <v>13</v>
      </c>
      <c r="G46" s="138"/>
      <c r="H46" s="139"/>
    </row>
    <row r="47" spans="1:9" ht="15.75" thickBot="1" x14ac:dyDescent="0.3">
      <c r="A47" s="81"/>
      <c r="B47" s="94" t="s">
        <v>10</v>
      </c>
      <c r="C47" s="94" t="s">
        <v>12</v>
      </c>
      <c r="D47" s="94" t="s">
        <v>11</v>
      </c>
      <c r="E47" s="93" t="s">
        <v>10</v>
      </c>
      <c r="F47" s="94" t="s">
        <v>10</v>
      </c>
      <c r="G47" s="94" t="s">
        <v>12</v>
      </c>
      <c r="H47" s="95" t="s">
        <v>11</v>
      </c>
    </row>
    <row r="48" spans="1:9" ht="15.75" thickTop="1" x14ac:dyDescent="0.25">
      <c r="A48" s="81" t="s">
        <v>0</v>
      </c>
      <c r="B48" s="68">
        <v>21751.561000000002</v>
      </c>
      <c r="C48" s="68">
        <v>7999</v>
      </c>
      <c r="D48" s="68">
        <f>SUM(B48:C48)</f>
        <v>29750.561000000002</v>
      </c>
      <c r="E48" s="85">
        <v>82930.023000000001</v>
      </c>
      <c r="F48" s="68">
        <v>19029</v>
      </c>
      <c r="G48" s="68">
        <v>7434</v>
      </c>
      <c r="H48" s="80">
        <f>SUM(F48:G48)</f>
        <v>26463</v>
      </c>
    </row>
    <row r="49" spans="1:8" x14ac:dyDescent="0.25">
      <c r="A49" s="81" t="s">
        <v>1</v>
      </c>
      <c r="B49" s="68">
        <v>23199.994000000002</v>
      </c>
      <c r="C49" s="68">
        <v>8389.6</v>
      </c>
      <c r="D49" s="68">
        <f t="shared" ref="D49:D59" si="34">SUM(B49:C49)</f>
        <v>31589.594000000005</v>
      </c>
      <c r="E49" s="85">
        <v>87858.342999999993</v>
      </c>
      <c r="F49" s="68">
        <v>20377</v>
      </c>
      <c r="G49" s="68">
        <v>7848</v>
      </c>
      <c r="H49" s="80">
        <f t="shared" ref="H49:H63" si="35">SUM(F49:G49)</f>
        <v>28225</v>
      </c>
    </row>
    <row r="50" spans="1:8" x14ac:dyDescent="0.25">
      <c r="A50" s="81" t="s">
        <v>2</v>
      </c>
      <c r="B50" s="68">
        <v>25395.594000000001</v>
      </c>
      <c r="C50" s="68">
        <v>9059.2999999999975</v>
      </c>
      <c r="D50" s="68">
        <f t="shared" si="34"/>
        <v>34454.894</v>
      </c>
      <c r="E50" s="85">
        <v>95767.403000000006</v>
      </c>
      <c r="F50" s="68">
        <v>22353</v>
      </c>
      <c r="G50" s="68">
        <v>8396</v>
      </c>
      <c r="H50" s="80">
        <f t="shared" si="35"/>
        <v>30749</v>
      </c>
    </row>
    <row r="51" spans="1:8" x14ac:dyDescent="0.25">
      <c r="A51" s="81" t="s">
        <v>3</v>
      </c>
      <c r="B51" s="68">
        <v>27126.161</v>
      </c>
      <c r="C51" s="68">
        <v>9527.3919999999998</v>
      </c>
      <c r="D51" s="68">
        <f t="shared" si="34"/>
        <v>36653.553</v>
      </c>
      <c r="E51" s="85">
        <v>102262.38</v>
      </c>
      <c r="F51" s="68">
        <v>23997</v>
      </c>
      <c r="G51" s="68">
        <v>8885</v>
      </c>
      <c r="H51" s="80">
        <f t="shared" si="35"/>
        <v>32882</v>
      </c>
    </row>
    <row r="52" spans="1:8" x14ac:dyDescent="0.25">
      <c r="A52" s="81" t="s">
        <v>4</v>
      </c>
      <c r="B52" s="68">
        <v>27437</v>
      </c>
      <c r="C52" s="68">
        <v>10093.799999999999</v>
      </c>
      <c r="D52" s="68">
        <f t="shared" si="34"/>
        <v>37530.800000000003</v>
      </c>
      <c r="E52" s="85">
        <v>105768</v>
      </c>
      <c r="F52" s="68">
        <v>24693</v>
      </c>
      <c r="G52" s="68">
        <v>9295</v>
      </c>
      <c r="H52" s="80">
        <f t="shared" si="35"/>
        <v>33988</v>
      </c>
    </row>
    <row r="53" spans="1:8" x14ac:dyDescent="0.25">
      <c r="A53" s="81" t="s">
        <v>5</v>
      </c>
      <c r="B53" s="68">
        <v>27968</v>
      </c>
      <c r="C53" s="68">
        <v>10454.200000000001</v>
      </c>
      <c r="D53" s="68">
        <f t="shared" si="34"/>
        <v>38422.199999999997</v>
      </c>
      <c r="E53" s="85">
        <v>109201</v>
      </c>
      <c r="F53" s="68">
        <v>25183</v>
      </c>
      <c r="G53" s="68">
        <v>9689</v>
      </c>
      <c r="H53" s="80">
        <f t="shared" si="35"/>
        <v>34872</v>
      </c>
    </row>
    <row r="54" spans="1:8" x14ac:dyDescent="0.25">
      <c r="A54" s="81" t="s">
        <v>6</v>
      </c>
      <c r="B54" s="68">
        <v>29611.200000000001</v>
      </c>
      <c r="C54" s="68">
        <v>11068.599999999999</v>
      </c>
      <c r="D54" s="68">
        <f t="shared" si="34"/>
        <v>40679.800000000003</v>
      </c>
      <c r="E54" s="85">
        <v>115828.117</v>
      </c>
      <c r="F54" s="68">
        <v>26888</v>
      </c>
      <c r="G54" s="68">
        <v>10346</v>
      </c>
      <c r="H54" s="80">
        <f t="shared" si="35"/>
        <v>37234</v>
      </c>
    </row>
    <row r="55" spans="1:8" x14ac:dyDescent="0.25">
      <c r="A55" s="81" t="s">
        <v>7</v>
      </c>
      <c r="B55" s="68">
        <v>34825.199999999997</v>
      </c>
      <c r="C55" s="68">
        <v>11158.9</v>
      </c>
      <c r="D55" s="68">
        <f t="shared" si="34"/>
        <v>45984.1</v>
      </c>
      <c r="E55" s="85">
        <v>131874.345</v>
      </c>
      <c r="F55" s="68">
        <v>32003</v>
      </c>
      <c r="G55" s="68">
        <v>10467</v>
      </c>
      <c r="H55" s="80">
        <f t="shared" si="35"/>
        <v>42470</v>
      </c>
    </row>
    <row r="56" spans="1:8" x14ac:dyDescent="0.25">
      <c r="A56" s="81" t="s">
        <v>8</v>
      </c>
      <c r="B56" s="68">
        <v>36931</v>
      </c>
      <c r="C56" s="68">
        <v>11453</v>
      </c>
      <c r="D56" s="68">
        <f t="shared" si="34"/>
        <v>48384</v>
      </c>
      <c r="E56" s="85">
        <v>143735</v>
      </c>
      <c r="F56" s="68">
        <v>33982</v>
      </c>
      <c r="G56" s="68">
        <v>10820</v>
      </c>
      <c r="H56" s="80">
        <f t="shared" si="35"/>
        <v>44802</v>
      </c>
    </row>
    <row r="57" spans="1:8" x14ac:dyDescent="0.25">
      <c r="A57" s="81" t="s">
        <v>9</v>
      </c>
      <c r="B57" s="68">
        <v>38491</v>
      </c>
      <c r="C57" s="68">
        <v>12574</v>
      </c>
      <c r="D57" s="68">
        <f t="shared" si="34"/>
        <v>51065</v>
      </c>
      <c r="E57" s="85">
        <v>150631</v>
      </c>
      <c r="F57" s="68">
        <v>35401</v>
      </c>
      <c r="G57" s="68">
        <v>11884</v>
      </c>
      <c r="H57" s="80">
        <f t="shared" si="35"/>
        <v>47285</v>
      </c>
    </row>
    <row r="58" spans="1:8" x14ac:dyDescent="0.25">
      <c r="A58" s="81" t="s">
        <v>69</v>
      </c>
      <c r="B58" s="68">
        <v>39314</v>
      </c>
      <c r="C58" s="68">
        <v>13545</v>
      </c>
      <c r="D58" s="68">
        <f t="shared" si="34"/>
        <v>52859</v>
      </c>
      <c r="E58" s="85">
        <v>154839</v>
      </c>
      <c r="F58" s="68">
        <v>36218</v>
      </c>
      <c r="G58" s="68">
        <v>12894</v>
      </c>
      <c r="H58" s="80">
        <f t="shared" si="35"/>
        <v>49112</v>
      </c>
    </row>
    <row r="59" spans="1:8" x14ac:dyDescent="0.25">
      <c r="A59" s="81" t="s">
        <v>89</v>
      </c>
      <c r="B59" s="68">
        <v>39113</v>
      </c>
      <c r="C59" s="68">
        <v>14917</v>
      </c>
      <c r="D59" s="68">
        <f t="shared" si="34"/>
        <v>54030</v>
      </c>
      <c r="E59" s="85">
        <v>154555</v>
      </c>
      <c r="F59" s="68">
        <v>36046</v>
      </c>
      <c r="G59" s="68">
        <v>14459</v>
      </c>
      <c r="H59" s="80">
        <f t="shared" si="35"/>
        <v>50505</v>
      </c>
    </row>
    <row r="60" spans="1:8" x14ac:dyDescent="0.25">
      <c r="A60" s="81" t="s">
        <v>90</v>
      </c>
      <c r="B60" s="68">
        <v>39545</v>
      </c>
      <c r="C60" s="68">
        <v>16643</v>
      </c>
      <c r="D60" s="68">
        <f>SUM(B60:C60)</f>
        <v>56188</v>
      </c>
      <c r="E60" s="85">
        <v>154448</v>
      </c>
      <c r="F60" s="68">
        <v>36496</v>
      </c>
      <c r="G60" s="68">
        <v>16169</v>
      </c>
      <c r="H60" s="80">
        <f t="shared" si="35"/>
        <v>52665</v>
      </c>
    </row>
    <row r="61" spans="1:8" x14ac:dyDescent="0.25">
      <c r="A61" s="81" t="s">
        <v>94</v>
      </c>
      <c r="B61" s="68">
        <v>39808</v>
      </c>
      <c r="C61" s="68">
        <v>18305</v>
      </c>
      <c r="D61" s="68">
        <f>SUM(B61:C61)</f>
        <v>58113</v>
      </c>
      <c r="E61" s="85">
        <v>155258</v>
      </c>
      <c r="F61" s="68">
        <v>36887</v>
      </c>
      <c r="G61" s="68">
        <v>17880</v>
      </c>
      <c r="H61" s="80">
        <f t="shared" si="35"/>
        <v>54767</v>
      </c>
    </row>
    <row r="62" spans="1:8" x14ac:dyDescent="0.25">
      <c r="A62" s="81" t="s">
        <v>98</v>
      </c>
      <c r="B62" s="68">
        <v>39975</v>
      </c>
      <c r="C62" s="68">
        <v>19555</v>
      </c>
      <c r="D62" s="68">
        <f>SUM(B62:C62)</f>
        <v>59530</v>
      </c>
      <c r="E62" s="85">
        <v>156049</v>
      </c>
      <c r="F62" s="68">
        <v>37193</v>
      </c>
      <c r="G62" s="68">
        <v>19084</v>
      </c>
      <c r="H62" s="80">
        <f t="shared" ref="H62" si="36">SUM(F62:G62)</f>
        <v>56277</v>
      </c>
    </row>
    <row r="63" spans="1:8" ht="15.75" thickBot="1" x14ac:dyDescent="0.3">
      <c r="A63" s="82" t="s">
        <v>102</v>
      </c>
      <c r="B63" s="83">
        <v>41004</v>
      </c>
      <c r="C63" s="83">
        <v>20104</v>
      </c>
      <c r="D63" s="83">
        <f>SUM(B63:C63)</f>
        <v>61108</v>
      </c>
      <c r="E63" s="86">
        <v>158921</v>
      </c>
      <c r="F63" s="83">
        <v>38367</v>
      </c>
      <c r="G63" s="83">
        <v>19538</v>
      </c>
      <c r="H63" s="89">
        <f t="shared" si="35"/>
        <v>57905</v>
      </c>
    </row>
    <row r="64" spans="1:8" ht="15.75" customHeight="1" x14ac:dyDescent="0.25">
      <c r="B64" s="69"/>
      <c r="C64" s="69"/>
      <c r="D64" s="69"/>
      <c r="E64" s="69"/>
      <c r="F64" s="69"/>
      <c r="G64" s="69"/>
      <c r="H64" s="69"/>
    </row>
    <row r="65" spans="1:11" x14ac:dyDescent="0.25">
      <c r="A65" s="15" t="s">
        <v>103</v>
      </c>
      <c r="B65" s="68"/>
      <c r="C65" s="68"/>
      <c r="D65" s="68"/>
      <c r="E65" s="68"/>
      <c r="F65" s="68"/>
      <c r="G65" s="68"/>
      <c r="H65" s="68"/>
      <c r="I65" s="1"/>
    </row>
    <row r="66" spans="1:11" x14ac:dyDescent="0.25">
      <c r="B66" s="68"/>
      <c r="C66" s="68"/>
      <c r="D66" s="68"/>
      <c r="E66" s="68"/>
      <c r="F66" s="68"/>
      <c r="G66" s="68"/>
      <c r="H66" s="68"/>
      <c r="I66" s="1"/>
    </row>
    <row r="67" spans="1:11" x14ac:dyDescent="0.25">
      <c r="A67" s="3" t="s">
        <v>52</v>
      </c>
    </row>
    <row r="68" spans="1:11" ht="47.25" customHeight="1" x14ac:dyDescent="0.25">
      <c r="A68" s="131" t="s">
        <v>104</v>
      </c>
      <c r="B68" s="131"/>
      <c r="C68" s="131"/>
      <c r="D68" s="131"/>
      <c r="E68" s="131"/>
      <c r="F68" s="131"/>
      <c r="G68" s="131"/>
      <c r="H68" s="131"/>
      <c r="I68" s="131"/>
      <c r="J68" s="131"/>
      <c r="K68" s="131"/>
    </row>
    <row r="69" spans="1:11" ht="88.15" customHeight="1" x14ac:dyDescent="0.25">
      <c r="A69" s="131" t="s">
        <v>75</v>
      </c>
      <c r="B69" s="131"/>
      <c r="C69" s="131"/>
      <c r="D69" s="131"/>
      <c r="E69" s="131"/>
      <c r="F69" s="131"/>
      <c r="G69" s="131"/>
      <c r="H69" s="131"/>
      <c r="I69" s="131"/>
      <c r="J69" s="131"/>
      <c r="K69" s="131"/>
    </row>
    <row r="70" spans="1:11" ht="31.5" customHeight="1" x14ac:dyDescent="0.25">
      <c r="A70" s="131" t="s">
        <v>74</v>
      </c>
      <c r="B70" s="131"/>
      <c r="C70" s="131"/>
      <c r="D70" s="131"/>
      <c r="E70" s="131"/>
      <c r="F70" s="131"/>
      <c r="G70" s="131"/>
      <c r="H70" s="131"/>
      <c r="I70" s="131"/>
      <c r="J70" s="131"/>
      <c r="K70" s="131"/>
    </row>
    <row r="71" spans="1:11" ht="59.45" customHeight="1" x14ac:dyDescent="0.25">
      <c r="A71" s="131" t="s">
        <v>93</v>
      </c>
      <c r="B71" s="131"/>
      <c r="C71" s="131"/>
      <c r="D71" s="131"/>
      <c r="E71" s="131"/>
      <c r="F71" s="131"/>
      <c r="G71" s="131"/>
      <c r="H71" s="131"/>
      <c r="I71" s="131"/>
      <c r="J71" s="131"/>
      <c r="K71" s="131"/>
    </row>
    <row r="72" spans="1:11" ht="17.45" customHeight="1" x14ac:dyDescent="0.25">
      <c r="A72" s="78" t="s">
        <v>91</v>
      </c>
      <c r="B72" s="79"/>
      <c r="C72" s="79"/>
      <c r="D72" s="79"/>
      <c r="E72" s="79"/>
      <c r="F72" s="79"/>
      <c r="G72" s="79"/>
      <c r="H72" s="79"/>
      <c r="I72" s="79"/>
      <c r="J72" s="79"/>
      <c r="K72" s="79"/>
    </row>
    <row r="73" spans="1:11" ht="31.5" customHeight="1" x14ac:dyDescent="0.25">
      <c r="A73" s="131" t="s">
        <v>76</v>
      </c>
      <c r="B73" s="131"/>
      <c r="C73" s="131"/>
      <c r="D73" s="131"/>
      <c r="E73" s="131"/>
      <c r="F73" s="131"/>
      <c r="G73" s="131"/>
      <c r="H73" s="131"/>
      <c r="I73" s="131"/>
      <c r="J73" s="131"/>
      <c r="K73" s="131"/>
    </row>
    <row r="74" spans="1:11" ht="61.15" customHeight="1" x14ac:dyDescent="0.25">
      <c r="A74" s="131" t="s">
        <v>118</v>
      </c>
      <c r="B74" s="131"/>
      <c r="C74" s="131"/>
      <c r="D74" s="131"/>
      <c r="E74" s="131"/>
      <c r="F74" s="131"/>
      <c r="G74" s="131"/>
      <c r="H74" s="131"/>
      <c r="I74" s="131"/>
      <c r="J74" s="131"/>
      <c r="K74" s="131"/>
    </row>
    <row r="75" spans="1:11" ht="31.5" customHeight="1" x14ac:dyDescent="0.25">
      <c r="A75" s="131" t="s">
        <v>85</v>
      </c>
      <c r="B75" s="131"/>
      <c r="C75" s="131"/>
      <c r="D75" s="131"/>
      <c r="E75" s="131"/>
      <c r="F75" s="131"/>
      <c r="G75" s="131"/>
      <c r="H75" s="131"/>
      <c r="I75" s="131"/>
      <c r="J75" s="131"/>
      <c r="K75" s="131"/>
    </row>
    <row r="76" spans="1:11" ht="30" customHeight="1" x14ac:dyDescent="0.25">
      <c r="A76" s="131" t="s">
        <v>95</v>
      </c>
      <c r="B76" s="131"/>
      <c r="C76" s="131"/>
      <c r="D76" s="131"/>
      <c r="E76" s="131"/>
      <c r="F76" s="131"/>
      <c r="G76" s="131"/>
      <c r="H76" s="131"/>
      <c r="I76" s="131"/>
      <c r="J76" s="131"/>
      <c r="K76" s="131"/>
    </row>
    <row r="77" spans="1:11" x14ac:dyDescent="0.25">
      <c r="A77" s="16"/>
      <c r="B77" s="16"/>
    </row>
    <row r="78" spans="1:11" x14ac:dyDescent="0.25">
      <c r="A78" s="16"/>
      <c r="B78" s="16"/>
    </row>
    <row r="79" spans="1:11" x14ac:dyDescent="0.25">
      <c r="A79" s="16"/>
      <c r="B79" s="16"/>
    </row>
    <row r="80" spans="1:11" x14ac:dyDescent="0.25">
      <c r="A80" s="16"/>
      <c r="B80" s="16"/>
    </row>
    <row r="81" spans="1:2" x14ac:dyDescent="0.25">
      <c r="A81" s="16"/>
      <c r="B81" s="16"/>
    </row>
  </sheetData>
  <mergeCells count="17">
    <mergeCell ref="A71:K71"/>
    <mergeCell ref="A73:K73"/>
    <mergeCell ref="A74:K74"/>
    <mergeCell ref="A75:K75"/>
    <mergeCell ref="A76:K76"/>
    <mergeCell ref="A68:K68"/>
    <mergeCell ref="A69:K69"/>
    <mergeCell ref="A70:K70"/>
    <mergeCell ref="B3:H3"/>
    <mergeCell ref="B23:H23"/>
    <mergeCell ref="B46:D46"/>
    <mergeCell ref="F46:H46"/>
    <mergeCell ref="F24:H24"/>
    <mergeCell ref="B24:D24"/>
    <mergeCell ref="B45:H45"/>
    <mergeCell ref="B4:D4"/>
    <mergeCell ref="F4:H4"/>
  </mergeCells>
  <hyperlinks>
    <hyperlink ref="A72" r:id="rId1"/>
  </hyperlinks>
  <pageMargins left="0.70866141732283505" right="0.70866141732283505" top="0.31496062992126" bottom="0.31496062992126" header="0.31496062992126" footer="0.31496062992126"/>
  <pageSetup scale="89" orientation="landscape" r:id="rId2"/>
  <headerFooter>
    <oddHeader xml:space="preserve">&amp;L
</oddHeader>
  </headerFooter>
  <rowBreaks count="2" manualBreakCount="2">
    <brk id="41" max="16383" man="1"/>
    <brk id="6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zoomScaleNormal="100" workbookViewId="0"/>
  </sheetViews>
  <sheetFormatPr defaultRowHeight="15" x14ac:dyDescent="0.25"/>
  <cols>
    <col min="1" max="1" width="12.5703125" customWidth="1"/>
    <col min="2" max="8" width="13.7109375" customWidth="1"/>
    <col min="9" max="9" width="3.5703125" customWidth="1"/>
    <col min="10" max="10" width="14.5703125" customWidth="1"/>
  </cols>
  <sheetData>
    <row r="1" spans="1:18" x14ac:dyDescent="0.25">
      <c r="A1" s="3" t="s">
        <v>111</v>
      </c>
    </row>
    <row r="2" spans="1:18" ht="16.5" customHeight="1" thickBot="1" x14ac:dyDescent="0.3"/>
    <row r="3" spans="1:18" s="2" customFormat="1" ht="15.75" customHeight="1" thickBot="1" x14ac:dyDescent="0.3">
      <c r="A3" s="87"/>
      <c r="B3" s="132" t="s">
        <v>57</v>
      </c>
      <c r="C3" s="133"/>
      <c r="D3" s="133"/>
      <c r="E3" s="133"/>
      <c r="F3" s="133"/>
      <c r="G3" s="133"/>
      <c r="H3" s="134"/>
      <c r="K3" s="18"/>
      <c r="L3" s="18"/>
      <c r="M3" s="18"/>
      <c r="N3" s="18"/>
      <c r="O3" s="18"/>
      <c r="P3" s="18"/>
      <c r="Q3" s="18"/>
      <c r="R3" s="18"/>
    </row>
    <row r="4" spans="1:18" s="2" customFormat="1" ht="16.5" customHeight="1" thickTop="1" x14ac:dyDescent="0.25">
      <c r="A4" s="88"/>
      <c r="B4" s="144" t="s">
        <v>16</v>
      </c>
      <c r="C4" s="145"/>
      <c r="D4" s="146"/>
      <c r="E4" s="84" t="s">
        <v>15</v>
      </c>
      <c r="F4" s="147" t="s">
        <v>13</v>
      </c>
      <c r="G4" s="147"/>
      <c r="H4" s="148"/>
      <c r="K4" s="18"/>
      <c r="L4" s="18"/>
      <c r="M4" s="18"/>
      <c r="N4" s="18"/>
      <c r="O4" s="18"/>
      <c r="P4" s="18"/>
      <c r="Q4" s="18"/>
      <c r="R4" s="18"/>
    </row>
    <row r="5" spans="1:18" s="2" customFormat="1" ht="15.75" customHeight="1" thickBot="1" x14ac:dyDescent="0.3">
      <c r="A5" s="88"/>
      <c r="B5" s="94" t="s">
        <v>10</v>
      </c>
      <c r="C5" s="94" t="s">
        <v>12</v>
      </c>
      <c r="D5" s="94" t="s">
        <v>11</v>
      </c>
      <c r="E5" s="93" t="s">
        <v>10</v>
      </c>
      <c r="F5" s="94" t="s">
        <v>10</v>
      </c>
      <c r="G5" s="94" t="s">
        <v>12</v>
      </c>
      <c r="H5" s="95" t="s">
        <v>11</v>
      </c>
      <c r="K5" s="18"/>
      <c r="L5" s="18"/>
      <c r="M5" s="18"/>
      <c r="N5" s="18"/>
      <c r="O5" s="18"/>
      <c r="P5" s="18"/>
      <c r="Q5" s="18"/>
      <c r="R5" s="18"/>
    </row>
    <row r="6" spans="1:18" ht="15.75" thickTop="1" x14ac:dyDescent="0.25">
      <c r="A6" s="81" t="s">
        <v>0</v>
      </c>
      <c r="B6" s="68">
        <v>15184.962</v>
      </c>
      <c r="C6" s="68">
        <v>4650.8999999999996</v>
      </c>
      <c r="D6" s="68">
        <f>SUM(B6:C6)</f>
        <v>19835.862000000001</v>
      </c>
      <c r="E6" s="85">
        <v>45682.993999999999</v>
      </c>
      <c r="F6" s="68">
        <v>12673</v>
      </c>
      <c r="G6" s="68">
        <v>4230</v>
      </c>
      <c r="H6" s="80">
        <f>SUM(F6:G6)</f>
        <v>16903</v>
      </c>
      <c r="I6" s="1"/>
      <c r="K6" s="17"/>
      <c r="L6" s="17"/>
      <c r="M6" s="17"/>
      <c r="N6" s="17"/>
      <c r="O6" s="17"/>
      <c r="P6" s="17"/>
      <c r="Q6" s="17"/>
      <c r="R6" s="17"/>
    </row>
    <row r="7" spans="1:18" x14ac:dyDescent="0.25">
      <c r="A7" s="81" t="s">
        <v>1</v>
      </c>
      <c r="B7" s="68">
        <v>16133.895</v>
      </c>
      <c r="C7" s="68">
        <v>4971.8999999999996</v>
      </c>
      <c r="D7" s="68">
        <f t="shared" ref="D7:D18" si="0">SUM(B7:C7)</f>
        <v>21105.794999999998</v>
      </c>
      <c r="E7" s="85">
        <v>48528.508000000002</v>
      </c>
      <c r="F7" s="68">
        <v>13577</v>
      </c>
      <c r="G7" s="68">
        <v>4557</v>
      </c>
      <c r="H7" s="80">
        <f t="shared" ref="H7:H17" si="1">SUM(F7:G7)</f>
        <v>18134</v>
      </c>
      <c r="I7" s="1"/>
      <c r="K7" s="17"/>
      <c r="L7" s="17"/>
      <c r="M7" s="17"/>
      <c r="N7" s="17"/>
      <c r="O7" s="17"/>
      <c r="P7" s="17"/>
      <c r="Q7" s="17"/>
      <c r="R7" s="17"/>
    </row>
    <row r="8" spans="1:18" x14ac:dyDescent="0.25">
      <c r="A8" s="81" t="s">
        <v>2</v>
      </c>
      <c r="B8" s="68">
        <v>17870.129000000001</v>
      </c>
      <c r="C8" s="68">
        <v>5345.6</v>
      </c>
      <c r="D8" s="68">
        <f t="shared" si="0"/>
        <v>23215.728999999999</v>
      </c>
      <c r="E8" s="85">
        <v>53417.296999999999</v>
      </c>
      <c r="F8" s="68">
        <v>15077</v>
      </c>
      <c r="G8" s="68">
        <v>4820</v>
      </c>
      <c r="H8" s="80">
        <f t="shared" si="1"/>
        <v>19897</v>
      </c>
      <c r="I8" s="1"/>
      <c r="K8" s="17"/>
      <c r="L8" s="17"/>
      <c r="M8" s="17"/>
      <c r="N8" s="17"/>
      <c r="O8" s="17"/>
      <c r="P8" s="17"/>
      <c r="Q8" s="17"/>
      <c r="R8" s="17"/>
    </row>
    <row r="9" spans="1:18" x14ac:dyDescent="0.25">
      <c r="A9" s="81" t="s">
        <v>3</v>
      </c>
      <c r="B9" s="68">
        <v>19120.994999999999</v>
      </c>
      <c r="C9" s="68">
        <v>5451.6</v>
      </c>
      <c r="D9" s="68">
        <f t="shared" si="0"/>
        <v>24572.595000000001</v>
      </c>
      <c r="E9" s="85">
        <v>57293.271999999997</v>
      </c>
      <c r="F9" s="68">
        <v>16246</v>
      </c>
      <c r="G9" s="68">
        <v>4941</v>
      </c>
      <c r="H9" s="80">
        <f t="shared" si="1"/>
        <v>21187</v>
      </c>
      <c r="I9" s="1"/>
      <c r="K9" s="17"/>
      <c r="L9" s="17"/>
      <c r="M9" s="17"/>
      <c r="N9" s="17"/>
      <c r="O9" s="17"/>
      <c r="P9" s="17"/>
      <c r="Q9" s="17"/>
      <c r="R9" s="17"/>
    </row>
    <row r="10" spans="1:18" x14ac:dyDescent="0.25">
      <c r="A10" s="81" t="s">
        <v>4</v>
      </c>
      <c r="B10" s="68">
        <v>19008</v>
      </c>
      <c r="C10" s="68">
        <v>5605.1</v>
      </c>
      <c r="D10" s="68">
        <f t="shared" si="0"/>
        <v>24613.1</v>
      </c>
      <c r="E10" s="85">
        <v>58071</v>
      </c>
      <c r="F10" s="68">
        <v>16503</v>
      </c>
      <c r="G10" s="68">
        <v>4936</v>
      </c>
      <c r="H10" s="80">
        <f t="shared" si="1"/>
        <v>21439</v>
      </c>
      <c r="I10" s="1"/>
      <c r="K10" s="17"/>
      <c r="L10" s="17"/>
      <c r="M10" s="17"/>
      <c r="N10" s="17"/>
      <c r="O10" s="17"/>
      <c r="P10" s="17"/>
      <c r="Q10" s="17"/>
      <c r="R10" s="17"/>
    </row>
    <row r="11" spans="1:18" x14ac:dyDescent="0.25">
      <c r="A11" s="81" t="s">
        <v>5</v>
      </c>
      <c r="B11" s="68">
        <v>18975</v>
      </c>
      <c r="C11" s="68">
        <v>5726.1</v>
      </c>
      <c r="D11" s="68">
        <f t="shared" si="0"/>
        <v>24701.1</v>
      </c>
      <c r="E11" s="85">
        <v>58621</v>
      </c>
      <c r="F11" s="68">
        <v>16440</v>
      </c>
      <c r="G11" s="68">
        <v>5108</v>
      </c>
      <c r="H11" s="80">
        <f t="shared" si="1"/>
        <v>21548</v>
      </c>
      <c r="I11" s="1"/>
      <c r="K11" s="17"/>
      <c r="L11" s="17"/>
      <c r="M11" s="17"/>
      <c r="N11" s="17"/>
      <c r="O11" s="17"/>
      <c r="P11" s="17"/>
      <c r="Q11" s="17"/>
      <c r="R11" s="17"/>
    </row>
    <row r="12" spans="1:18" x14ac:dyDescent="0.25">
      <c r="A12" s="81" t="s">
        <v>6</v>
      </c>
      <c r="B12" s="68">
        <v>19974.7</v>
      </c>
      <c r="C12" s="68">
        <v>6027</v>
      </c>
      <c r="D12" s="68">
        <f t="shared" si="0"/>
        <v>26001.7</v>
      </c>
      <c r="E12" s="85">
        <v>61743.675000000003</v>
      </c>
      <c r="F12" s="68">
        <v>17484</v>
      </c>
      <c r="G12" s="68">
        <v>5447</v>
      </c>
      <c r="H12" s="80">
        <f t="shared" si="1"/>
        <v>22931</v>
      </c>
      <c r="I12" s="1"/>
      <c r="K12" s="17"/>
      <c r="L12" s="17"/>
      <c r="O12" s="17"/>
      <c r="P12" s="17"/>
      <c r="Q12" s="17"/>
      <c r="R12" s="17"/>
    </row>
    <row r="13" spans="1:18" x14ac:dyDescent="0.25">
      <c r="A13" s="81" t="s">
        <v>7</v>
      </c>
      <c r="B13" s="68">
        <v>24373.200000000001</v>
      </c>
      <c r="C13" s="68">
        <v>5835.1</v>
      </c>
      <c r="D13" s="68">
        <f t="shared" si="0"/>
        <v>30208.300000000003</v>
      </c>
      <c r="E13" s="85">
        <v>73686.471000000005</v>
      </c>
      <c r="F13" s="68">
        <v>21835</v>
      </c>
      <c r="G13" s="68">
        <v>5292</v>
      </c>
      <c r="H13" s="80">
        <f t="shared" si="1"/>
        <v>27127</v>
      </c>
      <c r="I13" s="1"/>
      <c r="K13" s="17"/>
      <c r="L13" s="17"/>
      <c r="O13" s="17"/>
      <c r="P13" s="17"/>
      <c r="Q13" s="17"/>
      <c r="R13" s="17"/>
    </row>
    <row r="14" spans="1:18" x14ac:dyDescent="0.25">
      <c r="A14" s="81" t="s">
        <v>8</v>
      </c>
      <c r="B14" s="68">
        <v>25859</v>
      </c>
      <c r="C14" s="68">
        <v>6020</v>
      </c>
      <c r="D14" s="68">
        <f t="shared" si="0"/>
        <v>31879</v>
      </c>
      <c r="E14" s="85">
        <v>81543</v>
      </c>
      <c r="F14" s="68">
        <v>23213</v>
      </c>
      <c r="G14" s="68">
        <v>5545</v>
      </c>
      <c r="H14" s="80">
        <f t="shared" si="1"/>
        <v>28758</v>
      </c>
      <c r="I14" s="1"/>
      <c r="K14" s="17"/>
      <c r="L14" s="17"/>
      <c r="O14" s="17"/>
      <c r="P14" s="17"/>
      <c r="Q14" s="17"/>
      <c r="R14" s="17"/>
    </row>
    <row r="15" spans="1:18" x14ac:dyDescent="0.25">
      <c r="A15" s="81" t="s">
        <v>9</v>
      </c>
      <c r="B15" s="68">
        <v>26661</v>
      </c>
      <c r="C15" s="68">
        <v>6861</v>
      </c>
      <c r="D15" s="68">
        <f t="shared" si="0"/>
        <v>33522</v>
      </c>
      <c r="E15" s="85">
        <v>84416</v>
      </c>
      <c r="F15" s="68">
        <v>23880</v>
      </c>
      <c r="G15" s="68">
        <v>6338</v>
      </c>
      <c r="H15" s="80">
        <f t="shared" si="1"/>
        <v>30218</v>
      </c>
      <c r="I15" s="1"/>
      <c r="K15" s="17"/>
      <c r="L15" s="17"/>
      <c r="O15" s="17"/>
      <c r="P15" s="17"/>
      <c r="Q15" s="17"/>
      <c r="R15" s="17"/>
    </row>
    <row r="16" spans="1:18" x14ac:dyDescent="0.25">
      <c r="A16" s="81" t="s">
        <v>69</v>
      </c>
      <c r="B16" s="68">
        <v>26971</v>
      </c>
      <c r="C16" s="68">
        <v>7577</v>
      </c>
      <c r="D16" s="68">
        <f t="shared" si="0"/>
        <v>34548</v>
      </c>
      <c r="E16" s="85">
        <v>85401</v>
      </c>
      <c r="F16" s="68">
        <v>24201</v>
      </c>
      <c r="G16" s="68">
        <v>7111</v>
      </c>
      <c r="H16" s="80">
        <f t="shared" si="1"/>
        <v>31312</v>
      </c>
      <c r="I16" s="1"/>
      <c r="K16" s="17"/>
      <c r="L16" s="17"/>
      <c r="O16" s="17"/>
      <c r="P16" s="17"/>
      <c r="Q16" s="17"/>
      <c r="R16" s="17"/>
    </row>
    <row r="17" spans="1:18" x14ac:dyDescent="0.25">
      <c r="A17" s="81" t="s">
        <v>89</v>
      </c>
      <c r="B17" s="68">
        <v>26837</v>
      </c>
      <c r="C17" s="68">
        <v>8248</v>
      </c>
      <c r="D17" s="68">
        <f t="shared" si="0"/>
        <v>35085</v>
      </c>
      <c r="E17" s="85">
        <v>85404</v>
      </c>
      <c r="F17" s="68">
        <v>24104</v>
      </c>
      <c r="G17" s="68">
        <v>8000</v>
      </c>
      <c r="H17" s="80">
        <f t="shared" si="1"/>
        <v>32104</v>
      </c>
      <c r="I17" s="1"/>
      <c r="K17" s="17"/>
      <c r="L17" s="17"/>
      <c r="M17" s="17"/>
      <c r="N17" s="17"/>
      <c r="O17" s="17"/>
      <c r="P17" s="17"/>
      <c r="Q17" s="17"/>
      <c r="R17" s="17"/>
    </row>
    <row r="18" spans="1:18" x14ac:dyDescent="0.25">
      <c r="A18" s="81" t="s">
        <v>90</v>
      </c>
      <c r="B18" s="68">
        <v>27397</v>
      </c>
      <c r="C18" s="68">
        <v>9306</v>
      </c>
      <c r="D18" s="68">
        <f t="shared" si="0"/>
        <v>36703</v>
      </c>
      <c r="E18" s="85">
        <v>86293</v>
      </c>
      <c r="F18" s="68">
        <v>24679</v>
      </c>
      <c r="G18" s="68">
        <v>9056</v>
      </c>
      <c r="H18" s="80">
        <f>SUM(F18:G18)</f>
        <v>33735</v>
      </c>
      <c r="I18" s="1"/>
      <c r="K18" s="17"/>
      <c r="L18" s="17"/>
      <c r="M18" s="17"/>
      <c r="N18" s="17"/>
      <c r="O18" s="17"/>
      <c r="P18" s="17"/>
      <c r="Q18" s="17"/>
      <c r="R18" s="17"/>
    </row>
    <row r="19" spans="1:18" x14ac:dyDescent="0.25">
      <c r="A19" s="81" t="s">
        <v>94</v>
      </c>
      <c r="B19" s="68">
        <v>27914</v>
      </c>
      <c r="C19" s="68">
        <v>10524</v>
      </c>
      <c r="D19" s="68">
        <f>SUM(B19:C19)</f>
        <v>38438</v>
      </c>
      <c r="E19" s="85">
        <v>88332</v>
      </c>
      <c r="F19" s="68">
        <v>25320</v>
      </c>
      <c r="G19" s="68">
        <v>10341</v>
      </c>
      <c r="H19" s="80">
        <f>SUM(F19:G19)</f>
        <v>35661</v>
      </c>
      <c r="I19" s="1"/>
      <c r="K19" s="17"/>
      <c r="L19" s="17"/>
      <c r="M19" s="17"/>
      <c r="N19" s="17"/>
      <c r="O19" s="17"/>
      <c r="P19" s="17"/>
      <c r="Q19" s="17"/>
      <c r="R19" s="17"/>
    </row>
    <row r="20" spans="1:18" x14ac:dyDescent="0.25">
      <c r="A20" s="81" t="s">
        <v>98</v>
      </c>
      <c r="B20" s="68">
        <v>28051</v>
      </c>
      <c r="C20" s="68">
        <v>11528</v>
      </c>
      <c r="D20" s="68">
        <f>SUM(B20:C20)</f>
        <v>39579</v>
      </c>
      <c r="E20" s="85">
        <v>89080</v>
      </c>
      <c r="F20" s="68">
        <v>25600</v>
      </c>
      <c r="G20" s="68">
        <v>11290</v>
      </c>
      <c r="H20" s="80">
        <f>SUM(F20:G20)</f>
        <v>36890</v>
      </c>
      <c r="I20" s="1"/>
      <c r="K20" s="17"/>
      <c r="L20" s="17"/>
      <c r="M20" s="17"/>
      <c r="N20" s="17"/>
      <c r="O20" s="17"/>
      <c r="P20" s="17"/>
      <c r="Q20" s="17"/>
      <c r="R20" s="17"/>
    </row>
    <row r="21" spans="1:18" ht="15.75" thickBot="1" x14ac:dyDescent="0.3">
      <c r="A21" s="82" t="s">
        <v>102</v>
      </c>
      <c r="B21" s="83">
        <v>28974</v>
      </c>
      <c r="C21" s="83">
        <v>11959</v>
      </c>
      <c r="D21" s="83">
        <f>SUM(B21:C21)</f>
        <v>40933</v>
      </c>
      <c r="E21" s="86">
        <v>91872</v>
      </c>
      <c r="F21" s="83">
        <v>26649</v>
      </c>
      <c r="G21" s="83">
        <v>11709</v>
      </c>
      <c r="H21" s="89">
        <f>SUM(F21:G21)</f>
        <v>38358</v>
      </c>
      <c r="I21" s="1"/>
      <c r="K21" s="17"/>
      <c r="L21" s="17"/>
      <c r="M21" s="17"/>
      <c r="N21" s="17"/>
      <c r="O21" s="17"/>
      <c r="P21" s="17"/>
      <c r="Q21" s="17"/>
      <c r="R21" s="17"/>
    </row>
    <row r="22" spans="1:18" ht="17.45" customHeight="1" thickBot="1" x14ac:dyDescent="0.3">
      <c r="A22" s="91"/>
      <c r="B22" s="92"/>
      <c r="C22" s="92"/>
      <c r="D22" s="92"/>
      <c r="E22" s="92"/>
      <c r="F22" s="92"/>
      <c r="G22" s="92"/>
      <c r="H22" s="92"/>
      <c r="I22" s="1"/>
      <c r="K22" s="17"/>
      <c r="L22" s="17"/>
      <c r="M22" s="17"/>
      <c r="N22" s="17"/>
      <c r="O22" s="17"/>
      <c r="P22" s="17"/>
      <c r="Q22" s="17"/>
      <c r="R22" s="17"/>
    </row>
    <row r="23" spans="1:18" ht="15.75" thickBot="1" x14ac:dyDescent="0.3">
      <c r="A23" s="90"/>
      <c r="B23" s="132" t="s">
        <v>71</v>
      </c>
      <c r="C23" s="140"/>
      <c r="D23" s="140"/>
      <c r="E23" s="140"/>
      <c r="F23" s="140"/>
      <c r="G23" s="140"/>
      <c r="H23" s="141"/>
      <c r="K23" s="17"/>
      <c r="L23" s="17"/>
      <c r="M23" s="17"/>
      <c r="N23" s="17"/>
      <c r="O23" s="17"/>
      <c r="P23" s="17"/>
      <c r="Q23" s="17"/>
      <c r="R23" s="17"/>
    </row>
    <row r="24" spans="1:18" ht="15.75" thickTop="1" x14ac:dyDescent="0.25">
      <c r="A24" s="81"/>
      <c r="B24" s="144" t="s">
        <v>16</v>
      </c>
      <c r="C24" s="145"/>
      <c r="D24" s="146"/>
      <c r="E24" s="84" t="s">
        <v>15</v>
      </c>
      <c r="F24" s="147" t="s">
        <v>13</v>
      </c>
      <c r="G24" s="147"/>
      <c r="H24" s="148"/>
      <c r="K24" s="17"/>
      <c r="L24" s="17"/>
      <c r="M24" s="17"/>
      <c r="N24" s="17"/>
      <c r="O24" s="17"/>
      <c r="P24" s="17"/>
      <c r="Q24" s="17"/>
      <c r="R24" s="17"/>
    </row>
    <row r="25" spans="1:18" ht="15.75" thickBot="1" x14ac:dyDescent="0.3">
      <c r="A25" s="81"/>
      <c r="B25" s="94" t="s">
        <v>10</v>
      </c>
      <c r="C25" s="94" t="s">
        <v>12</v>
      </c>
      <c r="D25" s="94" t="s">
        <v>11</v>
      </c>
      <c r="E25" s="93" t="s">
        <v>10</v>
      </c>
      <c r="F25" s="94" t="s">
        <v>10</v>
      </c>
      <c r="G25" s="94" t="s">
        <v>12</v>
      </c>
      <c r="H25" s="95" t="s">
        <v>11</v>
      </c>
      <c r="K25" s="17"/>
      <c r="L25" s="17"/>
      <c r="M25" s="17"/>
      <c r="N25" s="17"/>
      <c r="O25" s="17"/>
      <c r="P25" s="17"/>
      <c r="Q25" s="17"/>
      <c r="R25" s="17"/>
    </row>
    <row r="26" spans="1:18" ht="15.75" thickTop="1" x14ac:dyDescent="0.25">
      <c r="A26" s="81" t="s">
        <v>0</v>
      </c>
      <c r="B26" s="68">
        <v>6482.4989999999998</v>
      </c>
      <c r="C26" s="68">
        <v>3264</v>
      </c>
      <c r="D26" s="68">
        <f>C26+B26</f>
        <v>9746.4989999999998</v>
      </c>
      <c r="E26" s="85">
        <v>37050.228000000003</v>
      </c>
      <c r="F26" s="68">
        <v>6304</v>
      </c>
      <c r="G26" s="68">
        <v>3140</v>
      </c>
      <c r="H26" s="80">
        <f>SUM(F26:G26)</f>
        <v>9444</v>
      </c>
      <c r="K26" s="17"/>
      <c r="L26" s="17"/>
      <c r="M26" s="17"/>
      <c r="N26" s="17"/>
      <c r="O26" s="17"/>
      <c r="P26" s="17"/>
      <c r="Q26" s="17"/>
      <c r="R26" s="17"/>
    </row>
    <row r="27" spans="1:18" x14ac:dyDescent="0.25">
      <c r="A27" s="81" t="s">
        <v>1</v>
      </c>
      <c r="B27" s="68">
        <v>6936.0990000000002</v>
      </c>
      <c r="C27" s="68">
        <v>3343</v>
      </c>
      <c r="D27" s="68">
        <f t="shared" ref="D27:D36" si="2">C27+B27</f>
        <v>10279.099</v>
      </c>
      <c r="E27" s="85">
        <v>39075.444000000003</v>
      </c>
      <c r="F27" s="68">
        <v>6725</v>
      </c>
      <c r="G27" s="68">
        <v>3237</v>
      </c>
      <c r="H27" s="80">
        <f t="shared" ref="H27:H41" si="3">SUM(F27:G27)</f>
        <v>9962</v>
      </c>
      <c r="K27" s="17"/>
      <c r="L27" s="17"/>
      <c r="M27" s="17"/>
      <c r="N27" s="17"/>
      <c r="O27" s="17"/>
      <c r="P27" s="17"/>
      <c r="Q27" s="17"/>
      <c r="R27" s="17"/>
    </row>
    <row r="28" spans="1:18" x14ac:dyDescent="0.25">
      <c r="A28" s="81" t="s">
        <v>2</v>
      </c>
      <c r="B28" s="68">
        <v>7389.665</v>
      </c>
      <c r="C28" s="68">
        <v>3615</v>
      </c>
      <c r="D28" s="68">
        <f t="shared" si="2"/>
        <v>11004.665000000001</v>
      </c>
      <c r="E28" s="85">
        <v>42068.576000000001</v>
      </c>
      <c r="F28" s="68">
        <v>7187</v>
      </c>
      <c r="G28" s="68">
        <v>3514</v>
      </c>
      <c r="H28" s="80">
        <f t="shared" si="3"/>
        <v>10701</v>
      </c>
      <c r="K28" s="17"/>
      <c r="L28" s="17"/>
      <c r="M28" s="17"/>
      <c r="N28" s="17"/>
      <c r="O28" s="17"/>
      <c r="P28" s="17"/>
      <c r="Q28" s="17"/>
      <c r="R28" s="17"/>
    </row>
    <row r="29" spans="1:18" x14ac:dyDescent="0.25">
      <c r="A29" s="81" t="s">
        <v>3</v>
      </c>
      <c r="B29" s="68">
        <v>7907.2659999999996</v>
      </c>
      <c r="C29" s="68">
        <v>3991</v>
      </c>
      <c r="D29" s="68">
        <f t="shared" si="2"/>
        <v>11898.266</v>
      </c>
      <c r="E29" s="85">
        <v>44754.527999999998</v>
      </c>
      <c r="F29" s="68">
        <v>7690</v>
      </c>
      <c r="G29" s="68">
        <v>3887</v>
      </c>
      <c r="H29" s="80">
        <f t="shared" si="3"/>
        <v>11577</v>
      </c>
      <c r="K29" s="17"/>
      <c r="L29" s="17"/>
      <c r="M29" s="17"/>
      <c r="N29" s="17"/>
      <c r="O29" s="17"/>
      <c r="P29" s="17"/>
      <c r="Q29" s="17"/>
      <c r="R29" s="17"/>
    </row>
    <row r="30" spans="1:18" x14ac:dyDescent="0.25">
      <c r="A30" s="81" t="s">
        <v>4</v>
      </c>
      <c r="B30" s="68">
        <v>8331</v>
      </c>
      <c r="C30" s="68">
        <v>4400.1000000000004</v>
      </c>
      <c r="D30" s="68">
        <f t="shared" si="2"/>
        <v>12731.1</v>
      </c>
      <c r="E30" s="85">
        <v>47491</v>
      </c>
      <c r="F30" s="68">
        <v>8134</v>
      </c>
      <c r="G30" s="68">
        <v>4301</v>
      </c>
      <c r="H30" s="80">
        <f t="shared" si="3"/>
        <v>12435</v>
      </c>
      <c r="K30" s="17"/>
      <c r="L30" s="17"/>
      <c r="M30" s="17"/>
      <c r="N30" s="17"/>
      <c r="O30" s="17"/>
      <c r="P30" s="17"/>
      <c r="Q30" s="17"/>
      <c r="R30" s="17"/>
    </row>
    <row r="31" spans="1:18" x14ac:dyDescent="0.25">
      <c r="A31" s="81" t="s">
        <v>5</v>
      </c>
      <c r="B31" s="68">
        <v>8917</v>
      </c>
      <c r="C31" s="68">
        <v>4645.3999999999996</v>
      </c>
      <c r="D31" s="68">
        <f t="shared" si="2"/>
        <v>13562.4</v>
      </c>
      <c r="E31" s="85">
        <v>50386</v>
      </c>
      <c r="F31" s="68">
        <v>8705</v>
      </c>
      <c r="G31" s="68">
        <v>4528</v>
      </c>
      <c r="H31" s="80">
        <f t="shared" si="3"/>
        <v>13233</v>
      </c>
      <c r="K31" s="17"/>
      <c r="L31" s="17"/>
      <c r="M31" s="17"/>
      <c r="N31" s="17"/>
      <c r="O31" s="17"/>
      <c r="P31" s="17"/>
      <c r="Q31" s="17"/>
      <c r="R31" s="17"/>
    </row>
    <row r="32" spans="1:18" x14ac:dyDescent="0.25">
      <c r="A32" s="81" t="s">
        <v>6</v>
      </c>
      <c r="B32" s="68">
        <v>9560.5</v>
      </c>
      <c r="C32" s="68">
        <v>4960.8999999999996</v>
      </c>
      <c r="D32" s="68">
        <f t="shared" si="2"/>
        <v>14521.4</v>
      </c>
      <c r="E32" s="85">
        <v>53903.45</v>
      </c>
      <c r="F32" s="68">
        <v>9366</v>
      </c>
      <c r="G32" s="68">
        <v>4848</v>
      </c>
      <c r="H32" s="80">
        <f t="shared" si="3"/>
        <v>14214</v>
      </c>
      <c r="K32" s="17"/>
      <c r="L32" s="17"/>
      <c r="M32" s="17"/>
      <c r="N32" s="17"/>
      <c r="O32" s="17"/>
      <c r="P32" s="17"/>
      <c r="Q32" s="17"/>
      <c r="R32" s="17"/>
    </row>
    <row r="33" spans="1:18" x14ac:dyDescent="0.25">
      <c r="A33" s="81" t="s">
        <v>7</v>
      </c>
      <c r="B33" s="68">
        <v>10321.700000000001</v>
      </c>
      <c r="C33" s="68">
        <v>5248.6</v>
      </c>
      <c r="D33" s="68">
        <f t="shared" si="2"/>
        <v>15570.300000000001</v>
      </c>
      <c r="E33" s="85">
        <v>57880.55</v>
      </c>
      <c r="F33" s="68">
        <v>10116</v>
      </c>
      <c r="G33" s="68">
        <v>5116</v>
      </c>
      <c r="H33" s="80">
        <f t="shared" si="3"/>
        <v>15232</v>
      </c>
      <c r="K33" s="17"/>
      <c r="L33" s="17"/>
      <c r="M33" s="17"/>
      <c r="N33" s="17"/>
      <c r="O33" s="17"/>
      <c r="P33" s="17"/>
      <c r="Q33" s="17"/>
      <c r="R33" s="17"/>
    </row>
    <row r="34" spans="1:18" x14ac:dyDescent="0.25">
      <c r="A34" s="81" t="s">
        <v>8</v>
      </c>
      <c r="B34" s="68">
        <v>10941</v>
      </c>
      <c r="C34" s="68">
        <v>5358.9</v>
      </c>
      <c r="D34" s="68">
        <f t="shared" si="2"/>
        <v>16299.9</v>
      </c>
      <c r="E34" s="85">
        <v>61864.5</v>
      </c>
      <c r="F34" s="68">
        <v>10726</v>
      </c>
      <c r="G34" s="68">
        <v>5208</v>
      </c>
      <c r="H34" s="80">
        <f t="shared" si="3"/>
        <v>15934</v>
      </c>
      <c r="K34" s="17"/>
      <c r="L34" s="17"/>
      <c r="M34" s="17"/>
      <c r="N34" s="17"/>
      <c r="O34" s="17"/>
      <c r="P34" s="17"/>
      <c r="Q34" s="17"/>
      <c r="R34" s="17"/>
    </row>
    <row r="35" spans="1:18" x14ac:dyDescent="0.25">
      <c r="A35" s="81" t="s">
        <v>9</v>
      </c>
      <c r="B35" s="68">
        <v>11674</v>
      </c>
      <c r="C35" s="68">
        <v>5599</v>
      </c>
      <c r="D35" s="68">
        <v>17274</v>
      </c>
      <c r="E35" s="85">
        <v>65840</v>
      </c>
      <c r="F35" s="68">
        <v>11446</v>
      </c>
      <c r="G35" s="68">
        <v>5441</v>
      </c>
      <c r="H35" s="80">
        <f t="shared" si="3"/>
        <v>16887</v>
      </c>
      <c r="K35" s="17"/>
      <c r="L35" s="17"/>
      <c r="M35" s="17"/>
      <c r="N35" s="17"/>
      <c r="O35" s="17"/>
      <c r="P35" s="17"/>
      <c r="Q35" s="17"/>
      <c r="R35" s="17"/>
    </row>
    <row r="36" spans="1:18" x14ac:dyDescent="0.25">
      <c r="A36" s="81" t="s">
        <v>69</v>
      </c>
      <c r="B36" s="68">
        <v>12174</v>
      </c>
      <c r="C36" s="68">
        <v>5899</v>
      </c>
      <c r="D36" s="68">
        <f t="shared" si="2"/>
        <v>18073</v>
      </c>
      <c r="E36" s="85">
        <v>69062</v>
      </c>
      <c r="F36" s="68">
        <v>11925</v>
      </c>
      <c r="G36" s="68">
        <v>5721</v>
      </c>
      <c r="H36" s="80">
        <f t="shared" si="3"/>
        <v>17646</v>
      </c>
      <c r="K36" s="17"/>
      <c r="L36" s="17"/>
      <c r="M36" s="17"/>
      <c r="N36" s="17"/>
      <c r="O36" s="17"/>
      <c r="P36" s="17"/>
      <c r="Q36" s="17"/>
      <c r="R36" s="17"/>
    </row>
    <row r="37" spans="1:18" x14ac:dyDescent="0.25">
      <c r="A37" s="81" t="s">
        <v>89</v>
      </c>
      <c r="B37" s="68">
        <v>12099</v>
      </c>
      <c r="C37" s="68">
        <v>6582</v>
      </c>
      <c r="D37" s="68">
        <v>18682</v>
      </c>
      <c r="E37" s="85">
        <v>68711</v>
      </c>
      <c r="F37" s="68">
        <v>11857</v>
      </c>
      <c r="G37" s="68">
        <v>6390</v>
      </c>
      <c r="H37" s="80">
        <f t="shared" si="3"/>
        <v>18247</v>
      </c>
      <c r="K37" s="17"/>
      <c r="L37" s="17"/>
      <c r="M37" s="17"/>
      <c r="N37" s="17"/>
      <c r="O37" s="17"/>
      <c r="P37" s="17"/>
      <c r="Q37" s="17"/>
      <c r="R37" s="17"/>
    </row>
    <row r="38" spans="1:18" x14ac:dyDescent="0.25">
      <c r="A38" s="81" t="s">
        <v>90</v>
      </c>
      <c r="B38" s="68">
        <v>11958</v>
      </c>
      <c r="C38" s="68">
        <v>7234</v>
      </c>
      <c r="D38" s="68">
        <v>19193</v>
      </c>
      <c r="E38" s="85">
        <v>67721</v>
      </c>
      <c r="F38" s="68">
        <v>11724</v>
      </c>
      <c r="G38" s="68">
        <v>7027</v>
      </c>
      <c r="H38" s="80">
        <f t="shared" si="3"/>
        <v>18751</v>
      </c>
      <c r="K38" s="17"/>
      <c r="L38" s="17"/>
      <c r="M38" s="17"/>
      <c r="N38" s="17"/>
      <c r="O38" s="17"/>
      <c r="P38" s="17"/>
      <c r="Q38" s="17"/>
      <c r="R38" s="17"/>
    </row>
    <row r="39" spans="1:18" x14ac:dyDescent="0.25">
      <c r="A39" s="81" t="s">
        <v>94</v>
      </c>
      <c r="B39" s="68">
        <v>11707</v>
      </c>
      <c r="C39" s="68">
        <v>7707</v>
      </c>
      <c r="D39" s="68">
        <f>SUM(B39:C39)</f>
        <v>19414</v>
      </c>
      <c r="E39" s="85">
        <v>66488</v>
      </c>
      <c r="F39" s="68">
        <v>11470</v>
      </c>
      <c r="G39" s="68">
        <v>7481</v>
      </c>
      <c r="H39" s="80">
        <f t="shared" si="3"/>
        <v>18951</v>
      </c>
      <c r="K39" s="17"/>
      <c r="L39" s="17"/>
      <c r="M39" s="17"/>
      <c r="N39" s="17"/>
      <c r="O39" s="17"/>
      <c r="P39" s="17"/>
      <c r="Q39" s="17"/>
      <c r="R39" s="17"/>
    </row>
    <row r="40" spans="1:18" x14ac:dyDescent="0.25">
      <c r="A40" s="81" t="s">
        <v>98</v>
      </c>
      <c r="B40" s="68">
        <v>11754</v>
      </c>
      <c r="C40" s="68">
        <v>7945</v>
      </c>
      <c r="D40" s="68">
        <f>SUM(B40:C40)</f>
        <v>19699</v>
      </c>
      <c r="E40" s="85">
        <v>66545</v>
      </c>
      <c r="F40" s="68">
        <v>11511</v>
      </c>
      <c r="G40" s="68">
        <v>7729</v>
      </c>
      <c r="H40" s="80">
        <f t="shared" ref="H40" si="4">SUM(F40:G40)</f>
        <v>19240</v>
      </c>
      <c r="K40" s="17"/>
      <c r="L40" s="17"/>
      <c r="M40" s="17"/>
      <c r="N40" s="17"/>
      <c r="O40" s="17"/>
      <c r="P40" s="17"/>
      <c r="Q40" s="17"/>
      <c r="R40" s="17"/>
    </row>
    <row r="41" spans="1:18" ht="15.75" thickBot="1" x14ac:dyDescent="0.3">
      <c r="A41" s="82" t="s">
        <v>102</v>
      </c>
      <c r="B41" s="83">
        <v>11840</v>
      </c>
      <c r="C41" s="83">
        <v>8004</v>
      </c>
      <c r="D41" s="83">
        <f>SUM(B41:C41)</f>
        <v>19844</v>
      </c>
      <c r="E41" s="86">
        <v>66567</v>
      </c>
      <c r="F41" s="83">
        <v>11604</v>
      </c>
      <c r="G41" s="83">
        <v>7783</v>
      </c>
      <c r="H41" s="89">
        <f t="shared" si="3"/>
        <v>19387</v>
      </c>
      <c r="K41" s="17"/>
      <c r="L41" s="17"/>
      <c r="M41" s="17"/>
      <c r="N41" s="17"/>
      <c r="O41" s="17"/>
      <c r="P41" s="17"/>
      <c r="Q41" s="17"/>
      <c r="R41" s="17"/>
    </row>
    <row r="42" spans="1:18" x14ac:dyDescent="0.25">
      <c r="K42" s="17"/>
      <c r="L42" s="17"/>
      <c r="M42" s="17"/>
      <c r="N42" s="17"/>
      <c r="O42" s="17"/>
      <c r="P42" s="17"/>
      <c r="Q42" s="17"/>
      <c r="R42" s="17"/>
    </row>
    <row r="43" spans="1:18" x14ac:dyDescent="0.25">
      <c r="A43" s="15" t="s">
        <v>103</v>
      </c>
      <c r="K43" s="17"/>
      <c r="L43" s="17"/>
      <c r="M43" s="17"/>
      <c r="N43" s="17"/>
      <c r="O43" s="17"/>
      <c r="P43" s="17"/>
      <c r="Q43" s="17"/>
      <c r="R43" s="17"/>
    </row>
    <row r="44" spans="1:18" ht="16.5" customHeight="1" x14ac:dyDescent="0.25">
      <c r="A44" s="15"/>
      <c r="K44" s="17"/>
      <c r="L44" s="17"/>
      <c r="M44" s="17"/>
      <c r="N44" s="17"/>
      <c r="O44" s="17"/>
      <c r="P44" s="17"/>
      <c r="Q44" s="17"/>
      <c r="R44" s="17"/>
    </row>
    <row r="45" spans="1:18" x14ac:dyDescent="0.25">
      <c r="A45" s="19"/>
      <c r="K45" s="17"/>
      <c r="L45" s="17"/>
      <c r="M45" s="17"/>
      <c r="N45" s="17"/>
      <c r="O45" s="17"/>
      <c r="P45" s="17"/>
      <c r="Q45" s="17"/>
      <c r="R45" s="17"/>
    </row>
    <row r="46" spans="1:18" x14ac:dyDescent="0.25">
      <c r="K46" s="17"/>
      <c r="L46" s="17"/>
      <c r="M46" s="17"/>
      <c r="N46" s="17"/>
      <c r="O46" s="17"/>
      <c r="P46" s="17"/>
      <c r="Q46" s="17"/>
      <c r="R46" s="17"/>
    </row>
    <row r="47" spans="1:18" x14ac:dyDescent="0.25">
      <c r="A47" s="3" t="s">
        <v>52</v>
      </c>
    </row>
    <row r="48" spans="1:18" ht="33" customHeight="1" x14ac:dyDescent="0.25">
      <c r="A48" s="142" t="s">
        <v>73</v>
      </c>
      <c r="B48" s="143"/>
      <c r="C48" s="143"/>
      <c r="D48" s="143"/>
      <c r="E48" s="143"/>
      <c r="F48" s="143"/>
      <c r="G48" s="143"/>
      <c r="H48" s="143"/>
      <c r="I48" s="143"/>
    </row>
    <row r="49" spans="1:11" ht="16.5" customHeight="1" x14ac:dyDescent="0.25">
      <c r="A49" s="142" t="s">
        <v>86</v>
      </c>
      <c r="B49" s="142"/>
      <c r="C49" s="142"/>
      <c r="D49" s="142"/>
      <c r="E49" s="142"/>
      <c r="F49" s="142"/>
      <c r="G49" s="142"/>
      <c r="H49" s="142"/>
      <c r="I49" s="142"/>
    </row>
    <row r="50" spans="1:11" ht="45.75" customHeight="1" x14ac:dyDescent="0.25">
      <c r="A50" s="142" t="s">
        <v>77</v>
      </c>
      <c r="B50" s="142"/>
      <c r="C50" s="142"/>
      <c r="D50" s="142"/>
      <c r="E50" s="142"/>
      <c r="F50" s="142"/>
      <c r="G50" s="142"/>
      <c r="H50" s="142"/>
      <c r="I50" s="142"/>
    </row>
    <row r="51" spans="1:11" ht="108" customHeight="1" x14ac:dyDescent="0.25">
      <c r="A51" s="142" t="s">
        <v>78</v>
      </c>
      <c r="B51" s="142"/>
      <c r="C51" s="142"/>
      <c r="D51" s="142"/>
      <c r="E51" s="142"/>
      <c r="F51" s="142"/>
      <c r="G51" s="142"/>
      <c r="H51" s="142"/>
      <c r="I51" s="142"/>
    </row>
    <row r="52" spans="1:11" ht="30" customHeight="1" x14ac:dyDescent="0.25">
      <c r="A52" s="142" t="s">
        <v>79</v>
      </c>
      <c r="B52" s="142"/>
      <c r="C52" s="142"/>
      <c r="D52" s="142"/>
      <c r="E52" s="142"/>
      <c r="F52" s="142"/>
      <c r="G52" s="142"/>
      <c r="H52" s="142"/>
      <c r="I52" s="142"/>
    </row>
    <row r="53" spans="1:11" ht="71.45" customHeight="1" x14ac:dyDescent="0.25">
      <c r="A53" s="142" t="s">
        <v>92</v>
      </c>
      <c r="B53" s="142"/>
      <c r="C53" s="142"/>
      <c r="D53" s="142"/>
      <c r="E53" s="142"/>
      <c r="F53" s="142"/>
      <c r="G53" s="142"/>
      <c r="H53" s="142"/>
      <c r="I53" s="142"/>
    </row>
    <row r="54" spans="1:11" ht="17.45" customHeight="1" x14ac:dyDescent="0.25">
      <c r="A54" s="78" t="s">
        <v>91</v>
      </c>
      <c r="B54" s="79"/>
      <c r="C54" s="79"/>
      <c r="D54" s="79"/>
      <c r="E54" s="79"/>
      <c r="F54" s="79"/>
      <c r="G54" s="79"/>
      <c r="H54" s="79"/>
      <c r="I54" s="79"/>
      <c r="J54" s="79"/>
      <c r="K54" s="79"/>
    </row>
    <row r="55" spans="1:11" ht="30" customHeight="1" x14ac:dyDescent="0.25">
      <c r="A55" s="142" t="s">
        <v>80</v>
      </c>
      <c r="B55" s="142"/>
      <c r="C55" s="142"/>
      <c r="D55" s="142"/>
      <c r="E55" s="142"/>
      <c r="F55" s="142"/>
      <c r="G55" s="142"/>
      <c r="H55" s="142"/>
      <c r="I55" s="142"/>
    </row>
    <row r="56" spans="1:11" ht="61.15" customHeight="1" x14ac:dyDescent="0.25">
      <c r="A56" s="131" t="s">
        <v>121</v>
      </c>
      <c r="B56" s="131"/>
      <c r="C56" s="131"/>
      <c r="D56" s="131"/>
      <c r="E56" s="131"/>
      <c r="F56" s="131"/>
      <c r="G56" s="131"/>
      <c r="H56" s="131"/>
      <c r="I56" s="131"/>
    </row>
    <row r="57" spans="1:11" ht="28.9" customHeight="1" x14ac:dyDescent="0.25">
      <c r="A57" s="131" t="s">
        <v>95</v>
      </c>
      <c r="B57" s="131"/>
      <c r="C57" s="131"/>
      <c r="D57" s="131"/>
      <c r="E57" s="131"/>
      <c r="F57" s="131"/>
      <c r="G57" s="131"/>
      <c r="H57" s="131"/>
      <c r="I57" s="131"/>
      <c r="J57" s="103"/>
      <c r="K57" s="103"/>
    </row>
  </sheetData>
  <mergeCells count="15">
    <mergeCell ref="B3:H3"/>
    <mergeCell ref="B4:D4"/>
    <mergeCell ref="F4:H4"/>
    <mergeCell ref="B23:H23"/>
    <mergeCell ref="B24:D24"/>
    <mergeCell ref="F24:H24"/>
    <mergeCell ref="A56:I56"/>
    <mergeCell ref="A57:I57"/>
    <mergeCell ref="A48:I48"/>
    <mergeCell ref="A50:I50"/>
    <mergeCell ref="A51:I51"/>
    <mergeCell ref="A52:I52"/>
    <mergeCell ref="A53:I53"/>
    <mergeCell ref="A55:I55"/>
    <mergeCell ref="A49:I49"/>
  </mergeCells>
  <hyperlinks>
    <hyperlink ref="A54" r:id="rId1"/>
  </hyperlinks>
  <pageMargins left="0.70866141732283472" right="1.1145833333333333" top="0.39370078740157483" bottom="0.39370078740157483" header="0.31496062992125984" footer="0.31496062992125984"/>
  <pageSetup scale="86" orientation="landscape" r:id="rId2"/>
  <rowBreaks count="1" manualBreakCount="1">
    <brk id="43" max="16383" man="1"/>
  </rowBreaks>
  <ignoredErrors>
    <ignoredError sqref="H21 H41 H6:H19 H26:H3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6"/>
  <sheetViews>
    <sheetView zoomScaleNormal="100" workbookViewId="0">
      <selection sqref="A1:Q1"/>
    </sheetView>
  </sheetViews>
  <sheetFormatPr defaultRowHeight="14.25" x14ac:dyDescent="0.25"/>
  <cols>
    <col min="1" max="1" width="12" style="29" customWidth="1"/>
    <col min="2" max="17" width="8.7109375" style="29" customWidth="1"/>
    <col min="18" max="215" width="9.140625" style="29"/>
    <col min="216" max="216" width="15.140625" style="29" customWidth="1"/>
    <col min="217" max="217" width="11.28515625" style="29" bestFit="1" customWidth="1"/>
    <col min="218" max="218" width="10.28515625" style="29" bestFit="1" customWidth="1"/>
    <col min="219" max="219" width="11.28515625" style="29" bestFit="1" customWidth="1"/>
    <col min="220" max="220" width="10.28515625" style="29" bestFit="1" customWidth="1"/>
    <col min="221" max="221" width="11.28515625" style="29" bestFit="1" customWidth="1"/>
    <col min="222" max="222" width="10.28515625" style="29" bestFit="1" customWidth="1"/>
    <col min="223" max="223" width="11.28515625" style="29" bestFit="1" customWidth="1"/>
    <col min="224" max="224" width="10.28515625" style="29" bestFit="1" customWidth="1"/>
    <col min="225" max="225" width="11.28515625" style="29" bestFit="1" customWidth="1"/>
    <col min="226" max="226" width="10.28515625" style="29" bestFit="1" customWidth="1"/>
    <col min="227" max="227" width="11.28515625" style="29" bestFit="1" customWidth="1"/>
    <col min="228" max="228" width="10.28515625" style="29" bestFit="1" customWidth="1"/>
    <col min="229" max="471" width="9.140625" style="29"/>
    <col min="472" max="472" width="15.140625" style="29" customWidth="1"/>
    <col min="473" max="473" width="11.28515625" style="29" bestFit="1" customWidth="1"/>
    <col min="474" max="474" width="10.28515625" style="29" bestFit="1" customWidth="1"/>
    <col min="475" max="475" width="11.28515625" style="29" bestFit="1" customWidth="1"/>
    <col min="476" max="476" width="10.28515625" style="29" bestFit="1" customWidth="1"/>
    <col min="477" max="477" width="11.28515625" style="29" bestFit="1" customWidth="1"/>
    <col min="478" max="478" width="10.28515625" style="29" bestFit="1" customWidth="1"/>
    <col min="479" max="479" width="11.28515625" style="29" bestFit="1" customWidth="1"/>
    <col min="480" max="480" width="10.28515625" style="29" bestFit="1" customWidth="1"/>
    <col min="481" max="481" width="11.28515625" style="29" bestFit="1" customWidth="1"/>
    <col min="482" max="482" width="10.28515625" style="29" bestFit="1" customWidth="1"/>
    <col min="483" max="483" width="11.28515625" style="29" bestFit="1" customWidth="1"/>
    <col min="484" max="484" width="10.28515625" style="29" bestFit="1" customWidth="1"/>
    <col min="485" max="727" width="9.140625" style="29"/>
    <col min="728" max="728" width="15.140625" style="29" customWidth="1"/>
    <col min="729" max="729" width="11.28515625" style="29" bestFit="1" customWidth="1"/>
    <col min="730" max="730" width="10.28515625" style="29" bestFit="1" customWidth="1"/>
    <col min="731" max="731" width="11.28515625" style="29" bestFit="1" customWidth="1"/>
    <col min="732" max="732" width="10.28515625" style="29" bestFit="1" customWidth="1"/>
    <col min="733" max="733" width="11.28515625" style="29" bestFit="1" customWidth="1"/>
    <col min="734" max="734" width="10.28515625" style="29" bestFit="1" customWidth="1"/>
    <col min="735" max="735" width="11.28515625" style="29" bestFit="1" customWidth="1"/>
    <col min="736" max="736" width="10.28515625" style="29" bestFit="1" customWidth="1"/>
    <col min="737" max="737" width="11.28515625" style="29" bestFit="1" customWidth="1"/>
    <col min="738" max="738" width="10.28515625" style="29" bestFit="1" customWidth="1"/>
    <col min="739" max="739" width="11.28515625" style="29" bestFit="1" customWidth="1"/>
    <col min="740" max="740" width="10.28515625" style="29" bestFit="1" customWidth="1"/>
    <col min="741" max="983" width="9.140625" style="29"/>
    <col min="984" max="984" width="15.140625" style="29" customWidth="1"/>
    <col min="985" max="985" width="11.28515625" style="29" bestFit="1" customWidth="1"/>
    <col min="986" max="986" width="10.28515625" style="29" bestFit="1" customWidth="1"/>
    <col min="987" max="987" width="11.28515625" style="29" bestFit="1" customWidth="1"/>
    <col min="988" max="988" width="10.28515625" style="29" bestFit="1" customWidth="1"/>
    <col min="989" max="989" width="11.28515625" style="29" bestFit="1" customWidth="1"/>
    <col min="990" max="990" width="10.28515625" style="29" bestFit="1" customWidth="1"/>
    <col min="991" max="991" width="11.28515625" style="29" bestFit="1" customWidth="1"/>
    <col min="992" max="992" width="10.28515625" style="29" bestFit="1" customWidth="1"/>
    <col min="993" max="993" width="11.28515625" style="29" bestFit="1" customWidth="1"/>
    <col min="994" max="994" width="10.28515625" style="29" bestFit="1" customWidth="1"/>
    <col min="995" max="995" width="11.28515625" style="29" bestFit="1" customWidth="1"/>
    <col min="996" max="996" width="10.28515625" style="29" bestFit="1" customWidth="1"/>
    <col min="997" max="1239" width="9.140625" style="29"/>
    <col min="1240" max="1240" width="15.140625" style="29" customWidth="1"/>
    <col min="1241" max="1241" width="11.28515625" style="29" bestFit="1" customWidth="1"/>
    <col min="1242" max="1242" width="10.28515625" style="29" bestFit="1" customWidth="1"/>
    <col min="1243" max="1243" width="11.28515625" style="29" bestFit="1" customWidth="1"/>
    <col min="1244" max="1244" width="10.28515625" style="29" bestFit="1" customWidth="1"/>
    <col min="1245" max="1245" width="11.28515625" style="29" bestFit="1" customWidth="1"/>
    <col min="1246" max="1246" width="10.28515625" style="29" bestFit="1" customWidth="1"/>
    <col min="1247" max="1247" width="11.28515625" style="29" bestFit="1" customWidth="1"/>
    <col min="1248" max="1248" width="10.28515625" style="29" bestFit="1" customWidth="1"/>
    <col min="1249" max="1249" width="11.28515625" style="29" bestFit="1" customWidth="1"/>
    <col min="1250" max="1250" width="10.28515625" style="29" bestFit="1" customWidth="1"/>
    <col min="1251" max="1251" width="11.28515625" style="29" bestFit="1" customWidth="1"/>
    <col min="1252" max="1252" width="10.28515625" style="29" bestFit="1" customWidth="1"/>
    <col min="1253" max="1495" width="9.140625" style="29"/>
    <col min="1496" max="1496" width="15.140625" style="29" customWidth="1"/>
    <col min="1497" max="1497" width="11.28515625" style="29" bestFit="1" customWidth="1"/>
    <col min="1498" max="1498" width="10.28515625" style="29" bestFit="1" customWidth="1"/>
    <col min="1499" max="1499" width="11.28515625" style="29" bestFit="1" customWidth="1"/>
    <col min="1500" max="1500" width="10.28515625" style="29" bestFit="1" customWidth="1"/>
    <col min="1501" max="1501" width="11.28515625" style="29" bestFit="1" customWidth="1"/>
    <col min="1502" max="1502" width="10.28515625" style="29" bestFit="1" customWidth="1"/>
    <col min="1503" max="1503" width="11.28515625" style="29" bestFit="1" customWidth="1"/>
    <col min="1504" max="1504" width="10.28515625" style="29" bestFit="1" customWidth="1"/>
    <col min="1505" max="1505" width="11.28515625" style="29" bestFit="1" customWidth="1"/>
    <col min="1506" max="1506" width="10.28515625" style="29" bestFit="1" customWidth="1"/>
    <col min="1507" max="1507" width="11.28515625" style="29" bestFit="1" customWidth="1"/>
    <col min="1508" max="1508" width="10.28515625" style="29" bestFit="1" customWidth="1"/>
    <col min="1509" max="1751" width="9.140625" style="29"/>
    <col min="1752" max="1752" width="15.140625" style="29" customWidth="1"/>
    <col min="1753" max="1753" width="11.28515625" style="29" bestFit="1" customWidth="1"/>
    <col min="1754" max="1754" width="10.28515625" style="29" bestFit="1" customWidth="1"/>
    <col min="1755" max="1755" width="11.28515625" style="29" bestFit="1" customWidth="1"/>
    <col min="1756" max="1756" width="10.28515625" style="29" bestFit="1" customWidth="1"/>
    <col min="1757" max="1757" width="11.28515625" style="29" bestFit="1" customWidth="1"/>
    <col min="1758" max="1758" width="10.28515625" style="29" bestFit="1" customWidth="1"/>
    <col min="1759" max="1759" width="11.28515625" style="29" bestFit="1" customWidth="1"/>
    <col min="1760" max="1760" width="10.28515625" style="29" bestFit="1" customWidth="1"/>
    <col min="1761" max="1761" width="11.28515625" style="29" bestFit="1" customWidth="1"/>
    <col min="1762" max="1762" width="10.28515625" style="29" bestFit="1" customWidth="1"/>
    <col min="1763" max="1763" width="11.28515625" style="29" bestFit="1" customWidth="1"/>
    <col min="1764" max="1764" width="10.28515625" style="29" bestFit="1" customWidth="1"/>
    <col min="1765" max="2007" width="9.140625" style="29"/>
    <col min="2008" max="2008" width="15.140625" style="29" customWidth="1"/>
    <col min="2009" max="2009" width="11.28515625" style="29" bestFit="1" customWidth="1"/>
    <col min="2010" max="2010" width="10.28515625" style="29" bestFit="1" customWidth="1"/>
    <col min="2011" max="2011" width="11.28515625" style="29" bestFit="1" customWidth="1"/>
    <col min="2012" max="2012" width="10.28515625" style="29" bestFit="1" customWidth="1"/>
    <col min="2013" max="2013" width="11.28515625" style="29" bestFit="1" customWidth="1"/>
    <col min="2014" max="2014" width="10.28515625" style="29" bestFit="1" customWidth="1"/>
    <col min="2015" max="2015" width="11.28515625" style="29" bestFit="1" customWidth="1"/>
    <col min="2016" max="2016" width="10.28515625" style="29" bestFit="1" customWidth="1"/>
    <col min="2017" max="2017" width="11.28515625" style="29" bestFit="1" customWidth="1"/>
    <col min="2018" max="2018" width="10.28515625" style="29" bestFit="1" customWidth="1"/>
    <col min="2019" max="2019" width="11.28515625" style="29" bestFit="1" customWidth="1"/>
    <col min="2020" max="2020" width="10.28515625" style="29" bestFit="1" customWidth="1"/>
    <col min="2021" max="2263" width="9.140625" style="29"/>
    <col min="2264" max="2264" width="15.140625" style="29" customWidth="1"/>
    <col min="2265" max="2265" width="11.28515625" style="29" bestFit="1" customWidth="1"/>
    <col min="2266" max="2266" width="10.28515625" style="29" bestFit="1" customWidth="1"/>
    <col min="2267" max="2267" width="11.28515625" style="29" bestFit="1" customWidth="1"/>
    <col min="2268" max="2268" width="10.28515625" style="29" bestFit="1" customWidth="1"/>
    <col min="2269" max="2269" width="11.28515625" style="29" bestFit="1" customWidth="1"/>
    <col min="2270" max="2270" width="10.28515625" style="29" bestFit="1" customWidth="1"/>
    <col min="2271" max="2271" width="11.28515625" style="29" bestFit="1" customWidth="1"/>
    <col min="2272" max="2272" width="10.28515625" style="29" bestFit="1" customWidth="1"/>
    <col min="2273" max="2273" width="11.28515625" style="29" bestFit="1" customWidth="1"/>
    <col min="2274" max="2274" width="10.28515625" style="29" bestFit="1" customWidth="1"/>
    <col min="2275" max="2275" width="11.28515625" style="29" bestFit="1" customWidth="1"/>
    <col min="2276" max="2276" width="10.28515625" style="29" bestFit="1" customWidth="1"/>
    <col min="2277" max="2519" width="9.140625" style="29"/>
    <col min="2520" max="2520" width="15.140625" style="29" customWidth="1"/>
    <col min="2521" max="2521" width="11.28515625" style="29" bestFit="1" customWidth="1"/>
    <col min="2522" max="2522" width="10.28515625" style="29" bestFit="1" customWidth="1"/>
    <col min="2523" max="2523" width="11.28515625" style="29" bestFit="1" customWidth="1"/>
    <col min="2524" max="2524" width="10.28515625" style="29" bestFit="1" customWidth="1"/>
    <col min="2525" max="2525" width="11.28515625" style="29" bestFit="1" customWidth="1"/>
    <col min="2526" max="2526" width="10.28515625" style="29" bestFit="1" customWidth="1"/>
    <col min="2527" max="2527" width="11.28515625" style="29" bestFit="1" customWidth="1"/>
    <col min="2528" max="2528" width="10.28515625" style="29" bestFit="1" customWidth="1"/>
    <col min="2529" max="2529" width="11.28515625" style="29" bestFit="1" customWidth="1"/>
    <col min="2530" max="2530" width="10.28515625" style="29" bestFit="1" customWidth="1"/>
    <col min="2531" max="2531" width="11.28515625" style="29" bestFit="1" customWidth="1"/>
    <col min="2532" max="2532" width="10.28515625" style="29" bestFit="1" customWidth="1"/>
    <col min="2533" max="2775" width="9.140625" style="29"/>
    <col min="2776" max="2776" width="15.140625" style="29" customWidth="1"/>
    <col min="2777" max="2777" width="11.28515625" style="29" bestFit="1" customWidth="1"/>
    <col min="2778" max="2778" width="10.28515625" style="29" bestFit="1" customWidth="1"/>
    <col min="2779" max="2779" width="11.28515625" style="29" bestFit="1" customWidth="1"/>
    <col min="2780" max="2780" width="10.28515625" style="29" bestFit="1" customWidth="1"/>
    <col min="2781" max="2781" width="11.28515625" style="29" bestFit="1" customWidth="1"/>
    <col min="2782" max="2782" width="10.28515625" style="29" bestFit="1" customWidth="1"/>
    <col min="2783" max="2783" width="11.28515625" style="29" bestFit="1" customWidth="1"/>
    <col min="2784" max="2784" width="10.28515625" style="29" bestFit="1" customWidth="1"/>
    <col min="2785" max="2785" width="11.28515625" style="29" bestFit="1" customWidth="1"/>
    <col min="2786" max="2786" width="10.28515625" style="29" bestFit="1" customWidth="1"/>
    <col min="2787" max="2787" width="11.28515625" style="29" bestFit="1" customWidth="1"/>
    <col min="2788" max="2788" width="10.28515625" style="29" bestFit="1" customWidth="1"/>
    <col min="2789" max="3031" width="9.140625" style="29"/>
    <col min="3032" max="3032" width="15.140625" style="29" customWidth="1"/>
    <col min="3033" max="3033" width="11.28515625" style="29" bestFit="1" customWidth="1"/>
    <col min="3034" max="3034" width="10.28515625" style="29" bestFit="1" customWidth="1"/>
    <col min="3035" max="3035" width="11.28515625" style="29" bestFit="1" customWidth="1"/>
    <col min="3036" max="3036" width="10.28515625" style="29" bestFit="1" customWidth="1"/>
    <col min="3037" max="3037" width="11.28515625" style="29" bestFit="1" customWidth="1"/>
    <col min="3038" max="3038" width="10.28515625" style="29" bestFit="1" customWidth="1"/>
    <col min="3039" max="3039" width="11.28515625" style="29" bestFit="1" customWidth="1"/>
    <col min="3040" max="3040" width="10.28515625" style="29" bestFit="1" customWidth="1"/>
    <col min="3041" max="3041" width="11.28515625" style="29" bestFit="1" customWidth="1"/>
    <col min="3042" max="3042" width="10.28515625" style="29" bestFit="1" customWidth="1"/>
    <col min="3043" max="3043" width="11.28515625" style="29" bestFit="1" customWidth="1"/>
    <col min="3044" max="3044" width="10.28515625" style="29" bestFit="1" customWidth="1"/>
    <col min="3045" max="3287" width="9.140625" style="29"/>
    <col min="3288" max="3288" width="15.140625" style="29" customWidth="1"/>
    <col min="3289" max="3289" width="11.28515625" style="29" bestFit="1" customWidth="1"/>
    <col min="3290" max="3290" width="10.28515625" style="29" bestFit="1" customWidth="1"/>
    <col min="3291" max="3291" width="11.28515625" style="29" bestFit="1" customWidth="1"/>
    <col min="3292" max="3292" width="10.28515625" style="29" bestFit="1" customWidth="1"/>
    <col min="3293" max="3293" width="11.28515625" style="29" bestFit="1" customWidth="1"/>
    <col min="3294" max="3294" width="10.28515625" style="29" bestFit="1" customWidth="1"/>
    <col min="3295" max="3295" width="11.28515625" style="29" bestFit="1" customWidth="1"/>
    <col min="3296" max="3296" width="10.28515625" style="29" bestFit="1" customWidth="1"/>
    <col min="3297" max="3297" width="11.28515625" style="29" bestFit="1" customWidth="1"/>
    <col min="3298" max="3298" width="10.28515625" style="29" bestFit="1" customWidth="1"/>
    <col min="3299" max="3299" width="11.28515625" style="29" bestFit="1" customWidth="1"/>
    <col min="3300" max="3300" width="10.28515625" style="29" bestFit="1" customWidth="1"/>
    <col min="3301" max="3543" width="9.140625" style="29"/>
    <col min="3544" max="3544" width="15.140625" style="29" customWidth="1"/>
    <col min="3545" max="3545" width="11.28515625" style="29" bestFit="1" customWidth="1"/>
    <col min="3546" max="3546" width="10.28515625" style="29" bestFit="1" customWidth="1"/>
    <col min="3547" max="3547" width="11.28515625" style="29" bestFit="1" customWidth="1"/>
    <col min="3548" max="3548" width="10.28515625" style="29" bestFit="1" customWidth="1"/>
    <col min="3549" max="3549" width="11.28515625" style="29" bestFit="1" customWidth="1"/>
    <col min="3550" max="3550" width="10.28515625" style="29" bestFit="1" customWidth="1"/>
    <col min="3551" max="3551" width="11.28515625" style="29" bestFit="1" customWidth="1"/>
    <col min="3552" max="3552" width="10.28515625" style="29" bestFit="1" customWidth="1"/>
    <col min="3553" max="3553" width="11.28515625" style="29" bestFit="1" customWidth="1"/>
    <col min="3554" max="3554" width="10.28515625" style="29" bestFit="1" customWidth="1"/>
    <col min="3555" max="3555" width="11.28515625" style="29" bestFit="1" customWidth="1"/>
    <col min="3556" max="3556" width="10.28515625" style="29" bestFit="1" customWidth="1"/>
    <col min="3557" max="3799" width="9.140625" style="29"/>
    <col min="3800" max="3800" width="15.140625" style="29" customWidth="1"/>
    <col min="3801" max="3801" width="11.28515625" style="29" bestFit="1" customWidth="1"/>
    <col min="3802" max="3802" width="10.28515625" style="29" bestFit="1" customWidth="1"/>
    <col min="3803" max="3803" width="11.28515625" style="29" bestFit="1" customWidth="1"/>
    <col min="3804" max="3804" width="10.28515625" style="29" bestFit="1" customWidth="1"/>
    <col min="3805" max="3805" width="11.28515625" style="29" bestFit="1" customWidth="1"/>
    <col min="3806" max="3806" width="10.28515625" style="29" bestFit="1" customWidth="1"/>
    <col min="3807" max="3807" width="11.28515625" style="29" bestFit="1" customWidth="1"/>
    <col min="3808" max="3808" width="10.28515625" style="29" bestFit="1" customWidth="1"/>
    <col min="3809" max="3809" width="11.28515625" style="29" bestFit="1" customWidth="1"/>
    <col min="3810" max="3810" width="10.28515625" style="29" bestFit="1" customWidth="1"/>
    <col min="3811" max="3811" width="11.28515625" style="29" bestFit="1" customWidth="1"/>
    <col min="3812" max="3812" width="10.28515625" style="29" bestFit="1" customWidth="1"/>
    <col min="3813" max="4055" width="9.140625" style="29"/>
    <col min="4056" max="4056" width="15.140625" style="29" customWidth="1"/>
    <col min="4057" max="4057" width="11.28515625" style="29" bestFit="1" customWidth="1"/>
    <col min="4058" max="4058" width="10.28515625" style="29" bestFit="1" customWidth="1"/>
    <col min="4059" max="4059" width="11.28515625" style="29" bestFit="1" customWidth="1"/>
    <col min="4060" max="4060" width="10.28515625" style="29" bestFit="1" customWidth="1"/>
    <col min="4061" max="4061" width="11.28515625" style="29" bestFit="1" customWidth="1"/>
    <col min="4062" max="4062" width="10.28515625" style="29" bestFit="1" customWidth="1"/>
    <col min="4063" max="4063" width="11.28515625" style="29" bestFit="1" customWidth="1"/>
    <col min="4064" max="4064" width="10.28515625" style="29" bestFit="1" customWidth="1"/>
    <col min="4065" max="4065" width="11.28515625" style="29" bestFit="1" customWidth="1"/>
    <col min="4066" max="4066" width="10.28515625" style="29" bestFit="1" customWidth="1"/>
    <col min="4067" max="4067" width="11.28515625" style="29" bestFit="1" customWidth="1"/>
    <col min="4068" max="4068" width="10.28515625" style="29" bestFit="1" customWidth="1"/>
    <col min="4069" max="4311" width="9.140625" style="29"/>
    <col min="4312" max="4312" width="15.140625" style="29" customWidth="1"/>
    <col min="4313" max="4313" width="11.28515625" style="29" bestFit="1" customWidth="1"/>
    <col min="4314" max="4314" width="10.28515625" style="29" bestFit="1" customWidth="1"/>
    <col min="4315" max="4315" width="11.28515625" style="29" bestFit="1" customWidth="1"/>
    <col min="4316" max="4316" width="10.28515625" style="29" bestFit="1" customWidth="1"/>
    <col min="4317" max="4317" width="11.28515625" style="29" bestFit="1" customWidth="1"/>
    <col min="4318" max="4318" width="10.28515625" style="29" bestFit="1" customWidth="1"/>
    <col min="4319" max="4319" width="11.28515625" style="29" bestFit="1" customWidth="1"/>
    <col min="4320" max="4320" width="10.28515625" style="29" bestFit="1" customWidth="1"/>
    <col min="4321" max="4321" width="11.28515625" style="29" bestFit="1" customWidth="1"/>
    <col min="4322" max="4322" width="10.28515625" style="29" bestFit="1" customWidth="1"/>
    <col min="4323" max="4323" width="11.28515625" style="29" bestFit="1" customWidth="1"/>
    <col min="4324" max="4324" width="10.28515625" style="29" bestFit="1" customWidth="1"/>
    <col min="4325" max="4567" width="9.140625" style="29"/>
    <col min="4568" max="4568" width="15.140625" style="29" customWidth="1"/>
    <col min="4569" max="4569" width="11.28515625" style="29" bestFit="1" customWidth="1"/>
    <col min="4570" max="4570" width="10.28515625" style="29" bestFit="1" customWidth="1"/>
    <col min="4571" max="4571" width="11.28515625" style="29" bestFit="1" customWidth="1"/>
    <col min="4572" max="4572" width="10.28515625" style="29" bestFit="1" customWidth="1"/>
    <col min="4573" max="4573" width="11.28515625" style="29" bestFit="1" customWidth="1"/>
    <col min="4574" max="4574" width="10.28515625" style="29" bestFit="1" customWidth="1"/>
    <col min="4575" max="4575" width="11.28515625" style="29" bestFit="1" customWidth="1"/>
    <col min="4576" max="4576" width="10.28515625" style="29" bestFit="1" customWidth="1"/>
    <col min="4577" max="4577" width="11.28515625" style="29" bestFit="1" customWidth="1"/>
    <col min="4578" max="4578" width="10.28515625" style="29" bestFit="1" customWidth="1"/>
    <col min="4579" max="4579" width="11.28515625" style="29" bestFit="1" customWidth="1"/>
    <col min="4580" max="4580" width="10.28515625" style="29" bestFit="1" customWidth="1"/>
    <col min="4581" max="4823" width="9.140625" style="29"/>
    <col min="4824" max="4824" width="15.140625" style="29" customWidth="1"/>
    <col min="4825" max="4825" width="11.28515625" style="29" bestFit="1" customWidth="1"/>
    <col min="4826" max="4826" width="10.28515625" style="29" bestFit="1" customWidth="1"/>
    <col min="4827" max="4827" width="11.28515625" style="29" bestFit="1" customWidth="1"/>
    <col min="4828" max="4828" width="10.28515625" style="29" bestFit="1" customWidth="1"/>
    <col min="4829" max="4829" width="11.28515625" style="29" bestFit="1" customWidth="1"/>
    <col min="4830" max="4830" width="10.28515625" style="29" bestFit="1" customWidth="1"/>
    <col min="4831" max="4831" width="11.28515625" style="29" bestFit="1" customWidth="1"/>
    <col min="4832" max="4832" width="10.28515625" style="29" bestFit="1" customWidth="1"/>
    <col min="4833" max="4833" width="11.28515625" style="29" bestFit="1" customWidth="1"/>
    <col min="4834" max="4834" width="10.28515625" style="29" bestFit="1" customWidth="1"/>
    <col min="4835" max="4835" width="11.28515625" style="29" bestFit="1" customWidth="1"/>
    <col min="4836" max="4836" width="10.28515625" style="29" bestFit="1" customWidth="1"/>
    <col min="4837" max="5079" width="9.140625" style="29"/>
    <col min="5080" max="5080" width="15.140625" style="29" customWidth="1"/>
    <col min="5081" max="5081" width="11.28515625" style="29" bestFit="1" customWidth="1"/>
    <col min="5082" max="5082" width="10.28515625" style="29" bestFit="1" customWidth="1"/>
    <col min="5083" max="5083" width="11.28515625" style="29" bestFit="1" customWidth="1"/>
    <col min="5084" max="5084" width="10.28515625" style="29" bestFit="1" customWidth="1"/>
    <col min="5085" max="5085" width="11.28515625" style="29" bestFit="1" customWidth="1"/>
    <col min="5086" max="5086" width="10.28515625" style="29" bestFit="1" customWidth="1"/>
    <col min="5087" max="5087" width="11.28515625" style="29" bestFit="1" customWidth="1"/>
    <col min="5088" max="5088" width="10.28515625" style="29" bestFit="1" customWidth="1"/>
    <col min="5089" max="5089" width="11.28515625" style="29" bestFit="1" customWidth="1"/>
    <col min="5090" max="5090" width="10.28515625" style="29" bestFit="1" customWidth="1"/>
    <col min="5091" max="5091" width="11.28515625" style="29" bestFit="1" customWidth="1"/>
    <col min="5092" max="5092" width="10.28515625" style="29" bestFit="1" customWidth="1"/>
    <col min="5093" max="5335" width="9.140625" style="29"/>
    <col min="5336" max="5336" width="15.140625" style="29" customWidth="1"/>
    <col min="5337" max="5337" width="11.28515625" style="29" bestFit="1" customWidth="1"/>
    <col min="5338" max="5338" width="10.28515625" style="29" bestFit="1" customWidth="1"/>
    <col min="5339" max="5339" width="11.28515625" style="29" bestFit="1" customWidth="1"/>
    <col min="5340" max="5340" width="10.28515625" style="29" bestFit="1" customWidth="1"/>
    <col min="5341" max="5341" width="11.28515625" style="29" bestFit="1" customWidth="1"/>
    <col min="5342" max="5342" width="10.28515625" style="29" bestFit="1" customWidth="1"/>
    <col min="5343" max="5343" width="11.28515625" style="29" bestFit="1" customWidth="1"/>
    <col min="5344" max="5344" width="10.28515625" style="29" bestFit="1" customWidth="1"/>
    <col min="5345" max="5345" width="11.28515625" style="29" bestFit="1" customWidth="1"/>
    <col min="5346" max="5346" width="10.28515625" style="29" bestFit="1" customWidth="1"/>
    <col min="5347" max="5347" width="11.28515625" style="29" bestFit="1" customWidth="1"/>
    <col min="5348" max="5348" width="10.28515625" style="29" bestFit="1" customWidth="1"/>
    <col min="5349" max="5591" width="9.140625" style="29"/>
    <col min="5592" max="5592" width="15.140625" style="29" customWidth="1"/>
    <col min="5593" max="5593" width="11.28515625" style="29" bestFit="1" customWidth="1"/>
    <col min="5594" max="5594" width="10.28515625" style="29" bestFit="1" customWidth="1"/>
    <col min="5595" max="5595" width="11.28515625" style="29" bestFit="1" customWidth="1"/>
    <col min="5596" max="5596" width="10.28515625" style="29" bestFit="1" customWidth="1"/>
    <col min="5597" max="5597" width="11.28515625" style="29" bestFit="1" customWidth="1"/>
    <col min="5598" max="5598" width="10.28515625" style="29" bestFit="1" customWidth="1"/>
    <col min="5599" max="5599" width="11.28515625" style="29" bestFit="1" customWidth="1"/>
    <col min="5600" max="5600" width="10.28515625" style="29" bestFit="1" customWidth="1"/>
    <col min="5601" max="5601" width="11.28515625" style="29" bestFit="1" customWidth="1"/>
    <col min="5602" max="5602" width="10.28515625" style="29" bestFit="1" customWidth="1"/>
    <col min="5603" max="5603" width="11.28515625" style="29" bestFit="1" customWidth="1"/>
    <col min="5604" max="5604" width="10.28515625" style="29" bestFit="1" customWidth="1"/>
    <col min="5605" max="5847" width="9.140625" style="29"/>
    <col min="5848" max="5848" width="15.140625" style="29" customWidth="1"/>
    <col min="5849" max="5849" width="11.28515625" style="29" bestFit="1" customWidth="1"/>
    <col min="5850" max="5850" width="10.28515625" style="29" bestFit="1" customWidth="1"/>
    <col min="5851" max="5851" width="11.28515625" style="29" bestFit="1" customWidth="1"/>
    <col min="5852" max="5852" width="10.28515625" style="29" bestFit="1" customWidth="1"/>
    <col min="5853" max="5853" width="11.28515625" style="29" bestFit="1" customWidth="1"/>
    <col min="5854" max="5854" width="10.28515625" style="29" bestFit="1" customWidth="1"/>
    <col min="5855" max="5855" width="11.28515625" style="29" bestFit="1" customWidth="1"/>
    <col min="5856" max="5856" width="10.28515625" style="29" bestFit="1" customWidth="1"/>
    <col min="5857" max="5857" width="11.28515625" style="29" bestFit="1" customWidth="1"/>
    <col min="5858" max="5858" width="10.28515625" style="29" bestFit="1" customWidth="1"/>
    <col min="5859" max="5859" width="11.28515625" style="29" bestFit="1" customWidth="1"/>
    <col min="5860" max="5860" width="10.28515625" style="29" bestFit="1" customWidth="1"/>
    <col min="5861" max="6103" width="9.140625" style="29"/>
    <col min="6104" max="6104" width="15.140625" style="29" customWidth="1"/>
    <col min="6105" max="6105" width="11.28515625" style="29" bestFit="1" customWidth="1"/>
    <col min="6106" max="6106" width="10.28515625" style="29" bestFit="1" customWidth="1"/>
    <col min="6107" max="6107" width="11.28515625" style="29" bestFit="1" customWidth="1"/>
    <col min="6108" max="6108" width="10.28515625" style="29" bestFit="1" customWidth="1"/>
    <col min="6109" max="6109" width="11.28515625" style="29" bestFit="1" customWidth="1"/>
    <col min="6110" max="6110" width="10.28515625" style="29" bestFit="1" customWidth="1"/>
    <col min="6111" max="6111" width="11.28515625" style="29" bestFit="1" customWidth="1"/>
    <col min="6112" max="6112" width="10.28515625" style="29" bestFit="1" customWidth="1"/>
    <col min="6113" max="6113" width="11.28515625" style="29" bestFit="1" customWidth="1"/>
    <col min="6114" max="6114" width="10.28515625" style="29" bestFit="1" customWidth="1"/>
    <col min="6115" max="6115" width="11.28515625" style="29" bestFit="1" customWidth="1"/>
    <col min="6116" max="6116" width="10.28515625" style="29" bestFit="1" customWidth="1"/>
    <col min="6117" max="6359" width="9.140625" style="29"/>
    <col min="6360" max="6360" width="15.140625" style="29" customWidth="1"/>
    <col min="6361" max="6361" width="11.28515625" style="29" bestFit="1" customWidth="1"/>
    <col min="6362" max="6362" width="10.28515625" style="29" bestFit="1" customWidth="1"/>
    <col min="6363" max="6363" width="11.28515625" style="29" bestFit="1" customWidth="1"/>
    <col min="6364" max="6364" width="10.28515625" style="29" bestFit="1" customWidth="1"/>
    <col min="6365" max="6365" width="11.28515625" style="29" bestFit="1" customWidth="1"/>
    <col min="6366" max="6366" width="10.28515625" style="29" bestFit="1" customWidth="1"/>
    <col min="6367" max="6367" width="11.28515625" style="29" bestFit="1" customWidth="1"/>
    <col min="6368" max="6368" width="10.28515625" style="29" bestFit="1" customWidth="1"/>
    <col min="6369" max="6369" width="11.28515625" style="29" bestFit="1" customWidth="1"/>
    <col min="6370" max="6370" width="10.28515625" style="29" bestFit="1" customWidth="1"/>
    <col min="6371" max="6371" width="11.28515625" style="29" bestFit="1" customWidth="1"/>
    <col min="6372" max="6372" width="10.28515625" style="29" bestFit="1" customWidth="1"/>
    <col min="6373" max="6615" width="9.140625" style="29"/>
    <col min="6616" max="6616" width="15.140625" style="29" customWidth="1"/>
    <col min="6617" max="6617" width="11.28515625" style="29" bestFit="1" customWidth="1"/>
    <col min="6618" max="6618" width="10.28515625" style="29" bestFit="1" customWidth="1"/>
    <col min="6619" max="6619" width="11.28515625" style="29" bestFit="1" customWidth="1"/>
    <col min="6620" max="6620" width="10.28515625" style="29" bestFit="1" customWidth="1"/>
    <col min="6621" max="6621" width="11.28515625" style="29" bestFit="1" customWidth="1"/>
    <col min="6622" max="6622" width="10.28515625" style="29" bestFit="1" customWidth="1"/>
    <col min="6623" max="6623" width="11.28515625" style="29" bestFit="1" customWidth="1"/>
    <col min="6624" max="6624" width="10.28515625" style="29" bestFit="1" customWidth="1"/>
    <col min="6625" max="6625" width="11.28515625" style="29" bestFit="1" customWidth="1"/>
    <col min="6626" max="6626" width="10.28515625" style="29" bestFit="1" customWidth="1"/>
    <col min="6627" max="6627" width="11.28515625" style="29" bestFit="1" customWidth="1"/>
    <col min="6628" max="6628" width="10.28515625" style="29" bestFit="1" customWidth="1"/>
    <col min="6629" max="6871" width="9.140625" style="29"/>
    <col min="6872" max="6872" width="15.140625" style="29" customWidth="1"/>
    <col min="6873" max="6873" width="11.28515625" style="29" bestFit="1" customWidth="1"/>
    <col min="6874" max="6874" width="10.28515625" style="29" bestFit="1" customWidth="1"/>
    <col min="6875" max="6875" width="11.28515625" style="29" bestFit="1" customWidth="1"/>
    <col min="6876" max="6876" width="10.28515625" style="29" bestFit="1" customWidth="1"/>
    <col min="6877" max="6877" width="11.28515625" style="29" bestFit="1" customWidth="1"/>
    <col min="6878" max="6878" width="10.28515625" style="29" bestFit="1" customWidth="1"/>
    <col min="6879" max="6879" width="11.28515625" style="29" bestFit="1" customWidth="1"/>
    <col min="6880" max="6880" width="10.28515625" style="29" bestFit="1" customWidth="1"/>
    <col min="6881" max="6881" width="11.28515625" style="29" bestFit="1" customWidth="1"/>
    <col min="6882" max="6882" width="10.28515625" style="29" bestFit="1" customWidth="1"/>
    <col min="6883" max="6883" width="11.28515625" style="29" bestFit="1" customWidth="1"/>
    <col min="6884" max="6884" width="10.28515625" style="29" bestFit="1" customWidth="1"/>
    <col min="6885" max="7127" width="9.140625" style="29"/>
    <col min="7128" max="7128" width="15.140625" style="29" customWidth="1"/>
    <col min="7129" max="7129" width="11.28515625" style="29" bestFit="1" customWidth="1"/>
    <col min="7130" max="7130" width="10.28515625" style="29" bestFit="1" customWidth="1"/>
    <col min="7131" max="7131" width="11.28515625" style="29" bestFit="1" customWidth="1"/>
    <col min="7132" max="7132" width="10.28515625" style="29" bestFit="1" customWidth="1"/>
    <col min="7133" max="7133" width="11.28515625" style="29" bestFit="1" customWidth="1"/>
    <col min="7134" max="7134" width="10.28515625" style="29" bestFit="1" customWidth="1"/>
    <col min="7135" max="7135" width="11.28515625" style="29" bestFit="1" customWidth="1"/>
    <col min="7136" max="7136" width="10.28515625" style="29" bestFit="1" customWidth="1"/>
    <col min="7137" max="7137" width="11.28515625" style="29" bestFit="1" customWidth="1"/>
    <col min="7138" max="7138" width="10.28515625" style="29" bestFit="1" customWidth="1"/>
    <col min="7139" max="7139" width="11.28515625" style="29" bestFit="1" customWidth="1"/>
    <col min="7140" max="7140" width="10.28515625" style="29" bestFit="1" customWidth="1"/>
    <col min="7141" max="7383" width="9.140625" style="29"/>
    <col min="7384" max="7384" width="15.140625" style="29" customWidth="1"/>
    <col min="7385" max="7385" width="11.28515625" style="29" bestFit="1" customWidth="1"/>
    <col min="7386" max="7386" width="10.28515625" style="29" bestFit="1" customWidth="1"/>
    <col min="7387" max="7387" width="11.28515625" style="29" bestFit="1" customWidth="1"/>
    <col min="7388" max="7388" width="10.28515625" style="29" bestFit="1" customWidth="1"/>
    <col min="7389" max="7389" width="11.28515625" style="29" bestFit="1" customWidth="1"/>
    <col min="7390" max="7390" width="10.28515625" style="29" bestFit="1" customWidth="1"/>
    <col min="7391" max="7391" width="11.28515625" style="29" bestFit="1" customWidth="1"/>
    <col min="7392" max="7392" width="10.28515625" style="29" bestFit="1" customWidth="1"/>
    <col min="7393" max="7393" width="11.28515625" style="29" bestFit="1" customWidth="1"/>
    <col min="7394" max="7394" width="10.28515625" style="29" bestFit="1" customWidth="1"/>
    <col min="7395" max="7395" width="11.28515625" style="29" bestFit="1" customWidth="1"/>
    <col min="7396" max="7396" width="10.28515625" style="29" bestFit="1" customWidth="1"/>
    <col min="7397" max="7639" width="9.140625" style="29"/>
    <col min="7640" max="7640" width="15.140625" style="29" customWidth="1"/>
    <col min="7641" max="7641" width="11.28515625" style="29" bestFit="1" customWidth="1"/>
    <col min="7642" max="7642" width="10.28515625" style="29" bestFit="1" customWidth="1"/>
    <col min="7643" max="7643" width="11.28515625" style="29" bestFit="1" customWidth="1"/>
    <col min="7644" max="7644" width="10.28515625" style="29" bestFit="1" customWidth="1"/>
    <col min="7645" max="7645" width="11.28515625" style="29" bestFit="1" customWidth="1"/>
    <col min="7646" max="7646" width="10.28515625" style="29" bestFit="1" customWidth="1"/>
    <col min="7647" max="7647" width="11.28515625" style="29" bestFit="1" customWidth="1"/>
    <col min="7648" max="7648" width="10.28515625" style="29" bestFit="1" customWidth="1"/>
    <col min="7649" max="7649" width="11.28515625" style="29" bestFit="1" customWidth="1"/>
    <col min="7650" max="7650" width="10.28515625" style="29" bestFit="1" customWidth="1"/>
    <col min="7651" max="7651" width="11.28515625" style="29" bestFit="1" customWidth="1"/>
    <col min="7652" max="7652" width="10.28515625" style="29" bestFit="1" customWidth="1"/>
    <col min="7653" max="7895" width="9.140625" style="29"/>
    <col min="7896" max="7896" width="15.140625" style="29" customWidth="1"/>
    <col min="7897" max="7897" width="11.28515625" style="29" bestFit="1" customWidth="1"/>
    <col min="7898" max="7898" width="10.28515625" style="29" bestFit="1" customWidth="1"/>
    <col min="7899" max="7899" width="11.28515625" style="29" bestFit="1" customWidth="1"/>
    <col min="7900" max="7900" width="10.28515625" style="29" bestFit="1" customWidth="1"/>
    <col min="7901" max="7901" width="11.28515625" style="29" bestFit="1" customWidth="1"/>
    <col min="7902" max="7902" width="10.28515625" style="29" bestFit="1" customWidth="1"/>
    <col min="7903" max="7903" width="11.28515625" style="29" bestFit="1" customWidth="1"/>
    <col min="7904" max="7904" width="10.28515625" style="29" bestFit="1" customWidth="1"/>
    <col min="7905" max="7905" width="11.28515625" style="29" bestFit="1" customWidth="1"/>
    <col min="7906" max="7906" width="10.28515625" style="29" bestFit="1" customWidth="1"/>
    <col min="7907" max="7907" width="11.28515625" style="29" bestFit="1" customWidth="1"/>
    <col min="7908" max="7908" width="10.28515625" style="29" bestFit="1" customWidth="1"/>
    <col min="7909" max="8151" width="9.140625" style="29"/>
    <col min="8152" max="8152" width="15.140625" style="29" customWidth="1"/>
    <col min="8153" max="8153" width="11.28515625" style="29" bestFit="1" customWidth="1"/>
    <col min="8154" max="8154" width="10.28515625" style="29" bestFit="1" customWidth="1"/>
    <col min="8155" max="8155" width="11.28515625" style="29" bestFit="1" customWidth="1"/>
    <col min="8156" max="8156" width="10.28515625" style="29" bestFit="1" customWidth="1"/>
    <col min="8157" max="8157" width="11.28515625" style="29" bestFit="1" customWidth="1"/>
    <col min="8158" max="8158" width="10.28515625" style="29" bestFit="1" customWidth="1"/>
    <col min="8159" max="8159" width="11.28515625" style="29" bestFit="1" customWidth="1"/>
    <col min="8160" max="8160" width="10.28515625" style="29" bestFit="1" customWidth="1"/>
    <col min="8161" max="8161" width="11.28515625" style="29" bestFit="1" customWidth="1"/>
    <col min="8162" max="8162" width="10.28515625" style="29" bestFit="1" customWidth="1"/>
    <col min="8163" max="8163" width="11.28515625" style="29" bestFit="1" customWidth="1"/>
    <col min="8164" max="8164" width="10.28515625" style="29" bestFit="1" customWidth="1"/>
    <col min="8165" max="8407" width="9.140625" style="29"/>
    <col min="8408" max="8408" width="15.140625" style="29" customWidth="1"/>
    <col min="8409" max="8409" width="11.28515625" style="29" bestFit="1" customWidth="1"/>
    <col min="8410" max="8410" width="10.28515625" style="29" bestFit="1" customWidth="1"/>
    <col min="8411" max="8411" width="11.28515625" style="29" bestFit="1" customWidth="1"/>
    <col min="8412" max="8412" width="10.28515625" style="29" bestFit="1" customWidth="1"/>
    <col min="8413" max="8413" width="11.28515625" style="29" bestFit="1" customWidth="1"/>
    <col min="8414" max="8414" width="10.28515625" style="29" bestFit="1" customWidth="1"/>
    <col min="8415" max="8415" width="11.28515625" style="29" bestFit="1" customWidth="1"/>
    <col min="8416" max="8416" width="10.28515625" style="29" bestFit="1" customWidth="1"/>
    <col min="8417" max="8417" width="11.28515625" style="29" bestFit="1" customWidth="1"/>
    <col min="8418" max="8418" width="10.28515625" style="29" bestFit="1" customWidth="1"/>
    <col min="8419" max="8419" width="11.28515625" style="29" bestFit="1" customWidth="1"/>
    <col min="8420" max="8420" width="10.28515625" style="29" bestFit="1" customWidth="1"/>
    <col min="8421" max="8663" width="9.140625" style="29"/>
    <col min="8664" max="8664" width="15.140625" style="29" customWidth="1"/>
    <col min="8665" max="8665" width="11.28515625" style="29" bestFit="1" customWidth="1"/>
    <col min="8666" max="8666" width="10.28515625" style="29" bestFit="1" customWidth="1"/>
    <col min="8667" max="8667" width="11.28515625" style="29" bestFit="1" customWidth="1"/>
    <col min="8668" max="8668" width="10.28515625" style="29" bestFit="1" customWidth="1"/>
    <col min="8669" max="8669" width="11.28515625" style="29" bestFit="1" customWidth="1"/>
    <col min="8670" max="8670" width="10.28515625" style="29" bestFit="1" customWidth="1"/>
    <col min="8671" max="8671" width="11.28515625" style="29" bestFit="1" customWidth="1"/>
    <col min="8672" max="8672" width="10.28515625" style="29" bestFit="1" customWidth="1"/>
    <col min="8673" max="8673" width="11.28515625" style="29" bestFit="1" customWidth="1"/>
    <col min="8674" max="8674" width="10.28515625" style="29" bestFit="1" customWidth="1"/>
    <col min="8675" max="8675" width="11.28515625" style="29" bestFit="1" customWidth="1"/>
    <col min="8676" max="8676" width="10.28515625" style="29" bestFit="1" customWidth="1"/>
    <col min="8677" max="8919" width="9.140625" style="29"/>
    <col min="8920" max="8920" width="15.140625" style="29" customWidth="1"/>
    <col min="8921" max="8921" width="11.28515625" style="29" bestFit="1" customWidth="1"/>
    <col min="8922" max="8922" width="10.28515625" style="29" bestFit="1" customWidth="1"/>
    <col min="8923" max="8923" width="11.28515625" style="29" bestFit="1" customWidth="1"/>
    <col min="8924" max="8924" width="10.28515625" style="29" bestFit="1" customWidth="1"/>
    <col min="8925" max="8925" width="11.28515625" style="29" bestFit="1" customWidth="1"/>
    <col min="8926" max="8926" width="10.28515625" style="29" bestFit="1" customWidth="1"/>
    <col min="8927" max="8927" width="11.28515625" style="29" bestFit="1" customWidth="1"/>
    <col min="8928" max="8928" width="10.28515625" style="29" bestFit="1" customWidth="1"/>
    <col min="8929" max="8929" width="11.28515625" style="29" bestFit="1" customWidth="1"/>
    <col min="8930" max="8930" width="10.28515625" style="29" bestFit="1" customWidth="1"/>
    <col min="8931" max="8931" width="11.28515625" style="29" bestFit="1" customWidth="1"/>
    <col min="8932" max="8932" width="10.28515625" style="29" bestFit="1" customWidth="1"/>
    <col min="8933" max="9175" width="9.140625" style="29"/>
    <col min="9176" max="9176" width="15.140625" style="29" customWidth="1"/>
    <col min="9177" max="9177" width="11.28515625" style="29" bestFit="1" customWidth="1"/>
    <col min="9178" max="9178" width="10.28515625" style="29" bestFit="1" customWidth="1"/>
    <col min="9179" max="9179" width="11.28515625" style="29" bestFit="1" customWidth="1"/>
    <col min="9180" max="9180" width="10.28515625" style="29" bestFit="1" customWidth="1"/>
    <col min="9181" max="9181" width="11.28515625" style="29" bestFit="1" customWidth="1"/>
    <col min="9182" max="9182" width="10.28515625" style="29" bestFit="1" customWidth="1"/>
    <col min="9183" max="9183" width="11.28515625" style="29" bestFit="1" customWidth="1"/>
    <col min="9184" max="9184" width="10.28515625" style="29" bestFit="1" customWidth="1"/>
    <col min="9185" max="9185" width="11.28515625" style="29" bestFit="1" customWidth="1"/>
    <col min="9186" max="9186" width="10.28515625" style="29" bestFit="1" customWidth="1"/>
    <col min="9187" max="9187" width="11.28515625" style="29" bestFit="1" customWidth="1"/>
    <col min="9188" max="9188" width="10.28515625" style="29" bestFit="1" customWidth="1"/>
    <col min="9189" max="9431" width="9.140625" style="29"/>
    <col min="9432" max="9432" width="15.140625" style="29" customWidth="1"/>
    <col min="9433" max="9433" width="11.28515625" style="29" bestFit="1" customWidth="1"/>
    <col min="9434" max="9434" width="10.28515625" style="29" bestFit="1" customWidth="1"/>
    <col min="9435" max="9435" width="11.28515625" style="29" bestFit="1" customWidth="1"/>
    <col min="9436" max="9436" width="10.28515625" style="29" bestFit="1" customWidth="1"/>
    <col min="9437" max="9437" width="11.28515625" style="29" bestFit="1" customWidth="1"/>
    <col min="9438" max="9438" width="10.28515625" style="29" bestFit="1" customWidth="1"/>
    <col min="9439" max="9439" width="11.28515625" style="29" bestFit="1" customWidth="1"/>
    <col min="9440" max="9440" width="10.28515625" style="29" bestFit="1" customWidth="1"/>
    <col min="9441" max="9441" width="11.28515625" style="29" bestFit="1" customWidth="1"/>
    <col min="9442" max="9442" width="10.28515625" style="29" bestFit="1" customWidth="1"/>
    <col min="9443" max="9443" width="11.28515625" style="29" bestFit="1" customWidth="1"/>
    <col min="9444" max="9444" width="10.28515625" style="29" bestFit="1" customWidth="1"/>
    <col min="9445" max="9687" width="9.140625" style="29"/>
    <col min="9688" max="9688" width="15.140625" style="29" customWidth="1"/>
    <col min="9689" max="9689" width="11.28515625" style="29" bestFit="1" customWidth="1"/>
    <col min="9690" max="9690" width="10.28515625" style="29" bestFit="1" customWidth="1"/>
    <col min="9691" max="9691" width="11.28515625" style="29" bestFit="1" customWidth="1"/>
    <col min="9692" max="9692" width="10.28515625" style="29" bestFit="1" customWidth="1"/>
    <col min="9693" max="9693" width="11.28515625" style="29" bestFit="1" customWidth="1"/>
    <col min="9694" max="9694" width="10.28515625" style="29" bestFit="1" customWidth="1"/>
    <col min="9695" max="9695" width="11.28515625" style="29" bestFit="1" customWidth="1"/>
    <col min="9696" max="9696" width="10.28515625" style="29" bestFit="1" customWidth="1"/>
    <col min="9697" max="9697" width="11.28515625" style="29" bestFit="1" customWidth="1"/>
    <col min="9698" max="9698" width="10.28515625" style="29" bestFit="1" customWidth="1"/>
    <col min="9699" max="9699" width="11.28515625" style="29" bestFit="1" customWidth="1"/>
    <col min="9700" max="9700" width="10.28515625" style="29" bestFit="1" customWidth="1"/>
    <col min="9701" max="9943" width="9.140625" style="29"/>
    <col min="9944" max="9944" width="15.140625" style="29" customWidth="1"/>
    <col min="9945" max="9945" width="11.28515625" style="29" bestFit="1" customWidth="1"/>
    <col min="9946" max="9946" width="10.28515625" style="29" bestFit="1" customWidth="1"/>
    <col min="9947" max="9947" width="11.28515625" style="29" bestFit="1" customWidth="1"/>
    <col min="9948" max="9948" width="10.28515625" style="29" bestFit="1" customWidth="1"/>
    <col min="9949" max="9949" width="11.28515625" style="29" bestFit="1" customWidth="1"/>
    <col min="9950" max="9950" width="10.28515625" style="29" bestFit="1" customWidth="1"/>
    <col min="9951" max="9951" width="11.28515625" style="29" bestFit="1" customWidth="1"/>
    <col min="9952" max="9952" width="10.28515625" style="29" bestFit="1" customWidth="1"/>
    <col min="9953" max="9953" width="11.28515625" style="29" bestFit="1" customWidth="1"/>
    <col min="9954" max="9954" width="10.28515625" style="29" bestFit="1" customWidth="1"/>
    <col min="9955" max="9955" width="11.28515625" style="29" bestFit="1" customWidth="1"/>
    <col min="9956" max="9956" width="10.28515625" style="29" bestFit="1" customWidth="1"/>
    <col min="9957" max="10199" width="9.140625" style="29"/>
    <col min="10200" max="10200" width="15.140625" style="29" customWidth="1"/>
    <col min="10201" max="10201" width="11.28515625" style="29" bestFit="1" customWidth="1"/>
    <col min="10202" max="10202" width="10.28515625" style="29" bestFit="1" customWidth="1"/>
    <col min="10203" max="10203" width="11.28515625" style="29" bestFit="1" customWidth="1"/>
    <col min="10204" max="10204" width="10.28515625" style="29" bestFit="1" customWidth="1"/>
    <col min="10205" max="10205" width="11.28515625" style="29" bestFit="1" customWidth="1"/>
    <col min="10206" max="10206" width="10.28515625" style="29" bestFit="1" customWidth="1"/>
    <col min="10207" max="10207" width="11.28515625" style="29" bestFit="1" customWidth="1"/>
    <col min="10208" max="10208" width="10.28515625" style="29" bestFit="1" customWidth="1"/>
    <col min="10209" max="10209" width="11.28515625" style="29" bestFit="1" customWidth="1"/>
    <col min="10210" max="10210" width="10.28515625" style="29" bestFit="1" customWidth="1"/>
    <col min="10211" max="10211" width="11.28515625" style="29" bestFit="1" customWidth="1"/>
    <col min="10212" max="10212" width="10.28515625" style="29" bestFit="1" customWidth="1"/>
    <col min="10213" max="10455" width="9.140625" style="29"/>
    <col min="10456" max="10456" width="15.140625" style="29" customWidth="1"/>
    <col min="10457" max="10457" width="11.28515625" style="29" bestFit="1" customWidth="1"/>
    <col min="10458" max="10458" width="10.28515625" style="29" bestFit="1" customWidth="1"/>
    <col min="10459" max="10459" width="11.28515625" style="29" bestFit="1" customWidth="1"/>
    <col min="10460" max="10460" width="10.28515625" style="29" bestFit="1" customWidth="1"/>
    <col min="10461" max="10461" width="11.28515625" style="29" bestFit="1" customWidth="1"/>
    <col min="10462" max="10462" width="10.28515625" style="29" bestFit="1" customWidth="1"/>
    <col min="10463" max="10463" width="11.28515625" style="29" bestFit="1" customWidth="1"/>
    <col min="10464" max="10464" width="10.28515625" style="29" bestFit="1" customWidth="1"/>
    <col min="10465" max="10465" width="11.28515625" style="29" bestFit="1" customWidth="1"/>
    <col min="10466" max="10466" width="10.28515625" style="29" bestFit="1" customWidth="1"/>
    <col min="10467" max="10467" width="11.28515625" style="29" bestFit="1" customWidth="1"/>
    <col min="10468" max="10468" width="10.28515625" style="29" bestFit="1" customWidth="1"/>
    <col min="10469" max="10711" width="9.140625" style="29"/>
    <col min="10712" max="10712" width="15.140625" style="29" customWidth="1"/>
    <col min="10713" max="10713" width="11.28515625" style="29" bestFit="1" customWidth="1"/>
    <col min="10714" max="10714" width="10.28515625" style="29" bestFit="1" customWidth="1"/>
    <col min="10715" max="10715" width="11.28515625" style="29" bestFit="1" customWidth="1"/>
    <col min="10716" max="10716" width="10.28515625" style="29" bestFit="1" customWidth="1"/>
    <col min="10717" max="10717" width="11.28515625" style="29" bestFit="1" customWidth="1"/>
    <col min="10718" max="10718" width="10.28515625" style="29" bestFit="1" customWidth="1"/>
    <col min="10719" max="10719" width="11.28515625" style="29" bestFit="1" customWidth="1"/>
    <col min="10720" max="10720" width="10.28515625" style="29" bestFit="1" customWidth="1"/>
    <col min="10721" max="10721" width="11.28515625" style="29" bestFit="1" customWidth="1"/>
    <col min="10722" max="10722" width="10.28515625" style="29" bestFit="1" customWidth="1"/>
    <col min="10723" max="10723" width="11.28515625" style="29" bestFit="1" customWidth="1"/>
    <col min="10724" max="10724" width="10.28515625" style="29" bestFit="1" customWidth="1"/>
    <col min="10725" max="10967" width="9.140625" style="29"/>
    <col min="10968" max="10968" width="15.140625" style="29" customWidth="1"/>
    <col min="10969" max="10969" width="11.28515625" style="29" bestFit="1" customWidth="1"/>
    <col min="10970" max="10970" width="10.28515625" style="29" bestFit="1" customWidth="1"/>
    <col min="10971" max="10971" width="11.28515625" style="29" bestFit="1" customWidth="1"/>
    <col min="10972" max="10972" width="10.28515625" style="29" bestFit="1" customWidth="1"/>
    <col min="10973" max="10973" width="11.28515625" style="29" bestFit="1" customWidth="1"/>
    <col min="10974" max="10974" width="10.28515625" style="29" bestFit="1" customWidth="1"/>
    <col min="10975" max="10975" width="11.28515625" style="29" bestFit="1" customWidth="1"/>
    <col min="10976" max="10976" width="10.28515625" style="29" bestFit="1" customWidth="1"/>
    <col min="10977" max="10977" width="11.28515625" style="29" bestFit="1" customWidth="1"/>
    <col min="10978" max="10978" width="10.28515625" style="29" bestFit="1" customWidth="1"/>
    <col min="10979" max="10979" width="11.28515625" style="29" bestFit="1" customWidth="1"/>
    <col min="10980" max="10980" width="10.28515625" style="29" bestFit="1" customWidth="1"/>
    <col min="10981" max="11223" width="9.140625" style="29"/>
    <col min="11224" max="11224" width="15.140625" style="29" customWidth="1"/>
    <col min="11225" max="11225" width="11.28515625" style="29" bestFit="1" customWidth="1"/>
    <col min="11226" max="11226" width="10.28515625" style="29" bestFit="1" customWidth="1"/>
    <col min="11227" max="11227" width="11.28515625" style="29" bestFit="1" customWidth="1"/>
    <col min="11228" max="11228" width="10.28515625" style="29" bestFit="1" customWidth="1"/>
    <col min="11229" max="11229" width="11.28515625" style="29" bestFit="1" customWidth="1"/>
    <col min="11230" max="11230" width="10.28515625" style="29" bestFit="1" customWidth="1"/>
    <col min="11231" max="11231" width="11.28515625" style="29" bestFit="1" customWidth="1"/>
    <col min="11232" max="11232" width="10.28515625" style="29" bestFit="1" customWidth="1"/>
    <col min="11233" max="11233" width="11.28515625" style="29" bestFit="1" customWidth="1"/>
    <col min="11234" max="11234" width="10.28515625" style="29" bestFit="1" customWidth="1"/>
    <col min="11235" max="11235" width="11.28515625" style="29" bestFit="1" customWidth="1"/>
    <col min="11236" max="11236" width="10.28515625" style="29" bestFit="1" customWidth="1"/>
    <col min="11237" max="11479" width="9.140625" style="29"/>
    <col min="11480" max="11480" width="15.140625" style="29" customWidth="1"/>
    <col min="11481" max="11481" width="11.28515625" style="29" bestFit="1" customWidth="1"/>
    <col min="11482" max="11482" width="10.28515625" style="29" bestFit="1" customWidth="1"/>
    <col min="11483" max="11483" width="11.28515625" style="29" bestFit="1" customWidth="1"/>
    <col min="11484" max="11484" width="10.28515625" style="29" bestFit="1" customWidth="1"/>
    <col min="11485" max="11485" width="11.28515625" style="29" bestFit="1" customWidth="1"/>
    <col min="11486" max="11486" width="10.28515625" style="29" bestFit="1" customWidth="1"/>
    <col min="11487" max="11487" width="11.28515625" style="29" bestFit="1" customWidth="1"/>
    <col min="11488" max="11488" width="10.28515625" style="29" bestFit="1" customWidth="1"/>
    <col min="11489" max="11489" width="11.28515625" style="29" bestFit="1" customWidth="1"/>
    <col min="11490" max="11490" width="10.28515625" style="29" bestFit="1" customWidth="1"/>
    <col min="11491" max="11491" width="11.28515625" style="29" bestFit="1" customWidth="1"/>
    <col min="11492" max="11492" width="10.28515625" style="29" bestFit="1" customWidth="1"/>
    <col min="11493" max="11735" width="9.140625" style="29"/>
    <col min="11736" max="11736" width="15.140625" style="29" customWidth="1"/>
    <col min="11737" max="11737" width="11.28515625" style="29" bestFit="1" customWidth="1"/>
    <col min="11738" max="11738" width="10.28515625" style="29" bestFit="1" customWidth="1"/>
    <col min="11739" max="11739" width="11.28515625" style="29" bestFit="1" customWidth="1"/>
    <col min="11740" max="11740" width="10.28515625" style="29" bestFit="1" customWidth="1"/>
    <col min="11741" max="11741" width="11.28515625" style="29" bestFit="1" customWidth="1"/>
    <col min="11742" max="11742" width="10.28515625" style="29" bestFit="1" customWidth="1"/>
    <col min="11743" max="11743" width="11.28515625" style="29" bestFit="1" customWidth="1"/>
    <col min="11744" max="11744" width="10.28515625" style="29" bestFit="1" customWidth="1"/>
    <col min="11745" max="11745" width="11.28515625" style="29" bestFit="1" customWidth="1"/>
    <col min="11746" max="11746" width="10.28515625" style="29" bestFit="1" customWidth="1"/>
    <col min="11747" max="11747" width="11.28515625" style="29" bestFit="1" customWidth="1"/>
    <col min="11748" max="11748" width="10.28515625" style="29" bestFit="1" customWidth="1"/>
    <col min="11749" max="11991" width="9.140625" style="29"/>
    <col min="11992" max="11992" width="15.140625" style="29" customWidth="1"/>
    <col min="11993" max="11993" width="11.28515625" style="29" bestFit="1" customWidth="1"/>
    <col min="11994" max="11994" width="10.28515625" style="29" bestFit="1" customWidth="1"/>
    <col min="11995" max="11995" width="11.28515625" style="29" bestFit="1" customWidth="1"/>
    <col min="11996" max="11996" width="10.28515625" style="29" bestFit="1" customWidth="1"/>
    <col min="11997" max="11997" width="11.28515625" style="29" bestFit="1" customWidth="1"/>
    <col min="11998" max="11998" width="10.28515625" style="29" bestFit="1" customWidth="1"/>
    <col min="11999" max="11999" width="11.28515625" style="29" bestFit="1" customWidth="1"/>
    <col min="12000" max="12000" width="10.28515625" style="29" bestFit="1" customWidth="1"/>
    <col min="12001" max="12001" width="11.28515625" style="29" bestFit="1" customWidth="1"/>
    <col min="12002" max="12002" width="10.28515625" style="29" bestFit="1" customWidth="1"/>
    <col min="12003" max="12003" width="11.28515625" style="29" bestFit="1" customWidth="1"/>
    <col min="12004" max="12004" width="10.28515625" style="29" bestFit="1" customWidth="1"/>
    <col min="12005" max="12247" width="9.140625" style="29"/>
    <col min="12248" max="12248" width="15.140625" style="29" customWidth="1"/>
    <col min="12249" max="12249" width="11.28515625" style="29" bestFit="1" customWidth="1"/>
    <col min="12250" max="12250" width="10.28515625" style="29" bestFit="1" customWidth="1"/>
    <col min="12251" max="12251" width="11.28515625" style="29" bestFit="1" customWidth="1"/>
    <col min="12252" max="12252" width="10.28515625" style="29" bestFit="1" customWidth="1"/>
    <col min="12253" max="12253" width="11.28515625" style="29" bestFit="1" customWidth="1"/>
    <col min="12254" max="12254" width="10.28515625" style="29" bestFit="1" customWidth="1"/>
    <col min="12255" max="12255" width="11.28515625" style="29" bestFit="1" customWidth="1"/>
    <col min="12256" max="12256" width="10.28515625" style="29" bestFit="1" customWidth="1"/>
    <col min="12257" max="12257" width="11.28515625" style="29" bestFit="1" customWidth="1"/>
    <col min="12258" max="12258" width="10.28515625" style="29" bestFit="1" customWidth="1"/>
    <col min="12259" max="12259" width="11.28515625" style="29" bestFit="1" customWidth="1"/>
    <col min="12260" max="12260" width="10.28515625" style="29" bestFit="1" customWidth="1"/>
    <col min="12261" max="12503" width="9.140625" style="29"/>
    <col min="12504" max="12504" width="15.140625" style="29" customWidth="1"/>
    <col min="12505" max="12505" width="11.28515625" style="29" bestFit="1" customWidth="1"/>
    <col min="12506" max="12506" width="10.28515625" style="29" bestFit="1" customWidth="1"/>
    <col min="12507" max="12507" width="11.28515625" style="29" bestFit="1" customWidth="1"/>
    <col min="12508" max="12508" width="10.28515625" style="29" bestFit="1" customWidth="1"/>
    <col min="12509" max="12509" width="11.28515625" style="29" bestFit="1" customWidth="1"/>
    <col min="12510" max="12510" width="10.28515625" style="29" bestFit="1" customWidth="1"/>
    <col min="12511" max="12511" width="11.28515625" style="29" bestFit="1" customWidth="1"/>
    <col min="12512" max="12512" width="10.28515625" style="29" bestFit="1" customWidth="1"/>
    <col min="12513" max="12513" width="11.28515625" style="29" bestFit="1" customWidth="1"/>
    <col min="12514" max="12514" width="10.28515625" style="29" bestFit="1" customWidth="1"/>
    <col min="12515" max="12515" width="11.28515625" style="29" bestFit="1" customWidth="1"/>
    <col min="12516" max="12516" width="10.28515625" style="29" bestFit="1" customWidth="1"/>
    <col min="12517" max="12759" width="9.140625" style="29"/>
    <col min="12760" max="12760" width="15.140625" style="29" customWidth="1"/>
    <col min="12761" max="12761" width="11.28515625" style="29" bestFit="1" customWidth="1"/>
    <col min="12762" max="12762" width="10.28515625" style="29" bestFit="1" customWidth="1"/>
    <col min="12763" max="12763" width="11.28515625" style="29" bestFit="1" customWidth="1"/>
    <col min="12764" max="12764" width="10.28515625" style="29" bestFit="1" customWidth="1"/>
    <col min="12765" max="12765" width="11.28515625" style="29" bestFit="1" customWidth="1"/>
    <col min="12766" max="12766" width="10.28515625" style="29" bestFit="1" customWidth="1"/>
    <col min="12767" max="12767" width="11.28515625" style="29" bestFit="1" customWidth="1"/>
    <col min="12768" max="12768" width="10.28515625" style="29" bestFit="1" customWidth="1"/>
    <col min="12769" max="12769" width="11.28515625" style="29" bestFit="1" customWidth="1"/>
    <col min="12770" max="12770" width="10.28515625" style="29" bestFit="1" customWidth="1"/>
    <col min="12771" max="12771" width="11.28515625" style="29" bestFit="1" customWidth="1"/>
    <col min="12772" max="12772" width="10.28515625" style="29" bestFit="1" customWidth="1"/>
    <col min="12773" max="13015" width="9.140625" style="29"/>
    <col min="13016" max="13016" width="15.140625" style="29" customWidth="1"/>
    <col min="13017" max="13017" width="11.28515625" style="29" bestFit="1" customWidth="1"/>
    <col min="13018" max="13018" width="10.28515625" style="29" bestFit="1" customWidth="1"/>
    <col min="13019" max="13019" width="11.28515625" style="29" bestFit="1" customWidth="1"/>
    <col min="13020" max="13020" width="10.28515625" style="29" bestFit="1" customWidth="1"/>
    <col min="13021" max="13021" width="11.28515625" style="29" bestFit="1" customWidth="1"/>
    <col min="13022" max="13022" width="10.28515625" style="29" bestFit="1" customWidth="1"/>
    <col min="13023" max="13023" width="11.28515625" style="29" bestFit="1" customWidth="1"/>
    <col min="13024" max="13024" width="10.28515625" style="29" bestFit="1" customWidth="1"/>
    <col min="13025" max="13025" width="11.28515625" style="29" bestFit="1" customWidth="1"/>
    <col min="13026" max="13026" width="10.28515625" style="29" bestFit="1" customWidth="1"/>
    <col min="13027" max="13027" width="11.28515625" style="29" bestFit="1" customWidth="1"/>
    <col min="13028" max="13028" width="10.28515625" style="29" bestFit="1" customWidth="1"/>
    <col min="13029" max="13271" width="9.140625" style="29"/>
    <col min="13272" max="13272" width="15.140625" style="29" customWidth="1"/>
    <col min="13273" max="13273" width="11.28515625" style="29" bestFit="1" customWidth="1"/>
    <col min="13274" max="13274" width="10.28515625" style="29" bestFit="1" customWidth="1"/>
    <col min="13275" max="13275" width="11.28515625" style="29" bestFit="1" customWidth="1"/>
    <col min="13276" max="13276" width="10.28515625" style="29" bestFit="1" customWidth="1"/>
    <col min="13277" max="13277" width="11.28515625" style="29" bestFit="1" customWidth="1"/>
    <col min="13278" max="13278" width="10.28515625" style="29" bestFit="1" customWidth="1"/>
    <col min="13279" max="13279" width="11.28515625" style="29" bestFit="1" customWidth="1"/>
    <col min="13280" max="13280" width="10.28515625" style="29" bestFit="1" customWidth="1"/>
    <col min="13281" max="13281" width="11.28515625" style="29" bestFit="1" customWidth="1"/>
    <col min="13282" max="13282" width="10.28515625" style="29" bestFit="1" customWidth="1"/>
    <col min="13283" max="13283" width="11.28515625" style="29" bestFit="1" customWidth="1"/>
    <col min="13284" max="13284" width="10.28515625" style="29" bestFit="1" customWidth="1"/>
    <col min="13285" max="13527" width="9.140625" style="29"/>
    <col min="13528" max="13528" width="15.140625" style="29" customWidth="1"/>
    <col min="13529" max="13529" width="11.28515625" style="29" bestFit="1" customWidth="1"/>
    <col min="13530" max="13530" width="10.28515625" style="29" bestFit="1" customWidth="1"/>
    <col min="13531" max="13531" width="11.28515625" style="29" bestFit="1" customWidth="1"/>
    <col min="13532" max="13532" width="10.28515625" style="29" bestFit="1" customWidth="1"/>
    <col min="13533" max="13533" width="11.28515625" style="29" bestFit="1" customWidth="1"/>
    <col min="13534" max="13534" width="10.28515625" style="29" bestFit="1" customWidth="1"/>
    <col min="13535" max="13535" width="11.28515625" style="29" bestFit="1" customWidth="1"/>
    <col min="13536" max="13536" width="10.28515625" style="29" bestFit="1" customWidth="1"/>
    <col min="13537" max="13537" width="11.28515625" style="29" bestFit="1" customWidth="1"/>
    <col min="13538" max="13538" width="10.28515625" style="29" bestFit="1" customWidth="1"/>
    <col min="13539" max="13539" width="11.28515625" style="29" bestFit="1" customWidth="1"/>
    <col min="13540" max="13540" width="10.28515625" style="29" bestFit="1" customWidth="1"/>
    <col min="13541" max="13783" width="9.140625" style="29"/>
    <col min="13784" max="13784" width="15.140625" style="29" customWidth="1"/>
    <col min="13785" max="13785" width="11.28515625" style="29" bestFit="1" customWidth="1"/>
    <col min="13786" max="13786" width="10.28515625" style="29" bestFit="1" customWidth="1"/>
    <col min="13787" max="13787" width="11.28515625" style="29" bestFit="1" customWidth="1"/>
    <col min="13788" max="13788" width="10.28515625" style="29" bestFit="1" customWidth="1"/>
    <col min="13789" max="13789" width="11.28515625" style="29" bestFit="1" customWidth="1"/>
    <col min="13790" max="13790" width="10.28515625" style="29" bestFit="1" customWidth="1"/>
    <col min="13791" max="13791" width="11.28515625" style="29" bestFit="1" customWidth="1"/>
    <col min="13792" max="13792" width="10.28515625" style="29" bestFit="1" customWidth="1"/>
    <col min="13793" max="13793" width="11.28515625" style="29" bestFit="1" customWidth="1"/>
    <col min="13794" max="13794" width="10.28515625" style="29" bestFit="1" customWidth="1"/>
    <col min="13795" max="13795" width="11.28515625" style="29" bestFit="1" customWidth="1"/>
    <col min="13796" max="13796" width="10.28515625" style="29" bestFit="1" customWidth="1"/>
    <col min="13797" max="14039" width="9.140625" style="29"/>
    <col min="14040" max="14040" width="15.140625" style="29" customWidth="1"/>
    <col min="14041" max="14041" width="11.28515625" style="29" bestFit="1" customWidth="1"/>
    <col min="14042" max="14042" width="10.28515625" style="29" bestFit="1" customWidth="1"/>
    <col min="14043" max="14043" width="11.28515625" style="29" bestFit="1" customWidth="1"/>
    <col min="14044" max="14044" width="10.28515625" style="29" bestFit="1" customWidth="1"/>
    <col min="14045" max="14045" width="11.28515625" style="29" bestFit="1" customWidth="1"/>
    <col min="14046" max="14046" width="10.28515625" style="29" bestFit="1" customWidth="1"/>
    <col min="14047" max="14047" width="11.28515625" style="29" bestFit="1" customWidth="1"/>
    <col min="14048" max="14048" width="10.28515625" style="29" bestFit="1" customWidth="1"/>
    <col min="14049" max="14049" width="11.28515625" style="29" bestFit="1" customWidth="1"/>
    <col min="14050" max="14050" width="10.28515625" style="29" bestFit="1" customWidth="1"/>
    <col min="14051" max="14051" width="11.28515625" style="29" bestFit="1" customWidth="1"/>
    <col min="14052" max="14052" width="10.28515625" style="29" bestFit="1" customWidth="1"/>
    <col min="14053" max="14295" width="9.140625" style="29"/>
    <col min="14296" max="14296" width="15.140625" style="29" customWidth="1"/>
    <col min="14297" max="14297" width="11.28515625" style="29" bestFit="1" customWidth="1"/>
    <col min="14298" max="14298" width="10.28515625" style="29" bestFit="1" customWidth="1"/>
    <col min="14299" max="14299" width="11.28515625" style="29" bestFit="1" customWidth="1"/>
    <col min="14300" max="14300" width="10.28515625" style="29" bestFit="1" customWidth="1"/>
    <col min="14301" max="14301" width="11.28515625" style="29" bestFit="1" customWidth="1"/>
    <col min="14302" max="14302" width="10.28515625" style="29" bestFit="1" customWidth="1"/>
    <col min="14303" max="14303" width="11.28515625" style="29" bestFit="1" customWidth="1"/>
    <col min="14304" max="14304" width="10.28515625" style="29" bestFit="1" customWidth="1"/>
    <col min="14305" max="14305" width="11.28515625" style="29" bestFit="1" customWidth="1"/>
    <col min="14306" max="14306" width="10.28515625" style="29" bestFit="1" customWidth="1"/>
    <col min="14307" max="14307" width="11.28515625" style="29" bestFit="1" customWidth="1"/>
    <col min="14308" max="14308" width="10.28515625" style="29" bestFit="1" customWidth="1"/>
    <col min="14309" max="14551" width="9.140625" style="29"/>
    <col min="14552" max="14552" width="15.140625" style="29" customWidth="1"/>
    <col min="14553" max="14553" width="11.28515625" style="29" bestFit="1" customWidth="1"/>
    <col min="14554" max="14554" width="10.28515625" style="29" bestFit="1" customWidth="1"/>
    <col min="14555" max="14555" width="11.28515625" style="29" bestFit="1" customWidth="1"/>
    <col min="14556" max="14556" width="10.28515625" style="29" bestFit="1" customWidth="1"/>
    <col min="14557" max="14557" width="11.28515625" style="29" bestFit="1" customWidth="1"/>
    <col min="14558" max="14558" width="10.28515625" style="29" bestFit="1" customWidth="1"/>
    <col min="14559" max="14559" width="11.28515625" style="29" bestFit="1" customWidth="1"/>
    <col min="14560" max="14560" width="10.28515625" style="29" bestFit="1" customWidth="1"/>
    <col min="14561" max="14561" width="11.28515625" style="29" bestFit="1" customWidth="1"/>
    <col min="14562" max="14562" width="10.28515625" style="29" bestFit="1" customWidth="1"/>
    <col min="14563" max="14563" width="11.28515625" style="29" bestFit="1" customWidth="1"/>
    <col min="14564" max="14564" width="10.28515625" style="29" bestFit="1" customWidth="1"/>
    <col min="14565" max="14807" width="9.140625" style="29"/>
    <col min="14808" max="14808" width="15.140625" style="29" customWidth="1"/>
    <col min="14809" max="14809" width="11.28515625" style="29" bestFit="1" customWidth="1"/>
    <col min="14810" max="14810" width="10.28515625" style="29" bestFit="1" customWidth="1"/>
    <col min="14811" max="14811" width="11.28515625" style="29" bestFit="1" customWidth="1"/>
    <col min="14812" max="14812" width="10.28515625" style="29" bestFit="1" customWidth="1"/>
    <col min="14813" max="14813" width="11.28515625" style="29" bestFit="1" customWidth="1"/>
    <col min="14814" max="14814" width="10.28515625" style="29" bestFit="1" customWidth="1"/>
    <col min="14815" max="14815" width="11.28515625" style="29" bestFit="1" customWidth="1"/>
    <col min="14816" max="14816" width="10.28515625" style="29" bestFit="1" customWidth="1"/>
    <col min="14817" max="14817" width="11.28515625" style="29" bestFit="1" customWidth="1"/>
    <col min="14818" max="14818" width="10.28515625" style="29" bestFit="1" customWidth="1"/>
    <col min="14819" max="14819" width="11.28515625" style="29" bestFit="1" customWidth="1"/>
    <col min="14820" max="14820" width="10.28515625" style="29" bestFit="1" customWidth="1"/>
    <col min="14821" max="15063" width="9.140625" style="29"/>
    <col min="15064" max="15064" width="15.140625" style="29" customWidth="1"/>
    <col min="15065" max="15065" width="11.28515625" style="29" bestFit="1" customWidth="1"/>
    <col min="15066" max="15066" width="10.28515625" style="29" bestFit="1" customWidth="1"/>
    <col min="15067" max="15067" width="11.28515625" style="29" bestFit="1" customWidth="1"/>
    <col min="15068" max="15068" width="10.28515625" style="29" bestFit="1" customWidth="1"/>
    <col min="15069" max="15069" width="11.28515625" style="29" bestFit="1" customWidth="1"/>
    <col min="15070" max="15070" width="10.28515625" style="29" bestFit="1" customWidth="1"/>
    <col min="15071" max="15071" width="11.28515625" style="29" bestFit="1" customWidth="1"/>
    <col min="15072" max="15072" width="10.28515625" style="29" bestFit="1" customWidth="1"/>
    <col min="15073" max="15073" width="11.28515625" style="29" bestFit="1" customWidth="1"/>
    <col min="15074" max="15074" width="10.28515625" style="29" bestFit="1" customWidth="1"/>
    <col min="15075" max="15075" width="11.28515625" style="29" bestFit="1" customWidth="1"/>
    <col min="15076" max="15076" width="10.28515625" style="29" bestFit="1" customWidth="1"/>
    <col min="15077" max="15319" width="9.140625" style="29"/>
    <col min="15320" max="15320" width="15.140625" style="29" customWidth="1"/>
    <col min="15321" max="15321" width="11.28515625" style="29" bestFit="1" customWidth="1"/>
    <col min="15322" max="15322" width="10.28515625" style="29" bestFit="1" customWidth="1"/>
    <col min="15323" max="15323" width="11.28515625" style="29" bestFit="1" customWidth="1"/>
    <col min="15324" max="15324" width="10.28515625" style="29" bestFit="1" customWidth="1"/>
    <col min="15325" max="15325" width="11.28515625" style="29" bestFit="1" customWidth="1"/>
    <col min="15326" max="15326" width="10.28515625" style="29" bestFit="1" customWidth="1"/>
    <col min="15327" max="15327" width="11.28515625" style="29" bestFit="1" customWidth="1"/>
    <col min="15328" max="15328" width="10.28515625" style="29" bestFit="1" customWidth="1"/>
    <col min="15329" max="15329" width="11.28515625" style="29" bestFit="1" customWidth="1"/>
    <col min="15330" max="15330" width="10.28515625" style="29" bestFit="1" customWidth="1"/>
    <col min="15331" max="15331" width="11.28515625" style="29" bestFit="1" customWidth="1"/>
    <col min="15332" max="15332" width="10.28515625" style="29" bestFit="1" customWidth="1"/>
    <col min="15333" max="15575" width="9.140625" style="29"/>
    <col min="15576" max="15576" width="15.140625" style="29" customWidth="1"/>
    <col min="15577" max="15577" width="11.28515625" style="29" bestFit="1" customWidth="1"/>
    <col min="15578" max="15578" width="10.28515625" style="29" bestFit="1" customWidth="1"/>
    <col min="15579" max="15579" width="11.28515625" style="29" bestFit="1" customWidth="1"/>
    <col min="15580" max="15580" width="10.28515625" style="29" bestFit="1" customWidth="1"/>
    <col min="15581" max="15581" width="11.28515625" style="29" bestFit="1" customWidth="1"/>
    <col min="15582" max="15582" width="10.28515625" style="29" bestFit="1" customWidth="1"/>
    <col min="15583" max="15583" width="11.28515625" style="29" bestFit="1" customWidth="1"/>
    <col min="15584" max="15584" width="10.28515625" style="29" bestFit="1" customWidth="1"/>
    <col min="15585" max="15585" width="11.28515625" style="29" bestFit="1" customWidth="1"/>
    <col min="15586" max="15586" width="10.28515625" style="29" bestFit="1" customWidth="1"/>
    <col min="15587" max="15587" width="11.28515625" style="29" bestFit="1" customWidth="1"/>
    <col min="15588" max="15588" width="10.28515625" style="29" bestFit="1" customWidth="1"/>
    <col min="15589" max="15831" width="9.140625" style="29"/>
    <col min="15832" max="15832" width="15.140625" style="29" customWidth="1"/>
    <col min="15833" max="15833" width="11.28515625" style="29" bestFit="1" customWidth="1"/>
    <col min="15834" max="15834" width="10.28515625" style="29" bestFit="1" customWidth="1"/>
    <col min="15835" max="15835" width="11.28515625" style="29" bestFit="1" customWidth="1"/>
    <col min="15836" max="15836" width="10.28515625" style="29" bestFit="1" customWidth="1"/>
    <col min="15837" max="15837" width="11.28515625" style="29" bestFit="1" customWidth="1"/>
    <col min="15838" max="15838" width="10.28515625" style="29" bestFit="1" customWidth="1"/>
    <col min="15839" max="15839" width="11.28515625" style="29" bestFit="1" customWidth="1"/>
    <col min="15840" max="15840" width="10.28515625" style="29" bestFit="1" customWidth="1"/>
    <col min="15841" max="15841" width="11.28515625" style="29" bestFit="1" customWidth="1"/>
    <col min="15842" max="15842" width="10.28515625" style="29" bestFit="1" customWidth="1"/>
    <col min="15843" max="15843" width="11.28515625" style="29" bestFit="1" customWidth="1"/>
    <col min="15844" max="15844" width="10.28515625" style="29" bestFit="1" customWidth="1"/>
    <col min="15845" max="16087" width="9.140625" style="29"/>
    <col min="16088" max="16088" width="15.140625" style="29" customWidth="1"/>
    <col min="16089" max="16089" width="11.28515625" style="29" bestFit="1" customWidth="1"/>
    <col min="16090" max="16090" width="10.28515625" style="29" bestFit="1" customWidth="1"/>
    <col min="16091" max="16091" width="11.28515625" style="29" bestFit="1" customWidth="1"/>
    <col min="16092" max="16092" width="10.28515625" style="29" bestFit="1" customWidth="1"/>
    <col min="16093" max="16093" width="11.28515625" style="29" bestFit="1" customWidth="1"/>
    <col min="16094" max="16094" width="10.28515625" style="29" bestFit="1" customWidth="1"/>
    <col min="16095" max="16095" width="11.28515625" style="29" bestFit="1" customWidth="1"/>
    <col min="16096" max="16096" width="10.28515625" style="29" bestFit="1" customWidth="1"/>
    <col min="16097" max="16097" width="11.28515625" style="29" bestFit="1" customWidth="1"/>
    <col min="16098" max="16098" width="10.28515625" style="29" bestFit="1" customWidth="1"/>
    <col min="16099" max="16099" width="11.28515625" style="29" bestFit="1" customWidth="1"/>
    <col min="16100" max="16100" width="10.28515625" style="29" bestFit="1" customWidth="1"/>
    <col min="16101" max="16384" width="9.140625" style="29"/>
  </cols>
  <sheetData>
    <row r="1" spans="1:17" ht="15.75" customHeight="1" x14ac:dyDescent="0.25">
      <c r="A1" s="149" t="s">
        <v>112</v>
      </c>
      <c r="B1" s="149"/>
      <c r="C1" s="149"/>
      <c r="D1" s="149"/>
      <c r="E1" s="149"/>
      <c r="F1" s="149"/>
      <c r="G1" s="149"/>
      <c r="H1" s="149"/>
      <c r="I1" s="149"/>
      <c r="J1" s="149"/>
      <c r="K1" s="149"/>
      <c r="L1" s="149"/>
      <c r="M1" s="149"/>
      <c r="N1" s="149"/>
      <c r="O1" s="149"/>
      <c r="P1" s="149"/>
      <c r="Q1" s="149"/>
    </row>
    <row r="2" spans="1:17" ht="15.75" customHeight="1" thickBot="1" x14ac:dyDescent="0.3"/>
    <row r="3" spans="1:17" ht="15.75" customHeight="1" thickBot="1" x14ac:dyDescent="0.3">
      <c r="A3" s="21"/>
      <c r="B3" s="150" t="s">
        <v>61</v>
      </c>
      <c r="C3" s="150"/>
      <c r="D3" s="150"/>
      <c r="E3" s="150"/>
      <c r="F3" s="150"/>
      <c r="G3" s="150"/>
      <c r="H3" s="150"/>
      <c r="I3" s="150"/>
      <c r="J3" s="150"/>
      <c r="K3" s="150"/>
      <c r="L3" s="150"/>
      <c r="M3" s="150"/>
      <c r="N3" s="150"/>
      <c r="O3" s="150"/>
      <c r="P3" s="150"/>
      <c r="Q3" s="151"/>
    </row>
    <row r="4" spans="1:17" ht="15.75" customHeight="1" thickTop="1" thickBot="1" x14ac:dyDescent="0.3">
      <c r="A4" s="22"/>
      <c r="B4" s="96" t="s">
        <v>0</v>
      </c>
      <c r="C4" s="96" t="s">
        <v>1</v>
      </c>
      <c r="D4" s="96" t="s">
        <v>2</v>
      </c>
      <c r="E4" s="96" t="s">
        <v>3</v>
      </c>
      <c r="F4" s="96" t="s">
        <v>4</v>
      </c>
      <c r="G4" s="96" t="s">
        <v>5</v>
      </c>
      <c r="H4" s="96" t="s">
        <v>6</v>
      </c>
      <c r="I4" s="96" t="s">
        <v>7</v>
      </c>
      <c r="J4" s="96" t="s">
        <v>8</v>
      </c>
      <c r="K4" s="96" t="s">
        <v>9</v>
      </c>
      <c r="L4" s="96" t="s">
        <v>69</v>
      </c>
      <c r="M4" s="96" t="s">
        <v>89</v>
      </c>
      <c r="N4" s="96" t="s">
        <v>90</v>
      </c>
      <c r="O4" s="96" t="s">
        <v>94</v>
      </c>
      <c r="P4" s="96" t="s">
        <v>98</v>
      </c>
      <c r="Q4" s="97" t="s">
        <v>102</v>
      </c>
    </row>
    <row r="5" spans="1:17" ht="15.75" customHeight="1" thickTop="1" x14ac:dyDescent="0.25">
      <c r="A5" s="22" t="s">
        <v>17</v>
      </c>
      <c r="B5" s="23"/>
      <c r="C5" s="23"/>
      <c r="D5" s="23"/>
      <c r="E5" s="23"/>
      <c r="F5" s="23"/>
      <c r="G5" s="23"/>
      <c r="H5" s="23"/>
      <c r="I5" s="23"/>
      <c r="J5" s="23"/>
      <c r="K5" s="23">
        <f t="shared" ref="K5:Q5" si="0">K37+K69</f>
        <v>790</v>
      </c>
      <c r="L5" s="23">
        <f t="shared" si="0"/>
        <v>834</v>
      </c>
      <c r="M5" s="23">
        <f t="shared" si="0"/>
        <v>920</v>
      </c>
      <c r="N5" s="23">
        <f t="shared" si="0"/>
        <v>1106</v>
      </c>
      <c r="O5" s="23">
        <f t="shared" si="0"/>
        <v>1218</v>
      </c>
      <c r="P5" s="123">
        <f t="shared" ref="P5" si="1">P37+P69</f>
        <v>1189</v>
      </c>
      <c r="Q5" s="74">
        <f t="shared" si="0"/>
        <v>1081</v>
      </c>
    </row>
    <row r="6" spans="1:17" ht="15.75" customHeight="1" x14ac:dyDescent="0.25">
      <c r="A6" s="22" t="s">
        <v>18</v>
      </c>
      <c r="B6" s="23">
        <f t="shared" ref="B6:Q28" si="2">B38+B70</f>
        <v>8190</v>
      </c>
      <c r="C6" s="23">
        <f t="shared" si="2"/>
        <v>8638</v>
      </c>
      <c r="D6" s="23">
        <f t="shared" si="2"/>
        <v>9573</v>
      </c>
      <c r="E6" s="23">
        <f t="shared" si="2"/>
        <v>11900</v>
      </c>
      <c r="F6" s="23">
        <f t="shared" si="2"/>
        <v>13090</v>
      </c>
      <c r="G6" s="23">
        <f t="shared" si="2"/>
        <v>13940</v>
      </c>
      <c r="H6" s="23">
        <f t="shared" si="2"/>
        <v>14029</v>
      </c>
      <c r="I6" s="23">
        <f t="shared" si="2"/>
        <v>13622</v>
      </c>
      <c r="J6" s="23">
        <f t="shared" si="2"/>
        <v>13689</v>
      </c>
      <c r="K6" s="23">
        <f t="shared" si="2"/>
        <v>14472</v>
      </c>
      <c r="L6" s="23">
        <f t="shared" si="2"/>
        <v>15008</v>
      </c>
      <c r="M6" s="23">
        <f t="shared" si="2"/>
        <v>15467</v>
      </c>
      <c r="N6" s="23">
        <f t="shared" si="2"/>
        <v>15854</v>
      </c>
      <c r="O6" s="23">
        <f t="shared" si="2"/>
        <v>16150</v>
      </c>
      <c r="P6" s="23">
        <f t="shared" ref="P6" si="3">P38+P70</f>
        <v>16170</v>
      </c>
      <c r="Q6" s="24">
        <f t="shared" si="2"/>
        <v>15917</v>
      </c>
    </row>
    <row r="7" spans="1:17" ht="15.75" customHeight="1" x14ac:dyDescent="0.25">
      <c r="A7" s="22" t="s">
        <v>19</v>
      </c>
      <c r="B7" s="23">
        <f t="shared" si="2"/>
        <v>13248</v>
      </c>
      <c r="C7" s="23">
        <f t="shared" si="2"/>
        <v>14076</v>
      </c>
      <c r="D7" s="23">
        <f t="shared" si="2"/>
        <v>15730</v>
      </c>
      <c r="E7" s="23">
        <f t="shared" si="2"/>
        <v>17858</v>
      </c>
      <c r="F7" s="23">
        <f t="shared" si="2"/>
        <v>18719</v>
      </c>
      <c r="G7" s="23">
        <f t="shared" si="2"/>
        <v>18858</v>
      </c>
      <c r="H7" s="23">
        <f t="shared" si="2"/>
        <v>19176</v>
      </c>
      <c r="I7" s="23">
        <f t="shared" si="2"/>
        <v>19206</v>
      </c>
      <c r="J7" s="23">
        <f t="shared" si="2"/>
        <v>19398</v>
      </c>
      <c r="K7" s="23">
        <f t="shared" si="2"/>
        <v>20237</v>
      </c>
      <c r="L7" s="23">
        <f t="shared" si="2"/>
        <v>20940</v>
      </c>
      <c r="M7" s="23">
        <f t="shared" si="2"/>
        <v>21857</v>
      </c>
      <c r="N7" s="23">
        <f t="shared" si="2"/>
        <v>22436</v>
      </c>
      <c r="O7" s="23">
        <f t="shared" si="2"/>
        <v>23118</v>
      </c>
      <c r="P7" s="23">
        <f t="shared" ref="P7" si="4">P39+P71</f>
        <v>23560</v>
      </c>
      <c r="Q7" s="24">
        <f t="shared" si="2"/>
        <v>23961</v>
      </c>
    </row>
    <row r="8" spans="1:17" ht="15.75" customHeight="1" x14ac:dyDescent="0.25">
      <c r="A8" s="22" t="s">
        <v>20</v>
      </c>
      <c r="B8" s="23">
        <f t="shared" si="2"/>
        <v>13931</v>
      </c>
      <c r="C8" s="23">
        <f t="shared" si="2"/>
        <v>14401</v>
      </c>
      <c r="D8" s="23">
        <f t="shared" si="2"/>
        <v>15493</v>
      </c>
      <c r="E8" s="23">
        <f t="shared" si="2"/>
        <v>17443</v>
      </c>
      <c r="F8" s="23">
        <f t="shared" si="2"/>
        <v>18462</v>
      </c>
      <c r="G8" s="23">
        <f t="shared" si="2"/>
        <v>18826</v>
      </c>
      <c r="H8" s="23">
        <f t="shared" si="2"/>
        <v>19909</v>
      </c>
      <c r="I8" s="23">
        <f t="shared" si="2"/>
        <v>20054</v>
      </c>
      <c r="J8" s="23">
        <f t="shared" si="2"/>
        <v>20547</v>
      </c>
      <c r="K8" s="23">
        <f t="shared" si="2"/>
        <v>22559</v>
      </c>
      <c r="L8" s="23">
        <f t="shared" si="2"/>
        <v>23891</v>
      </c>
      <c r="M8" s="23">
        <f t="shared" si="2"/>
        <v>24927</v>
      </c>
      <c r="N8" s="23">
        <f t="shared" si="2"/>
        <v>24920</v>
      </c>
      <c r="O8" s="23">
        <f t="shared" si="2"/>
        <v>25041</v>
      </c>
      <c r="P8" s="23">
        <f t="shared" ref="P8" si="5">P40+P72</f>
        <v>25233</v>
      </c>
      <c r="Q8" s="24">
        <f t="shared" si="2"/>
        <v>26004</v>
      </c>
    </row>
    <row r="9" spans="1:17" ht="15.75" customHeight="1" x14ac:dyDescent="0.25">
      <c r="A9" s="22" t="s">
        <v>21</v>
      </c>
      <c r="B9" s="23">
        <f t="shared" si="2"/>
        <v>4952</v>
      </c>
      <c r="C9" s="23">
        <f t="shared" si="2"/>
        <v>4862</v>
      </c>
      <c r="D9" s="23">
        <f t="shared" si="2"/>
        <v>5157</v>
      </c>
      <c r="E9" s="23">
        <f t="shared" si="2"/>
        <v>5850</v>
      </c>
      <c r="F9" s="23">
        <f t="shared" si="2"/>
        <v>6123</v>
      </c>
      <c r="G9" s="23">
        <f t="shared" si="2"/>
        <v>6148</v>
      </c>
      <c r="H9" s="23">
        <f t="shared" si="2"/>
        <v>6045</v>
      </c>
      <c r="I9" s="23">
        <f t="shared" si="2"/>
        <v>6390</v>
      </c>
      <c r="J9" s="23">
        <f t="shared" si="2"/>
        <v>6356</v>
      </c>
      <c r="K9" s="23">
        <f t="shared" si="2"/>
        <v>6717</v>
      </c>
      <c r="L9" s="23">
        <f t="shared" si="2"/>
        <v>7004</v>
      </c>
      <c r="M9" s="23">
        <f t="shared" si="2"/>
        <v>7042</v>
      </c>
      <c r="N9" s="23">
        <f t="shared" si="2"/>
        <v>7100</v>
      </c>
      <c r="O9" s="23">
        <f t="shared" si="2"/>
        <v>7101</v>
      </c>
      <c r="P9" s="23">
        <f t="shared" ref="P9" si="6">P41+P73</f>
        <v>7030</v>
      </c>
      <c r="Q9" s="24">
        <f t="shared" si="2"/>
        <v>6616</v>
      </c>
    </row>
    <row r="10" spans="1:17" ht="15.75" customHeight="1" x14ac:dyDescent="0.25">
      <c r="A10" s="22" t="s">
        <v>22</v>
      </c>
      <c r="B10" s="23">
        <f t="shared" si="2"/>
        <v>3875</v>
      </c>
      <c r="C10" s="23">
        <f t="shared" si="2"/>
        <v>3867</v>
      </c>
      <c r="D10" s="23">
        <f t="shared" si="2"/>
        <v>4106</v>
      </c>
      <c r="E10" s="23">
        <f t="shared" si="2"/>
        <v>4869</v>
      </c>
      <c r="F10" s="23">
        <f t="shared" si="2"/>
        <v>5939</v>
      </c>
      <c r="G10" s="23">
        <f t="shared" si="2"/>
        <v>6336</v>
      </c>
      <c r="H10" s="23">
        <f t="shared" si="2"/>
        <v>6495</v>
      </c>
      <c r="I10" s="23">
        <f t="shared" si="2"/>
        <v>6187</v>
      </c>
      <c r="J10" s="23">
        <f t="shared" si="2"/>
        <v>6037</v>
      </c>
      <c r="K10" s="23">
        <f t="shared" si="2"/>
        <v>6382</v>
      </c>
      <c r="L10" s="23">
        <f t="shared" si="2"/>
        <v>6648</v>
      </c>
      <c r="M10" s="23">
        <f t="shared" si="2"/>
        <v>6787</v>
      </c>
      <c r="N10" s="23">
        <f t="shared" si="2"/>
        <v>6684</v>
      </c>
      <c r="O10" s="23">
        <f t="shared" si="2"/>
        <v>6754</v>
      </c>
      <c r="P10" s="23">
        <f t="shared" ref="P10" si="7">P42+P74</f>
        <v>6884</v>
      </c>
      <c r="Q10" s="24">
        <f t="shared" si="2"/>
        <v>7240</v>
      </c>
    </row>
    <row r="11" spans="1:17" ht="15.75" customHeight="1" x14ac:dyDescent="0.25">
      <c r="A11" s="22" t="s">
        <v>50</v>
      </c>
      <c r="B11" s="23">
        <f t="shared" si="2"/>
        <v>303</v>
      </c>
      <c r="C11" s="23">
        <f t="shared" si="2"/>
        <v>330</v>
      </c>
      <c r="D11" s="23">
        <f t="shared" si="2"/>
        <v>423</v>
      </c>
      <c r="E11" s="23">
        <f t="shared" si="2"/>
        <v>540</v>
      </c>
      <c r="F11" s="23">
        <f t="shared" si="2"/>
        <v>728</v>
      </c>
      <c r="G11" s="23">
        <f t="shared" si="2"/>
        <v>721</v>
      </c>
      <c r="H11" s="23">
        <f t="shared" si="2"/>
        <v>815</v>
      </c>
      <c r="I11" s="23">
        <f t="shared" si="2"/>
        <v>784</v>
      </c>
      <c r="J11" s="23">
        <f t="shared" si="2"/>
        <v>755</v>
      </c>
      <c r="K11" s="23"/>
      <c r="L11" s="23"/>
      <c r="M11" s="23"/>
      <c r="N11" s="23"/>
      <c r="O11" s="23"/>
      <c r="P11" s="23"/>
      <c r="Q11" s="24"/>
    </row>
    <row r="12" spans="1:17" ht="15.75" customHeight="1" x14ac:dyDescent="0.25">
      <c r="A12" s="22" t="s">
        <v>51</v>
      </c>
      <c r="B12" s="23">
        <f t="shared" si="2"/>
        <v>74</v>
      </c>
      <c r="C12" s="23">
        <f t="shared" si="2"/>
        <v>86</v>
      </c>
      <c r="D12" s="23">
        <f t="shared" si="2"/>
        <v>93</v>
      </c>
      <c r="E12" s="23">
        <f t="shared" si="2"/>
        <v>125</v>
      </c>
      <c r="F12" s="23">
        <f t="shared" si="2"/>
        <v>93</v>
      </c>
      <c r="G12" s="23">
        <f t="shared" si="2"/>
        <v>100</v>
      </c>
      <c r="H12" s="23">
        <f t="shared" si="2"/>
        <v>89</v>
      </c>
      <c r="I12" s="23">
        <f t="shared" si="2"/>
        <v>83</v>
      </c>
      <c r="J12" s="23">
        <f t="shared" si="2"/>
        <v>82</v>
      </c>
      <c r="K12" s="23">
        <f t="shared" si="2"/>
        <v>72</v>
      </c>
      <c r="L12" s="23">
        <f t="shared" si="2"/>
        <v>77</v>
      </c>
      <c r="M12" s="23">
        <f t="shared" si="2"/>
        <v>81</v>
      </c>
      <c r="N12" s="23">
        <f t="shared" si="2"/>
        <v>69</v>
      </c>
      <c r="O12" s="23">
        <f t="shared" si="2"/>
        <v>68</v>
      </c>
      <c r="P12" s="23">
        <f t="shared" ref="P12" si="8">P44+P76</f>
        <v>0</v>
      </c>
      <c r="Q12" s="24">
        <f t="shared" si="2"/>
        <v>0</v>
      </c>
    </row>
    <row r="13" spans="1:17" ht="15.75" customHeight="1" x14ac:dyDescent="0.25">
      <c r="A13" s="22" t="s">
        <v>23</v>
      </c>
      <c r="B13" s="23">
        <f t="shared" si="2"/>
        <v>13927</v>
      </c>
      <c r="C13" s="23">
        <f t="shared" si="2"/>
        <v>14922</v>
      </c>
      <c r="D13" s="23">
        <f t="shared" si="2"/>
        <v>16604</v>
      </c>
      <c r="E13" s="23">
        <f t="shared" si="2"/>
        <v>18861</v>
      </c>
      <c r="F13" s="23">
        <f t="shared" si="2"/>
        <v>19837</v>
      </c>
      <c r="G13" s="23">
        <f t="shared" si="2"/>
        <v>21137</v>
      </c>
      <c r="H13" s="23">
        <f t="shared" si="2"/>
        <v>21879</v>
      </c>
      <c r="I13" s="23">
        <f t="shared" si="2"/>
        <v>22521</v>
      </c>
      <c r="J13" s="23">
        <f t="shared" si="2"/>
        <v>23199</v>
      </c>
      <c r="K13" s="23">
        <f t="shared" si="2"/>
        <v>24444</v>
      </c>
      <c r="L13" s="23">
        <f t="shared" si="2"/>
        <v>24681</v>
      </c>
      <c r="M13" s="23">
        <f t="shared" si="2"/>
        <v>25269</v>
      </c>
      <c r="N13" s="23">
        <f t="shared" si="2"/>
        <v>25793</v>
      </c>
      <c r="O13" s="23">
        <f t="shared" si="2"/>
        <v>26134</v>
      </c>
      <c r="P13" s="23">
        <f t="shared" ref="P13" si="9">P45+P77</f>
        <v>26483</v>
      </c>
      <c r="Q13" s="24">
        <f t="shared" si="2"/>
        <v>28413</v>
      </c>
    </row>
    <row r="14" spans="1:17" ht="15.75" customHeight="1" x14ac:dyDescent="0.25">
      <c r="A14" s="22" t="s">
        <v>24</v>
      </c>
      <c r="B14" s="23">
        <f t="shared" si="2"/>
        <v>1839</v>
      </c>
      <c r="C14" s="23">
        <f t="shared" si="2"/>
        <v>1985</v>
      </c>
      <c r="D14" s="23">
        <f t="shared" si="2"/>
        <v>2153</v>
      </c>
      <c r="E14" s="23">
        <f t="shared" si="2"/>
        <v>2908</v>
      </c>
      <c r="F14" s="23">
        <f t="shared" si="2"/>
        <v>3071</v>
      </c>
      <c r="G14" s="23">
        <f t="shared" si="2"/>
        <v>3669</v>
      </c>
      <c r="H14" s="23">
        <f t="shared" si="2"/>
        <v>3841</v>
      </c>
      <c r="I14" s="23">
        <f t="shared" si="2"/>
        <v>3652</v>
      </c>
      <c r="J14" s="23">
        <f t="shared" si="2"/>
        <v>3877</v>
      </c>
      <c r="K14" s="23">
        <f t="shared" si="2"/>
        <v>3923</v>
      </c>
      <c r="L14" s="23">
        <f t="shared" si="2"/>
        <v>3933</v>
      </c>
      <c r="M14" s="23">
        <f t="shared" si="2"/>
        <v>3921</v>
      </c>
      <c r="N14" s="23">
        <f t="shared" si="2"/>
        <v>3766</v>
      </c>
      <c r="O14" s="23">
        <f t="shared" si="2"/>
        <v>3520</v>
      </c>
      <c r="P14" s="23">
        <f t="shared" ref="P14" si="10">P46+P78</f>
        <v>3419</v>
      </c>
      <c r="Q14" s="24">
        <f t="shared" si="2"/>
        <v>3264</v>
      </c>
    </row>
    <row r="15" spans="1:17" ht="15.75" customHeight="1" x14ac:dyDescent="0.25">
      <c r="A15" s="22" t="s">
        <v>25</v>
      </c>
      <c r="B15" s="23"/>
      <c r="C15" s="23"/>
      <c r="D15" s="23"/>
      <c r="E15" s="23"/>
      <c r="F15" s="23"/>
      <c r="G15" s="23">
        <f t="shared" si="2"/>
        <v>56</v>
      </c>
      <c r="H15" s="23">
        <f t="shared" si="2"/>
        <v>112</v>
      </c>
      <c r="I15" s="23">
        <f t="shared" si="2"/>
        <v>198</v>
      </c>
      <c r="J15" s="23">
        <f t="shared" si="2"/>
        <v>289</v>
      </c>
      <c r="K15" s="23">
        <f t="shared" si="2"/>
        <v>322</v>
      </c>
      <c r="L15" s="23">
        <f t="shared" si="2"/>
        <v>361</v>
      </c>
      <c r="M15" s="23">
        <f t="shared" si="2"/>
        <v>360</v>
      </c>
      <c r="N15" s="23">
        <f t="shared" si="2"/>
        <v>387</v>
      </c>
      <c r="O15" s="23">
        <f t="shared" si="2"/>
        <v>416</v>
      </c>
      <c r="P15" s="23">
        <f t="shared" ref="P15" si="11">P47+P79</f>
        <v>425</v>
      </c>
      <c r="Q15" s="24">
        <f t="shared" si="2"/>
        <v>433</v>
      </c>
    </row>
    <row r="16" spans="1:17" ht="15.75" customHeight="1" x14ac:dyDescent="0.25">
      <c r="A16" s="22" t="s">
        <v>26</v>
      </c>
      <c r="B16" s="23">
        <f t="shared" si="2"/>
        <v>1828</v>
      </c>
      <c r="C16" s="23">
        <f t="shared" si="2"/>
        <v>1895</v>
      </c>
      <c r="D16" s="23">
        <f t="shared" si="2"/>
        <v>1921</v>
      </c>
      <c r="E16" s="23">
        <f t="shared" si="2"/>
        <v>2407</v>
      </c>
      <c r="F16" s="23">
        <f t="shared" si="2"/>
        <v>2646</v>
      </c>
      <c r="G16" s="23">
        <f t="shared" si="2"/>
        <v>2767</v>
      </c>
      <c r="H16" s="23">
        <f t="shared" si="2"/>
        <v>2556</v>
      </c>
      <c r="I16" s="23">
        <f t="shared" si="2"/>
        <v>2567</v>
      </c>
      <c r="J16" s="23">
        <f t="shared" si="2"/>
        <v>2586</v>
      </c>
      <c r="K16" s="23">
        <f t="shared" si="2"/>
        <v>2845</v>
      </c>
      <c r="L16" s="23">
        <f t="shared" si="2"/>
        <v>3098</v>
      </c>
      <c r="M16" s="23">
        <f t="shared" si="2"/>
        <v>3343</v>
      </c>
      <c r="N16" s="23">
        <f t="shared" si="2"/>
        <v>3571</v>
      </c>
      <c r="O16" s="23">
        <f t="shared" si="2"/>
        <v>3555</v>
      </c>
      <c r="P16" s="23">
        <f t="shared" ref="P16" si="12">P48+P80</f>
        <v>3525</v>
      </c>
      <c r="Q16" s="24">
        <f t="shared" si="2"/>
        <v>3491</v>
      </c>
    </row>
    <row r="17" spans="1:17" ht="15.75" customHeight="1" x14ac:dyDescent="0.25">
      <c r="A17" s="22" t="s">
        <v>27</v>
      </c>
      <c r="B17" s="23"/>
      <c r="C17" s="23"/>
      <c r="D17" s="23"/>
      <c r="E17" s="23">
        <f t="shared" si="2"/>
        <v>903</v>
      </c>
      <c r="F17" s="23">
        <f t="shared" si="2"/>
        <v>1782</v>
      </c>
      <c r="G17" s="23">
        <f t="shared" si="2"/>
        <v>2929</v>
      </c>
      <c r="H17" s="23">
        <f t="shared" si="2"/>
        <v>4167</v>
      </c>
      <c r="I17" s="23">
        <f t="shared" si="2"/>
        <v>4892</v>
      </c>
      <c r="J17" s="23">
        <f t="shared" si="2"/>
        <v>5285</v>
      </c>
      <c r="K17" s="23">
        <f t="shared" si="2"/>
        <v>6143</v>
      </c>
      <c r="L17" s="23">
        <f t="shared" si="2"/>
        <v>6823</v>
      </c>
      <c r="M17" s="23">
        <f t="shared" si="2"/>
        <v>7766</v>
      </c>
      <c r="N17" s="23">
        <f t="shared" si="2"/>
        <v>8472</v>
      </c>
      <c r="O17" s="23">
        <f t="shared" si="2"/>
        <v>8977</v>
      </c>
      <c r="P17" s="23">
        <f t="shared" ref="P17" si="13">P49+P81</f>
        <v>9146</v>
      </c>
      <c r="Q17" s="24">
        <f t="shared" si="2"/>
        <v>9036</v>
      </c>
    </row>
    <row r="18" spans="1:17" ht="15.75" customHeight="1" x14ac:dyDescent="0.25">
      <c r="A18" s="22" t="s">
        <v>28</v>
      </c>
      <c r="B18" s="23">
        <f t="shared" si="2"/>
        <v>18208</v>
      </c>
      <c r="C18" s="23">
        <f t="shared" si="2"/>
        <v>19274</v>
      </c>
      <c r="D18" s="23">
        <f t="shared" si="2"/>
        <v>20872</v>
      </c>
      <c r="E18" s="23">
        <f t="shared" si="2"/>
        <v>24021</v>
      </c>
      <c r="F18" s="23">
        <f t="shared" si="2"/>
        <v>25364</v>
      </c>
      <c r="G18" s="23">
        <f t="shared" si="2"/>
        <v>27091</v>
      </c>
      <c r="H18" s="23">
        <f t="shared" si="2"/>
        <v>28055</v>
      </c>
      <c r="I18" s="23">
        <f t="shared" si="2"/>
        <v>29332</v>
      </c>
      <c r="J18" s="23">
        <f t="shared" si="2"/>
        <v>29733</v>
      </c>
      <c r="K18" s="23">
        <f t="shared" si="2"/>
        <v>31268</v>
      </c>
      <c r="L18" s="23">
        <f t="shared" si="2"/>
        <v>32811</v>
      </c>
      <c r="M18" s="23">
        <f t="shared" si="2"/>
        <v>33649</v>
      </c>
      <c r="N18" s="23">
        <f t="shared" si="2"/>
        <v>35132</v>
      </c>
      <c r="O18" s="23">
        <f t="shared" si="2"/>
        <v>35538</v>
      </c>
      <c r="P18" s="23">
        <f t="shared" ref="P18" si="14">P50+P82</f>
        <v>35924</v>
      </c>
      <c r="Q18" s="24">
        <f t="shared" si="2"/>
        <v>35942</v>
      </c>
    </row>
    <row r="19" spans="1:17" ht="15.75" customHeight="1" x14ac:dyDescent="0.25">
      <c r="A19" s="22" t="s">
        <v>29</v>
      </c>
      <c r="B19" s="23">
        <f t="shared" si="2"/>
        <v>14997</v>
      </c>
      <c r="C19" s="23">
        <f t="shared" si="2"/>
        <v>15259</v>
      </c>
      <c r="D19" s="23">
        <f t="shared" si="2"/>
        <v>15717</v>
      </c>
      <c r="E19" s="23">
        <f t="shared" si="2"/>
        <v>16522</v>
      </c>
      <c r="F19" s="23">
        <f t="shared" si="2"/>
        <v>16743</v>
      </c>
      <c r="G19" s="23">
        <f t="shared" si="2"/>
        <v>17234</v>
      </c>
      <c r="H19" s="23">
        <f t="shared" si="2"/>
        <v>17161</v>
      </c>
      <c r="I19" s="23">
        <f t="shared" si="2"/>
        <v>17217</v>
      </c>
      <c r="J19" s="23">
        <f t="shared" si="2"/>
        <v>18056</v>
      </c>
      <c r="K19" s="23">
        <f t="shared" si="2"/>
        <v>18733</v>
      </c>
      <c r="L19" s="23">
        <f t="shared" si="2"/>
        <v>19310</v>
      </c>
      <c r="M19" s="23">
        <f t="shared" si="2"/>
        <v>20655</v>
      </c>
      <c r="N19" s="23">
        <f t="shared" si="2"/>
        <v>21049</v>
      </c>
      <c r="O19" s="23">
        <f t="shared" si="2"/>
        <v>21509</v>
      </c>
      <c r="P19" s="23">
        <f t="shared" ref="P19" si="15">P51+P83</f>
        <v>22475</v>
      </c>
      <c r="Q19" s="24">
        <f t="shared" si="2"/>
        <v>23170</v>
      </c>
    </row>
    <row r="20" spans="1:17" ht="15.75" customHeight="1" x14ac:dyDescent="0.25">
      <c r="A20" s="22" t="s">
        <v>30</v>
      </c>
      <c r="B20" s="23">
        <f t="shared" si="2"/>
        <v>10636</v>
      </c>
      <c r="C20" s="23">
        <f t="shared" si="2"/>
        <v>11371</v>
      </c>
      <c r="D20" s="23">
        <f t="shared" si="2"/>
        <v>12451</v>
      </c>
      <c r="E20" s="23">
        <f t="shared" si="2"/>
        <v>14103</v>
      </c>
      <c r="F20" s="23">
        <f t="shared" si="2"/>
        <v>14911</v>
      </c>
      <c r="G20" s="23">
        <f t="shared" si="2"/>
        <v>16814</v>
      </c>
      <c r="H20" s="23">
        <f t="shared" si="2"/>
        <v>17290</v>
      </c>
      <c r="I20" s="23">
        <f t="shared" si="2"/>
        <v>17746</v>
      </c>
      <c r="J20" s="23">
        <f t="shared" si="2"/>
        <v>19052</v>
      </c>
      <c r="K20" s="23">
        <f t="shared" si="2"/>
        <v>19843</v>
      </c>
      <c r="L20" s="23">
        <f t="shared" si="2"/>
        <v>20525</v>
      </c>
      <c r="M20" s="23">
        <f t="shared" si="2"/>
        <v>21337</v>
      </c>
      <c r="N20" s="23">
        <f t="shared" si="2"/>
        <v>22728</v>
      </c>
      <c r="O20" s="23">
        <f t="shared" si="2"/>
        <v>24008</v>
      </c>
      <c r="P20" s="23">
        <f t="shared" ref="P20" si="16">P52+P84</f>
        <v>26462</v>
      </c>
      <c r="Q20" s="24">
        <f t="shared" si="2"/>
        <v>28159</v>
      </c>
    </row>
    <row r="21" spans="1:17" ht="15.75" customHeight="1" x14ac:dyDescent="0.25">
      <c r="A21" s="22" t="s">
        <v>31</v>
      </c>
      <c r="B21" s="23">
        <f t="shared" si="2"/>
        <v>42140</v>
      </c>
      <c r="C21" s="23">
        <f t="shared" si="2"/>
        <v>44057</v>
      </c>
      <c r="D21" s="23">
        <f t="shared" si="2"/>
        <v>47459</v>
      </c>
      <c r="E21" s="23">
        <f t="shared" si="2"/>
        <v>57038</v>
      </c>
      <c r="F21" s="23">
        <f t="shared" si="2"/>
        <v>59925</v>
      </c>
      <c r="G21" s="23">
        <f t="shared" si="2"/>
        <v>62567</v>
      </c>
      <c r="H21" s="23">
        <f t="shared" si="2"/>
        <v>63837</v>
      </c>
      <c r="I21" s="23">
        <f t="shared" si="2"/>
        <v>65151</v>
      </c>
      <c r="J21" s="23">
        <f t="shared" si="2"/>
        <v>66154</v>
      </c>
      <c r="K21" s="23">
        <f t="shared" si="2"/>
        <v>68485</v>
      </c>
      <c r="L21" s="23">
        <f t="shared" si="2"/>
        <v>69726</v>
      </c>
      <c r="M21" s="23">
        <f t="shared" si="2"/>
        <v>71096</v>
      </c>
      <c r="N21" s="23">
        <f t="shared" si="2"/>
        <v>73215</v>
      </c>
      <c r="O21" s="23">
        <f t="shared" si="2"/>
        <v>75401</v>
      </c>
      <c r="P21" s="23">
        <f t="shared" ref="P21" si="17">P53+P85</f>
        <v>77182</v>
      </c>
      <c r="Q21" s="24">
        <f t="shared" si="2"/>
        <v>79538</v>
      </c>
    </row>
    <row r="22" spans="1:17" ht="15.75" customHeight="1" x14ac:dyDescent="0.25">
      <c r="A22" s="22" t="s">
        <v>32</v>
      </c>
      <c r="B22" s="23">
        <f t="shared" si="2"/>
        <v>4044</v>
      </c>
      <c r="C22" s="23">
        <f t="shared" si="2"/>
        <v>4210</v>
      </c>
      <c r="D22" s="23">
        <f t="shared" si="2"/>
        <v>5004</v>
      </c>
      <c r="E22" s="23">
        <f t="shared" si="2"/>
        <v>6038</v>
      </c>
      <c r="F22" s="23">
        <f t="shared" si="2"/>
        <v>6275</v>
      </c>
      <c r="G22" s="23">
        <f t="shared" si="2"/>
        <v>6786</v>
      </c>
      <c r="H22" s="23">
        <f t="shared" si="2"/>
        <v>6908</v>
      </c>
      <c r="I22" s="23">
        <f t="shared" si="2"/>
        <v>6420</v>
      </c>
      <c r="J22" s="23">
        <f t="shared" si="2"/>
        <v>6332</v>
      </c>
      <c r="K22" s="23">
        <f t="shared" ref="C22:Q28" si="18">K54+K86</f>
        <v>6449</v>
      </c>
      <c r="L22" s="23">
        <f t="shared" si="18"/>
        <v>6541</v>
      </c>
      <c r="M22" s="23">
        <f t="shared" si="18"/>
        <v>6704</v>
      </c>
      <c r="N22" s="23">
        <f t="shared" si="18"/>
        <v>6824</v>
      </c>
      <c r="O22" s="23">
        <f t="shared" si="18"/>
        <v>6915</v>
      </c>
      <c r="P22" s="23">
        <f t="shared" ref="P22" si="19">P54+P86</f>
        <v>6919</v>
      </c>
      <c r="Q22" s="24">
        <f t="shared" si="18"/>
        <v>7073</v>
      </c>
    </row>
    <row r="23" spans="1:17" ht="15.75" customHeight="1" x14ac:dyDescent="0.25">
      <c r="A23" s="22" t="s">
        <v>33</v>
      </c>
      <c r="B23" s="23">
        <f t="shared" si="2"/>
        <v>19089</v>
      </c>
      <c r="C23" s="23">
        <f t="shared" si="18"/>
        <v>19782</v>
      </c>
      <c r="D23" s="23">
        <f t="shared" si="18"/>
        <v>21116</v>
      </c>
      <c r="E23" s="23">
        <f t="shared" si="18"/>
        <v>22363</v>
      </c>
      <c r="F23" s="23">
        <f t="shared" si="18"/>
        <v>23303</v>
      </c>
      <c r="G23" s="23">
        <f t="shared" si="18"/>
        <v>23652</v>
      </c>
      <c r="H23" s="23">
        <f t="shared" si="18"/>
        <v>24480</v>
      </c>
      <c r="I23" s="23">
        <f t="shared" si="18"/>
        <v>25460</v>
      </c>
      <c r="J23" s="23">
        <f t="shared" si="18"/>
        <v>26434</v>
      </c>
      <c r="K23" s="23">
        <f t="shared" si="18"/>
        <v>28366</v>
      </c>
      <c r="L23" s="23">
        <f t="shared" si="18"/>
        <v>29944</v>
      </c>
      <c r="M23" s="23">
        <f t="shared" si="18"/>
        <v>31074</v>
      </c>
      <c r="N23" s="23">
        <f t="shared" si="18"/>
        <v>32187</v>
      </c>
      <c r="O23" s="23">
        <f t="shared" si="18"/>
        <v>33066</v>
      </c>
      <c r="P23" s="23">
        <f t="shared" ref="P23" si="20">P55+P87</f>
        <v>33523</v>
      </c>
      <c r="Q23" s="24">
        <f t="shared" si="18"/>
        <v>33962</v>
      </c>
    </row>
    <row r="24" spans="1:17" ht="15.75" customHeight="1" x14ac:dyDescent="0.25">
      <c r="A24" s="22" t="s">
        <v>34</v>
      </c>
      <c r="B24" s="23">
        <f t="shared" si="2"/>
        <v>24155</v>
      </c>
      <c r="C24" s="23">
        <f t="shared" si="18"/>
        <v>25221</v>
      </c>
      <c r="D24" s="23">
        <f t="shared" si="18"/>
        <v>26795</v>
      </c>
      <c r="E24" s="23">
        <f t="shared" si="18"/>
        <v>28147</v>
      </c>
      <c r="F24" s="23">
        <f t="shared" si="18"/>
        <v>29094</v>
      </c>
      <c r="G24" s="23">
        <f t="shared" si="18"/>
        <v>29718</v>
      </c>
      <c r="H24" s="23">
        <f t="shared" si="18"/>
        <v>30197</v>
      </c>
      <c r="I24" s="23">
        <f t="shared" si="18"/>
        <v>29869</v>
      </c>
      <c r="J24" s="23">
        <f t="shared" si="18"/>
        <v>30282</v>
      </c>
      <c r="K24" s="23">
        <f t="shared" si="18"/>
        <v>31126</v>
      </c>
      <c r="L24" s="23">
        <f t="shared" si="18"/>
        <v>32239</v>
      </c>
      <c r="M24" s="23">
        <f t="shared" si="18"/>
        <v>33209</v>
      </c>
      <c r="N24" s="23">
        <f t="shared" si="18"/>
        <v>33486</v>
      </c>
      <c r="O24" s="23">
        <f t="shared" si="18"/>
        <v>34012</v>
      </c>
      <c r="P24" s="23">
        <f t="shared" ref="P24" si="21">P56+P88</f>
        <v>34443</v>
      </c>
      <c r="Q24" s="24">
        <f t="shared" si="18"/>
        <v>34297</v>
      </c>
    </row>
    <row r="25" spans="1:17" ht="15.75" customHeight="1" x14ac:dyDescent="0.25">
      <c r="A25" s="22" t="s">
        <v>35</v>
      </c>
      <c r="B25" s="23">
        <f t="shared" si="2"/>
        <v>7512</v>
      </c>
      <c r="C25" s="23">
        <f t="shared" si="18"/>
        <v>8430</v>
      </c>
      <c r="D25" s="23">
        <f t="shared" si="18"/>
        <v>8794</v>
      </c>
      <c r="E25" s="23">
        <f t="shared" si="18"/>
        <v>10225</v>
      </c>
      <c r="F25" s="23">
        <f t="shared" si="18"/>
        <v>11026</v>
      </c>
      <c r="G25" s="23">
        <f t="shared" si="18"/>
        <v>11815</v>
      </c>
      <c r="H25" s="23">
        <f t="shared" si="18"/>
        <v>12643</v>
      </c>
      <c r="I25" s="23">
        <f t="shared" si="18"/>
        <v>12668</v>
      </c>
      <c r="J25" s="23">
        <f t="shared" si="18"/>
        <v>13164</v>
      </c>
      <c r="K25" s="23">
        <f t="shared" si="18"/>
        <v>14192</v>
      </c>
      <c r="L25" s="23">
        <f t="shared" si="18"/>
        <v>15010</v>
      </c>
      <c r="M25" s="23">
        <f t="shared" si="18"/>
        <v>15598</v>
      </c>
      <c r="N25" s="23">
        <f t="shared" si="18"/>
        <v>16203</v>
      </c>
      <c r="O25" s="23">
        <f t="shared" si="18"/>
        <v>16495</v>
      </c>
      <c r="P25" s="23">
        <f t="shared" ref="P25" si="22">P57+P89</f>
        <v>16045</v>
      </c>
      <c r="Q25" s="24">
        <f t="shared" si="18"/>
        <v>15829</v>
      </c>
    </row>
    <row r="26" spans="1:17" ht="15.75" customHeight="1" x14ac:dyDescent="0.25">
      <c r="A26" s="22" t="s">
        <v>36</v>
      </c>
      <c r="B26" s="23">
        <f t="shared" si="2"/>
        <v>9649</v>
      </c>
      <c r="C26" s="23">
        <f t="shared" si="18"/>
        <v>10313</v>
      </c>
      <c r="D26" s="23">
        <f t="shared" si="18"/>
        <v>11023</v>
      </c>
      <c r="E26" s="23">
        <f t="shared" si="18"/>
        <v>12775</v>
      </c>
      <c r="F26" s="23">
        <f t="shared" si="18"/>
        <v>13221</v>
      </c>
      <c r="G26" s="23">
        <f t="shared" si="18"/>
        <v>13414</v>
      </c>
      <c r="H26" s="23">
        <f t="shared" si="18"/>
        <v>13496</v>
      </c>
      <c r="I26" s="23">
        <f t="shared" si="18"/>
        <v>12841</v>
      </c>
      <c r="J26" s="23">
        <f t="shared" si="18"/>
        <v>12970</v>
      </c>
      <c r="K26" s="23">
        <f t="shared" si="18"/>
        <v>12932</v>
      </c>
      <c r="L26" s="23">
        <f t="shared" si="18"/>
        <v>13303</v>
      </c>
      <c r="M26" s="23">
        <f t="shared" si="18"/>
        <v>13313</v>
      </c>
      <c r="N26" s="23">
        <f t="shared" si="18"/>
        <v>13710</v>
      </c>
      <c r="O26" s="23">
        <f t="shared" si="18"/>
        <v>14103</v>
      </c>
      <c r="P26" s="23">
        <f t="shared" ref="P26" si="23">P58+P90</f>
        <v>14028</v>
      </c>
      <c r="Q26" s="24">
        <f t="shared" si="18"/>
        <v>13560</v>
      </c>
    </row>
    <row r="27" spans="1:17" ht="15.75" customHeight="1" x14ac:dyDescent="0.25">
      <c r="A27" s="22" t="s">
        <v>37</v>
      </c>
      <c r="B27" s="23">
        <f t="shared" si="2"/>
        <v>29620</v>
      </c>
      <c r="C27" s="23">
        <f t="shared" si="18"/>
        <v>30466</v>
      </c>
      <c r="D27" s="23">
        <f t="shared" si="18"/>
        <v>34101</v>
      </c>
      <c r="E27" s="23">
        <f t="shared" si="18"/>
        <v>38086</v>
      </c>
      <c r="F27" s="23">
        <f t="shared" si="18"/>
        <v>40299</v>
      </c>
      <c r="G27" s="23">
        <f t="shared" si="18"/>
        <v>41977</v>
      </c>
      <c r="H27" s="23">
        <f t="shared" si="18"/>
        <v>42468</v>
      </c>
      <c r="I27" s="23">
        <f t="shared" si="18"/>
        <v>42279</v>
      </c>
      <c r="J27" s="23">
        <f t="shared" si="18"/>
        <v>42775</v>
      </c>
      <c r="K27" s="23">
        <f t="shared" si="18"/>
        <v>43683</v>
      </c>
      <c r="L27" s="23">
        <f t="shared" si="18"/>
        <v>44853</v>
      </c>
      <c r="M27" s="23">
        <f t="shared" si="18"/>
        <v>45095</v>
      </c>
      <c r="N27" s="23">
        <f t="shared" si="18"/>
        <v>45164</v>
      </c>
      <c r="O27" s="23">
        <f t="shared" si="18"/>
        <v>44839</v>
      </c>
      <c r="P27" s="23">
        <f t="shared" ref="P27" si="24">P59+P91</f>
        <v>43732</v>
      </c>
      <c r="Q27" s="24">
        <f t="shared" si="18"/>
        <v>43680</v>
      </c>
    </row>
    <row r="28" spans="1:17" ht="15.75" customHeight="1" x14ac:dyDescent="0.25">
      <c r="A28" s="22" t="s">
        <v>40</v>
      </c>
      <c r="B28" s="23">
        <f t="shared" si="2"/>
        <v>92</v>
      </c>
      <c r="C28" s="23">
        <f t="shared" si="18"/>
        <v>99</v>
      </c>
      <c r="D28" s="23">
        <f t="shared" si="18"/>
        <v>100</v>
      </c>
      <c r="E28" s="23">
        <f t="shared" si="18"/>
        <v>118</v>
      </c>
      <c r="F28" s="23">
        <f t="shared" si="18"/>
        <v>121</v>
      </c>
      <c r="G28" s="23">
        <f t="shared" si="18"/>
        <v>118</v>
      </c>
      <c r="H28" s="23">
        <f t="shared" si="18"/>
        <v>115</v>
      </c>
      <c r="I28" s="23">
        <f t="shared" si="18"/>
        <v>111</v>
      </c>
      <c r="J28" s="23">
        <f t="shared" si="18"/>
        <v>112</v>
      </c>
      <c r="K28" s="23">
        <f t="shared" si="18"/>
        <v>100</v>
      </c>
      <c r="L28" s="23">
        <f t="shared" si="18"/>
        <v>93</v>
      </c>
      <c r="M28" s="23">
        <f t="shared" si="18"/>
        <v>99</v>
      </c>
      <c r="N28" s="23">
        <f t="shared" si="18"/>
        <v>107</v>
      </c>
      <c r="O28" s="23"/>
      <c r="P28" s="23">
        <f t="shared" ref="P28" si="25">P60+P92</f>
        <v>0</v>
      </c>
      <c r="Q28" s="24">
        <f t="shared" si="18"/>
        <v>0</v>
      </c>
    </row>
    <row r="29" spans="1:17" ht="15.75" customHeight="1" x14ac:dyDescent="0.25">
      <c r="A29" s="22"/>
      <c r="B29" s="25"/>
      <c r="C29" s="25"/>
      <c r="D29" s="25"/>
      <c r="E29" s="25"/>
      <c r="F29" s="25"/>
      <c r="G29" s="25"/>
      <c r="H29" s="25"/>
      <c r="I29" s="25"/>
      <c r="J29" s="25"/>
      <c r="K29" s="25"/>
      <c r="L29" s="25"/>
      <c r="M29" s="25"/>
      <c r="N29" s="25"/>
      <c r="O29" s="25"/>
      <c r="P29" s="25"/>
      <c r="Q29" s="26"/>
    </row>
    <row r="30" spans="1:17" ht="15.75" customHeight="1" thickBot="1" x14ac:dyDescent="0.3">
      <c r="A30" s="27" t="s">
        <v>11</v>
      </c>
      <c r="B30" s="28">
        <f>SUM(B5:B28)</f>
        <v>242309</v>
      </c>
      <c r="C30" s="28">
        <f t="shared" ref="C30:Q30" si="26">SUM(C5:C28)</f>
        <v>253544</v>
      </c>
      <c r="D30" s="28">
        <f t="shared" si="26"/>
        <v>274685</v>
      </c>
      <c r="E30" s="28">
        <f t="shared" si="26"/>
        <v>313100</v>
      </c>
      <c r="F30" s="28">
        <f t="shared" si="26"/>
        <v>330772</v>
      </c>
      <c r="G30" s="28">
        <f t="shared" si="26"/>
        <v>346673</v>
      </c>
      <c r="H30" s="28">
        <f t="shared" si="26"/>
        <v>355763</v>
      </c>
      <c r="I30" s="28">
        <f t="shared" si="26"/>
        <v>359250</v>
      </c>
      <c r="J30" s="28">
        <f t="shared" si="26"/>
        <v>367164</v>
      </c>
      <c r="K30" s="28">
        <f t="shared" si="26"/>
        <v>384083</v>
      </c>
      <c r="L30" s="28">
        <f t="shared" si="26"/>
        <v>397653</v>
      </c>
      <c r="M30" s="28">
        <f t="shared" si="26"/>
        <v>409569</v>
      </c>
      <c r="N30" s="28">
        <f t="shared" si="26"/>
        <v>419963</v>
      </c>
      <c r="O30" s="28">
        <f t="shared" si="26"/>
        <v>427938</v>
      </c>
      <c r="P30" s="28">
        <f t="shared" ref="P30" si="27">SUM(P5:P28)</f>
        <v>433797</v>
      </c>
      <c r="Q30" s="107">
        <f t="shared" si="26"/>
        <v>440666</v>
      </c>
    </row>
    <row r="31" spans="1:17" ht="13.5" customHeight="1" x14ac:dyDescent="0.25">
      <c r="A31" s="32"/>
      <c r="B31" s="25"/>
      <c r="C31" s="25"/>
      <c r="D31" s="25"/>
      <c r="E31" s="25"/>
      <c r="F31" s="25"/>
      <c r="G31" s="25"/>
      <c r="H31" s="25"/>
      <c r="I31" s="25"/>
      <c r="J31" s="25"/>
      <c r="K31" s="25"/>
      <c r="L31" s="25"/>
      <c r="M31" s="25"/>
      <c r="N31" s="25"/>
      <c r="O31" s="25"/>
      <c r="P31" s="25"/>
      <c r="Q31" s="25"/>
    </row>
    <row r="32" spans="1:17" ht="13.5" customHeight="1" x14ac:dyDescent="0.25">
      <c r="A32" s="19"/>
      <c r="B32" s="25"/>
      <c r="C32" s="25"/>
      <c r="D32" s="25"/>
      <c r="E32" s="25"/>
      <c r="F32" s="25"/>
      <c r="G32" s="25"/>
      <c r="H32" s="25"/>
      <c r="I32" s="25"/>
      <c r="J32" s="25"/>
      <c r="K32" s="25"/>
      <c r="L32" s="25"/>
      <c r="M32" s="25"/>
      <c r="N32" s="25"/>
      <c r="O32" s="25"/>
      <c r="P32" s="25"/>
      <c r="Q32" s="25"/>
    </row>
    <row r="33" spans="1:17" ht="13.5" customHeight="1" x14ac:dyDescent="0.25">
      <c r="A33" s="32"/>
      <c r="B33" s="25"/>
      <c r="C33" s="25"/>
      <c r="D33" s="25"/>
      <c r="E33" s="25"/>
      <c r="F33" s="25"/>
      <c r="G33" s="25"/>
      <c r="H33" s="25"/>
      <c r="I33" s="25"/>
      <c r="J33" s="25"/>
      <c r="K33" s="25"/>
      <c r="L33" s="25"/>
      <c r="M33" s="25"/>
      <c r="N33" s="25"/>
      <c r="O33" s="25"/>
      <c r="P33" s="25"/>
      <c r="Q33" s="25"/>
    </row>
    <row r="34" spans="1:17" ht="16.5" customHeight="1" thickBot="1" x14ac:dyDescent="0.3"/>
    <row r="35" spans="1:17" ht="15.75" customHeight="1" thickBot="1" x14ac:dyDescent="0.3">
      <c r="A35" s="21"/>
      <c r="B35" s="150" t="s">
        <v>62</v>
      </c>
      <c r="C35" s="150"/>
      <c r="D35" s="150"/>
      <c r="E35" s="150"/>
      <c r="F35" s="150"/>
      <c r="G35" s="150"/>
      <c r="H35" s="150"/>
      <c r="I35" s="150"/>
      <c r="J35" s="150"/>
      <c r="K35" s="150"/>
      <c r="L35" s="150"/>
      <c r="M35" s="150"/>
      <c r="N35" s="150"/>
      <c r="O35" s="150"/>
      <c r="P35" s="150"/>
      <c r="Q35" s="151"/>
    </row>
    <row r="36" spans="1:17" ht="15.75" customHeight="1" thickTop="1" thickBot="1" x14ac:dyDescent="0.3">
      <c r="A36" s="22"/>
      <c r="B36" s="96" t="s">
        <v>0</v>
      </c>
      <c r="C36" s="96" t="s">
        <v>1</v>
      </c>
      <c r="D36" s="96" t="s">
        <v>2</v>
      </c>
      <c r="E36" s="96" t="s">
        <v>3</v>
      </c>
      <c r="F36" s="96" t="s">
        <v>4</v>
      </c>
      <c r="G36" s="96" t="s">
        <v>5</v>
      </c>
      <c r="H36" s="96" t="s">
        <v>6</v>
      </c>
      <c r="I36" s="96" t="s">
        <v>7</v>
      </c>
      <c r="J36" s="96" t="s">
        <v>8</v>
      </c>
      <c r="K36" s="96" t="s">
        <v>9</v>
      </c>
      <c r="L36" s="96" t="s">
        <v>69</v>
      </c>
      <c r="M36" s="96" t="s">
        <v>89</v>
      </c>
      <c r="N36" s="96" t="s">
        <v>90</v>
      </c>
      <c r="O36" s="96" t="s">
        <v>94</v>
      </c>
      <c r="P36" s="96" t="s">
        <v>98</v>
      </c>
      <c r="Q36" s="97" t="s">
        <v>102</v>
      </c>
    </row>
    <row r="37" spans="1:17" ht="15.75" customHeight="1" thickTop="1" x14ac:dyDescent="0.25">
      <c r="A37" s="22" t="s">
        <v>17</v>
      </c>
      <c r="B37" s="25"/>
      <c r="C37" s="25"/>
      <c r="D37" s="25"/>
      <c r="E37" s="25"/>
      <c r="F37" s="25"/>
      <c r="G37" s="25"/>
      <c r="H37" s="25"/>
      <c r="I37" s="25"/>
      <c r="J37" s="25"/>
      <c r="K37" s="25">
        <v>790</v>
      </c>
      <c r="L37" s="25">
        <v>834</v>
      </c>
      <c r="M37" s="25">
        <v>920</v>
      </c>
      <c r="N37" s="25">
        <v>1106</v>
      </c>
      <c r="O37" s="25">
        <v>1218</v>
      </c>
      <c r="P37" s="25">
        <v>1189</v>
      </c>
      <c r="Q37" s="26">
        <v>1081</v>
      </c>
    </row>
    <row r="38" spans="1:17" ht="15.75" customHeight="1" x14ac:dyDescent="0.25">
      <c r="A38" s="22" t="s">
        <v>18</v>
      </c>
      <c r="B38" s="25">
        <v>8006</v>
      </c>
      <c r="C38" s="25">
        <v>8422</v>
      </c>
      <c r="D38" s="25">
        <v>9333</v>
      </c>
      <c r="E38" s="25">
        <v>11528</v>
      </c>
      <c r="F38" s="25">
        <v>12559</v>
      </c>
      <c r="G38" s="25">
        <v>13381</v>
      </c>
      <c r="H38" s="25">
        <v>13385</v>
      </c>
      <c r="I38" s="25">
        <v>12888</v>
      </c>
      <c r="J38" s="25">
        <v>12891</v>
      </c>
      <c r="K38" s="25">
        <v>13541</v>
      </c>
      <c r="L38" s="25">
        <v>14076</v>
      </c>
      <c r="M38" s="25">
        <v>14439</v>
      </c>
      <c r="N38" s="25">
        <v>14674</v>
      </c>
      <c r="O38" s="25">
        <v>14852</v>
      </c>
      <c r="P38" s="25">
        <v>14911</v>
      </c>
      <c r="Q38" s="26">
        <v>14653</v>
      </c>
    </row>
    <row r="39" spans="1:17" ht="15.75" customHeight="1" x14ac:dyDescent="0.25">
      <c r="A39" s="22" t="s">
        <v>19</v>
      </c>
      <c r="B39" s="25">
        <v>11616</v>
      </c>
      <c r="C39" s="25">
        <v>12357</v>
      </c>
      <c r="D39" s="25">
        <v>13852</v>
      </c>
      <c r="E39" s="25">
        <v>15729</v>
      </c>
      <c r="F39" s="25">
        <v>16538</v>
      </c>
      <c r="G39" s="25">
        <v>16757</v>
      </c>
      <c r="H39" s="25">
        <v>16942</v>
      </c>
      <c r="I39" s="25">
        <v>16560</v>
      </c>
      <c r="J39" s="25">
        <v>16722</v>
      </c>
      <c r="K39" s="25">
        <v>17541</v>
      </c>
      <c r="L39" s="25">
        <v>18162</v>
      </c>
      <c r="M39" s="25">
        <v>19068</v>
      </c>
      <c r="N39" s="25">
        <v>19456</v>
      </c>
      <c r="O39" s="25">
        <v>20038</v>
      </c>
      <c r="P39" s="25">
        <v>20403</v>
      </c>
      <c r="Q39" s="26">
        <v>20602</v>
      </c>
    </row>
    <row r="40" spans="1:17" ht="15.75" customHeight="1" x14ac:dyDescent="0.25">
      <c r="A40" s="22" t="s">
        <v>20</v>
      </c>
      <c r="B40" s="25">
        <v>12337</v>
      </c>
      <c r="C40" s="25">
        <v>12763</v>
      </c>
      <c r="D40" s="25">
        <v>13743</v>
      </c>
      <c r="E40" s="25">
        <v>15585</v>
      </c>
      <c r="F40" s="25">
        <v>16546</v>
      </c>
      <c r="G40" s="25">
        <v>16920</v>
      </c>
      <c r="H40" s="25">
        <v>18020</v>
      </c>
      <c r="I40" s="25">
        <v>17910</v>
      </c>
      <c r="J40" s="25">
        <v>18354</v>
      </c>
      <c r="K40" s="25">
        <v>20361</v>
      </c>
      <c r="L40" s="25">
        <v>21604</v>
      </c>
      <c r="M40" s="25">
        <v>22544</v>
      </c>
      <c r="N40" s="25">
        <v>22507</v>
      </c>
      <c r="O40" s="25">
        <v>22706</v>
      </c>
      <c r="P40" s="25">
        <v>22943</v>
      </c>
      <c r="Q40" s="26">
        <v>23706</v>
      </c>
    </row>
    <row r="41" spans="1:17" ht="15.75" customHeight="1" x14ac:dyDescent="0.25">
      <c r="A41" s="22" t="s">
        <v>21</v>
      </c>
      <c r="B41" s="25">
        <v>4770</v>
      </c>
      <c r="C41" s="25">
        <v>4662</v>
      </c>
      <c r="D41" s="25">
        <v>4919</v>
      </c>
      <c r="E41" s="25">
        <v>5552</v>
      </c>
      <c r="F41" s="25">
        <v>5781</v>
      </c>
      <c r="G41" s="25">
        <v>5678</v>
      </c>
      <c r="H41" s="25">
        <v>5592</v>
      </c>
      <c r="I41" s="25">
        <v>5702</v>
      </c>
      <c r="J41" s="25">
        <v>5746</v>
      </c>
      <c r="K41" s="25">
        <v>6119</v>
      </c>
      <c r="L41" s="25">
        <v>6426</v>
      </c>
      <c r="M41" s="25">
        <v>6364</v>
      </c>
      <c r="N41" s="25">
        <v>6348</v>
      </c>
      <c r="O41" s="25">
        <v>6304</v>
      </c>
      <c r="P41" s="25">
        <v>6235</v>
      </c>
      <c r="Q41" s="26">
        <v>5725</v>
      </c>
    </row>
    <row r="42" spans="1:17" ht="15.75" customHeight="1" x14ac:dyDescent="0.25">
      <c r="A42" s="22" t="s">
        <v>22</v>
      </c>
      <c r="B42" s="25">
        <v>3692</v>
      </c>
      <c r="C42" s="25">
        <v>3688</v>
      </c>
      <c r="D42" s="25">
        <v>3890</v>
      </c>
      <c r="E42" s="25">
        <v>4646</v>
      </c>
      <c r="F42" s="25">
        <v>5737</v>
      </c>
      <c r="G42" s="25">
        <v>6074</v>
      </c>
      <c r="H42" s="25">
        <v>6222</v>
      </c>
      <c r="I42" s="25">
        <v>5864</v>
      </c>
      <c r="J42" s="25">
        <v>5685</v>
      </c>
      <c r="K42" s="25">
        <v>6011</v>
      </c>
      <c r="L42" s="25">
        <v>6241</v>
      </c>
      <c r="M42" s="25">
        <v>6365</v>
      </c>
      <c r="N42" s="25">
        <v>6281</v>
      </c>
      <c r="O42" s="25">
        <v>6292</v>
      </c>
      <c r="P42" s="25">
        <v>6408</v>
      </c>
      <c r="Q42" s="26">
        <v>6733</v>
      </c>
    </row>
    <row r="43" spans="1:17" ht="15.75" customHeight="1" x14ac:dyDescent="0.25">
      <c r="A43" s="22" t="s">
        <v>50</v>
      </c>
      <c r="B43" s="25">
        <v>303</v>
      </c>
      <c r="C43" s="25">
        <v>330</v>
      </c>
      <c r="D43" s="25">
        <v>423</v>
      </c>
      <c r="E43" s="25">
        <v>540</v>
      </c>
      <c r="F43" s="30">
        <v>728</v>
      </c>
      <c r="G43" s="30">
        <v>721</v>
      </c>
      <c r="H43" s="30">
        <v>815</v>
      </c>
      <c r="I43" s="30">
        <v>784</v>
      </c>
      <c r="J43" s="30">
        <v>755</v>
      </c>
      <c r="K43" s="30"/>
      <c r="L43" s="30"/>
      <c r="M43" s="25"/>
      <c r="N43" s="25"/>
      <c r="O43" s="25"/>
      <c r="P43" s="25"/>
      <c r="Q43" s="26"/>
    </row>
    <row r="44" spans="1:17" ht="15.75" customHeight="1" x14ac:dyDescent="0.25">
      <c r="A44" s="22" t="s">
        <v>51</v>
      </c>
      <c r="B44" s="25">
        <v>74</v>
      </c>
      <c r="C44" s="25">
        <v>86</v>
      </c>
      <c r="D44" s="25">
        <v>93</v>
      </c>
      <c r="E44" s="25">
        <v>125</v>
      </c>
      <c r="F44" s="25">
        <v>93</v>
      </c>
      <c r="G44" s="25">
        <v>100</v>
      </c>
      <c r="H44" s="25">
        <v>89</v>
      </c>
      <c r="I44" s="25">
        <v>83</v>
      </c>
      <c r="J44" s="25">
        <v>82</v>
      </c>
      <c r="K44" s="25">
        <v>72</v>
      </c>
      <c r="L44" s="25">
        <v>77</v>
      </c>
      <c r="M44" s="25">
        <v>81</v>
      </c>
      <c r="N44" s="25">
        <v>69</v>
      </c>
      <c r="O44" s="25">
        <v>68</v>
      </c>
      <c r="P44" s="25"/>
      <c r="Q44" s="26"/>
    </row>
    <row r="45" spans="1:17" ht="15.75" customHeight="1" x14ac:dyDescent="0.25">
      <c r="A45" s="22" t="s">
        <v>23</v>
      </c>
      <c r="B45" s="25">
        <v>12333</v>
      </c>
      <c r="C45" s="25">
        <v>13088</v>
      </c>
      <c r="D45" s="25">
        <v>14577</v>
      </c>
      <c r="E45" s="25">
        <v>16593</v>
      </c>
      <c r="F45" s="25">
        <v>17620</v>
      </c>
      <c r="G45" s="25">
        <v>18844</v>
      </c>
      <c r="H45" s="25">
        <v>19394</v>
      </c>
      <c r="I45" s="25">
        <v>19787</v>
      </c>
      <c r="J45" s="25">
        <v>20390</v>
      </c>
      <c r="K45" s="25">
        <v>21326</v>
      </c>
      <c r="L45" s="25">
        <v>21327</v>
      </c>
      <c r="M45" s="25">
        <v>21797</v>
      </c>
      <c r="N45" s="25">
        <v>22249</v>
      </c>
      <c r="O45" s="25">
        <v>22612</v>
      </c>
      <c r="P45" s="25">
        <v>22860</v>
      </c>
      <c r="Q45" s="26">
        <v>24797</v>
      </c>
    </row>
    <row r="46" spans="1:17" ht="15.75" customHeight="1" x14ac:dyDescent="0.25">
      <c r="A46" s="22" t="s">
        <v>24</v>
      </c>
      <c r="B46" s="25">
        <v>1839</v>
      </c>
      <c r="C46" s="25">
        <v>1985</v>
      </c>
      <c r="D46" s="25">
        <v>2153</v>
      </c>
      <c r="E46" s="25">
        <v>2908</v>
      </c>
      <c r="F46" s="25">
        <v>3071</v>
      </c>
      <c r="G46" s="25">
        <v>3669</v>
      </c>
      <c r="H46" s="25">
        <v>3841</v>
      </c>
      <c r="I46" s="25">
        <v>3627</v>
      </c>
      <c r="J46" s="25">
        <v>3833</v>
      </c>
      <c r="K46" s="25">
        <v>3845</v>
      </c>
      <c r="L46" s="25">
        <v>3874</v>
      </c>
      <c r="M46" s="25">
        <v>3866</v>
      </c>
      <c r="N46" s="25">
        <v>3672</v>
      </c>
      <c r="O46" s="25">
        <v>3419</v>
      </c>
      <c r="P46" s="25">
        <v>3284</v>
      </c>
      <c r="Q46" s="26">
        <v>3105</v>
      </c>
    </row>
    <row r="47" spans="1:17" ht="15.75" customHeight="1" x14ac:dyDescent="0.25">
      <c r="A47" s="22" t="s">
        <v>25</v>
      </c>
      <c r="B47" s="25"/>
      <c r="C47" s="25"/>
      <c r="D47" s="25"/>
      <c r="E47" s="25"/>
      <c r="F47" s="25"/>
      <c r="G47" s="25">
        <v>56</v>
      </c>
      <c r="H47" s="25">
        <v>112</v>
      </c>
      <c r="I47" s="25">
        <v>198</v>
      </c>
      <c r="J47" s="25">
        <v>289</v>
      </c>
      <c r="K47" s="25">
        <v>322</v>
      </c>
      <c r="L47" s="25">
        <v>361</v>
      </c>
      <c r="M47" s="25">
        <v>360</v>
      </c>
      <c r="N47" s="25">
        <v>387</v>
      </c>
      <c r="O47" s="25">
        <v>416</v>
      </c>
      <c r="P47" s="25">
        <v>425</v>
      </c>
      <c r="Q47" s="26">
        <v>433</v>
      </c>
    </row>
    <row r="48" spans="1:17" ht="15.75" customHeight="1" x14ac:dyDescent="0.25">
      <c r="A48" s="22" t="s">
        <v>26</v>
      </c>
      <c r="B48" s="25">
        <v>1828</v>
      </c>
      <c r="C48" s="25">
        <v>1895</v>
      </c>
      <c r="D48" s="25">
        <v>1921</v>
      </c>
      <c r="E48" s="25">
        <v>2407</v>
      </c>
      <c r="F48" s="25">
        <v>2646</v>
      </c>
      <c r="G48" s="25">
        <v>2767</v>
      </c>
      <c r="H48" s="25">
        <v>2556</v>
      </c>
      <c r="I48" s="25">
        <v>2567</v>
      </c>
      <c r="J48" s="25">
        <v>2561</v>
      </c>
      <c r="K48" s="25">
        <v>2815</v>
      </c>
      <c r="L48" s="25">
        <v>3054</v>
      </c>
      <c r="M48" s="25">
        <v>3260</v>
      </c>
      <c r="N48" s="25">
        <v>3438</v>
      </c>
      <c r="O48" s="25">
        <v>3395</v>
      </c>
      <c r="P48" s="25">
        <v>3358</v>
      </c>
      <c r="Q48" s="26">
        <v>3318</v>
      </c>
    </row>
    <row r="49" spans="1:17" ht="15.75" customHeight="1" x14ac:dyDescent="0.25">
      <c r="A49" s="22" t="s">
        <v>27</v>
      </c>
      <c r="B49" s="25"/>
      <c r="C49" s="25"/>
      <c r="D49" s="25"/>
      <c r="E49" s="25">
        <v>903</v>
      </c>
      <c r="F49" s="25">
        <v>1782</v>
      </c>
      <c r="G49" s="25">
        <v>2922</v>
      </c>
      <c r="H49" s="25">
        <v>4152</v>
      </c>
      <c r="I49" s="25">
        <v>4829</v>
      </c>
      <c r="J49" s="25">
        <v>5164</v>
      </c>
      <c r="K49" s="25">
        <v>5883</v>
      </c>
      <c r="L49" s="25">
        <v>6515</v>
      </c>
      <c r="M49" s="25">
        <v>7472</v>
      </c>
      <c r="N49" s="25">
        <v>8139</v>
      </c>
      <c r="O49" s="25">
        <v>8601</v>
      </c>
      <c r="P49" s="25">
        <v>8748</v>
      </c>
      <c r="Q49" s="26">
        <v>8617</v>
      </c>
    </row>
    <row r="50" spans="1:17" ht="15.75" customHeight="1" x14ac:dyDescent="0.25">
      <c r="A50" s="22" t="s">
        <v>28</v>
      </c>
      <c r="B50" s="25">
        <v>15926</v>
      </c>
      <c r="C50" s="25">
        <v>16763</v>
      </c>
      <c r="D50" s="25">
        <v>18195</v>
      </c>
      <c r="E50" s="25">
        <v>21154</v>
      </c>
      <c r="F50" s="25">
        <v>22513</v>
      </c>
      <c r="G50" s="25">
        <v>24204</v>
      </c>
      <c r="H50" s="25">
        <v>24891</v>
      </c>
      <c r="I50" s="25">
        <v>25633</v>
      </c>
      <c r="J50" s="25">
        <v>25793</v>
      </c>
      <c r="K50" s="25">
        <v>27016</v>
      </c>
      <c r="L50" s="25">
        <v>28200</v>
      </c>
      <c r="M50" s="25">
        <v>28825</v>
      </c>
      <c r="N50" s="25">
        <v>29920</v>
      </c>
      <c r="O50" s="25">
        <v>30035</v>
      </c>
      <c r="P50" s="25">
        <v>30269</v>
      </c>
      <c r="Q50" s="26">
        <v>30341</v>
      </c>
    </row>
    <row r="51" spans="1:17" ht="15.75" customHeight="1" x14ac:dyDescent="0.25">
      <c r="A51" s="22" t="s">
        <v>29</v>
      </c>
      <c r="B51" s="25">
        <v>12822</v>
      </c>
      <c r="C51" s="25">
        <v>13025</v>
      </c>
      <c r="D51" s="25">
        <v>13391</v>
      </c>
      <c r="E51" s="25">
        <v>14099</v>
      </c>
      <c r="F51" s="25">
        <v>14168</v>
      </c>
      <c r="G51" s="25">
        <v>14520</v>
      </c>
      <c r="H51" s="25">
        <v>14250</v>
      </c>
      <c r="I51" s="25">
        <v>14082</v>
      </c>
      <c r="J51" s="25">
        <v>14793</v>
      </c>
      <c r="K51" s="25">
        <v>15197</v>
      </c>
      <c r="L51" s="25">
        <v>15730</v>
      </c>
      <c r="M51" s="25">
        <v>16985</v>
      </c>
      <c r="N51" s="25">
        <v>17303</v>
      </c>
      <c r="O51" s="25">
        <v>17711</v>
      </c>
      <c r="P51" s="25">
        <v>18519</v>
      </c>
      <c r="Q51" s="26">
        <v>19102</v>
      </c>
    </row>
    <row r="52" spans="1:17" ht="15.75" customHeight="1" x14ac:dyDescent="0.25">
      <c r="A52" s="22" t="s">
        <v>30</v>
      </c>
      <c r="B52" s="25">
        <v>10605</v>
      </c>
      <c r="C52" s="25">
        <v>11213</v>
      </c>
      <c r="D52" s="25">
        <v>12167</v>
      </c>
      <c r="E52" s="25">
        <v>13770</v>
      </c>
      <c r="F52" s="25">
        <v>14480</v>
      </c>
      <c r="G52" s="25">
        <v>16249</v>
      </c>
      <c r="H52" s="25">
        <v>16525</v>
      </c>
      <c r="I52" s="25">
        <v>16487</v>
      </c>
      <c r="J52" s="25">
        <v>17510</v>
      </c>
      <c r="K52" s="25">
        <v>18172</v>
      </c>
      <c r="L52" s="25">
        <v>18632</v>
      </c>
      <c r="M52" s="25">
        <v>19378</v>
      </c>
      <c r="N52" s="25">
        <v>20731</v>
      </c>
      <c r="O52" s="25">
        <v>22020</v>
      </c>
      <c r="P52" s="25">
        <v>24408</v>
      </c>
      <c r="Q52" s="26">
        <v>26027</v>
      </c>
    </row>
    <row r="53" spans="1:17" ht="15.75" customHeight="1" x14ac:dyDescent="0.25">
      <c r="A53" s="22" t="s">
        <v>31</v>
      </c>
      <c r="B53" s="25">
        <v>34063</v>
      </c>
      <c r="C53" s="25">
        <v>35454</v>
      </c>
      <c r="D53" s="25">
        <v>38160</v>
      </c>
      <c r="E53" s="25">
        <v>47270</v>
      </c>
      <c r="F53" s="25">
        <v>49842</v>
      </c>
      <c r="G53" s="25">
        <v>52363</v>
      </c>
      <c r="H53" s="25">
        <v>53114</v>
      </c>
      <c r="I53" s="25">
        <v>53293</v>
      </c>
      <c r="J53" s="25">
        <v>53821</v>
      </c>
      <c r="K53" s="25">
        <v>55636</v>
      </c>
      <c r="L53" s="25">
        <v>56531</v>
      </c>
      <c r="M53" s="25">
        <v>57566</v>
      </c>
      <c r="N53" s="25">
        <v>59235</v>
      </c>
      <c r="O53" s="25">
        <v>60711</v>
      </c>
      <c r="P53" s="25">
        <v>61925</v>
      </c>
      <c r="Q53" s="26">
        <v>63720</v>
      </c>
    </row>
    <row r="54" spans="1:17" ht="15.75" customHeight="1" x14ac:dyDescent="0.25">
      <c r="A54" s="22" t="s">
        <v>32</v>
      </c>
      <c r="B54" s="25">
        <v>3908</v>
      </c>
      <c r="C54" s="25">
        <v>4063</v>
      </c>
      <c r="D54" s="25">
        <v>4845</v>
      </c>
      <c r="E54" s="25">
        <v>5850</v>
      </c>
      <c r="F54" s="25">
        <v>6073</v>
      </c>
      <c r="G54" s="25">
        <v>6588</v>
      </c>
      <c r="H54" s="25">
        <v>6688</v>
      </c>
      <c r="I54" s="25">
        <v>6137</v>
      </c>
      <c r="J54" s="25">
        <v>6007</v>
      </c>
      <c r="K54" s="25">
        <v>6104</v>
      </c>
      <c r="L54" s="25">
        <v>6187</v>
      </c>
      <c r="M54" s="25">
        <v>6334</v>
      </c>
      <c r="N54" s="25">
        <v>6409</v>
      </c>
      <c r="O54" s="25">
        <v>6498</v>
      </c>
      <c r="P54" s="25">
        <v>6540</v>
      </c>
      <c r="Q54" s="26">
        <v>6701</v>
      </c>
    </row>
    <row r="55" spans="1:17" ht="15.75" customHeight="1" x14ac:dyDescent="0.25">
      <c r="A55" s="22" t="s">
        <v>33</v>
      </c>
      <c r="B55" s="25">
        <v>17447</v>
      </c>
      <c r="C55" s="25">
        <v>17957</v>
      </c>
      <c r="D55" s="25">
        <v>19099</v>
      </c>
      <c r="E55" s="25">
        <v>20206</v>
      </c>
      <c r="F55" s="25">
        <v>21042</v>
      </c>
      <c r="G55" s="25">
        <v>21305</v>
      </c>
      <c r="H55" s="25">
        <v>21955</v>
      </c>
      <c r="I55" s="25">
        <v>22463</v>
      </c>
      <c r="J55" s="25">
        <v>23145</v>
      </c>
      <c r="K55" s="25">
        <v>24894</v>
      </c>
      <c r="L55" s="25">
        <v>26458</v>
      </c>
      <c r="M55" s="25">
        <v>27445</v>
      </c>
      <c r="N55" s="25">
        <v>28349</v>
      </c>
      <c r="O55" s="25">
        <v>29106</v>
      </c>
      <c r="P55" s="25">
        <v>29560</v>
      </c>
      <c r="Q55" s="26">
        <v>29914</v>
      </c>
    </row>
    <row r="56" spans="1:17" ht="15.75" customHeight="1" x14ac:dyDescent="0.25">
      <c r="A56" s="22" t="s">
        <v>34</v>
      </c>
      <c r="B56" s="25">
        <v>21211</v>
      </c>
      <c r="C56" s="25">
        <v>22154</v>
      </c>
      <c r="D56" s="25">
        <v>23455</v>
      </c>
      <c r="E56" s="25">
        <v>24735</v>
      </c>
      <c r="F56" s="25">
        <v>25663</v>
      </c>
      <c r="G56" s="25">
        <v>26178</v>
      </c>
      <c r="H56" s="25">
        <v>26468</v>
      </c>
      <c r="I56" s="25">
        <v>25763</v>
      </c>
      <c r="J56" s="25">
        <v>25993</v>
      </c>
      <c r="K56" s="25">
        <v>26635</v>
      </c>
      <c r="L56" s="25">
        <v>27457</v>
      </c>
      <c r="M56" s="25">
        <v>28369</v>
      </c>
      <c r="N56" s="25">
        <v>28645</v>
      </c>
      <c r="O56" s="25">
        <v>28947</v>
      </c>
      <c r="P56" s="25">
        <v>29155</v>
      </c>
      <c r="Q56" s="26">
        <v>28861</v>
      </c>
    </row>
    <row r="57" spans="1:17" ht="15.75" customHeight="1" x14ac:dyDescent="0.25">
      <c r="A57" s="22" t="s">
        <v>35</v>
      </c>
      <c r="B57" s="25">
        <v>7031</v>
      </c>
      <c r="C57" s="25">
        <v>7937</v>
      </c>
      <c r="D57" s="25">
        <v>8298</v>
      </c>
      <c r="E57" s="25">
        <v>9696</v>
      </c>
      <c r="F57" s="25">
        <v>10483</v>
      </c>
      <c r="G57" s="25">
        <v>11253</v>
      </c>
      <c r="H57" s="25">
        <v>12014</v>
      </c>
      <c r="I57" s="25">
        <v>11938</v>
      </c>
      <c r="J57" s="25">
        <v>12356</v>
      </c>
      <c r="K57" s="25">
        <v>13325</v>
      </c>
      <c r="L57" s="25">
        <v>14102</v>
      </c>
      <c r="M57" s="25">
        <v>14687</v>
      </c>
      <c r="N57" s="25">
        <v>15272</v>
      </c>
      <c r="O57" s="25">
        <v>15516</v>
      </c>
      <c r="P57" s="25">
        <v>15095</v>
      </c>
      <c r="Q57" s="26">
        <v>14839</v>
      </c>
    </row>
    <row r="58" spans="1:17" ht="15.75" customHeight="1" x14ac:dyDescent="0.25">
      <c r="A58" s="22" t="s">
        <v>36</v>
      </c>
      <c r="B58" s="25">
        <v>8976</v>
      </c>
      <c r="C58" s="25">
        <v>9671</v>
      </c>
      <c r="D58" s="25">
        <v>10199</v>
      </c>
      <c r="E58" s="25">
        <v>11790</v>
      </c>
      <c r="F58" s="25">
        <v>12132</v>
      </c>
      <c r="G58" s="25">
        <v>12308</v>
      </c>
      <c r="H58" s="25">
        <v>12291</v>
      </c>
      <c r="I58" s="25">
        <v>11529</v>
      </c>
      <c r="J58" s="25">
        <v>11494</v>
      </c>
      <c r="K58" s="25">
        <v>11389</v>
      </c>
      <c r="L58" s="25">
        <v>11645</v>
      </c>
      <c r="M58" s="25">
        <v>11639</v>
      </c>
      <c r="N58" s="25">
        <v>11804</v>
      </c>
      <c r="O58" s="25">
        <v>11802</v>
      </c>
      <c r="P58" s="25">
        <v>11589</v>
      </c>
      <c r="Q58" s="26">
        <v>10882</v>
      </c>
    </row>
    <row r="59" spans="1:17" ht="15.75" customHeight="1" x14ac:dyDescent="0.25">
      <c r="A59" s="22" t="s">
        <v>37</v>
      </c>
      <c r="B59" s="25">
        <v>27007</v>
      </c>
      <c r="C59" s="25">
        <v>27761</v>
      </c>
      <c r="D59" s="25">
        <v>31178</v>
      </c>
      <c r="E59" s="25">
        <v>35066</v>
      </c>
      <c r="F59" s="25">
        <v>37214</v>
      </c>
      <c r="G59" s="25">
        <v>38875</v>
      </c>
      <c r="H59" s="25">
        <v>39142</v>
      </c>
      <c r="I59" s="25">
        <v>38599</v>
      </c>
      <c r="J59" s="25">
        <v>38921</v>
      </c>
      <c r="K59" s="25">
        <v>39763</v>
      </c>
      <c r="L59" s="25">
        <v>41012</v>
      </c>
      <c r="M59" s="25">
        <v>41257</v>
      </c>
      <c r="N59" s="25">
        <v>41247</v>
      </c>
      <c r="O59" s="25">
        <v>40904</v>
      </c>
      <c r="P59" s="25">
        <v>39696</v>
      </c>
      <c r="Q59" s="26">
        <v>39604</v>
      </c>
    </row>
    <row r="60" spans="1:17" ht="15.75" customHeight="1" x14ac:dyDescent="0.25">
      <c r="A60" s="22" t="s">
        <v>40</v>
      </c>
      <c r="B60" s="25">
        <v>52</v>
      </c>
      <c r="C60" s="25">
        <v>45</v>
      </c>
      <c r="D60" s="25">
        <v>45</v>
      </c>
      <c r="E60" s="25">
        <v>66</v>
      </c>
      <c r="F60" s="25">
        <v>73</v>
      </c>
      <c r="G60" s="25">
        <v>69</v>
      </c>
      <c r="H60" s="25">
        <v>71</v>
      </c>
      <c r="I60" s="25">
        <v>57</v>
      </c>
      <c r="J60" s="25">
        <v>57</v>
      </c>
      <c r="K60" s="25">
        <v>41</v>
      </c>
      <c r="L60" s="25">
        <v>36</v>
      </c>
      <c r="M60" s="25">
        <v>43</v>
      </c>
      <c r="N60" s="25">
        <v>57</v>
      </c>
      <c r="O60" s="25"/>
      <c r="P60" s="25"/>
      <c r="Q60" s="26"/>
    </row>
    <row r="61" spans="1:17" ht="15.75" customHeight="1" x14ac:dyDescent="0.25">
      <c r="A61" s="22"/>
      <c r="B61" s="25"/>
      <c r="C61" s="25"/>
      <c r="D61" s="25"/>
      <c r="E61" s="25"/>
      <c r="F61" s="25"/>
      <c r="G61" s="25"/>
      <c r="H61" s="25"/>
      <c r="I61" s="25"/>
      <c r="J61" s="25"/>
      <c r="K61" s="25"/>
      <c r="L61" s="25"/>
      <c r="M61" s="25"/>
      <c r="N61" s="25"/>
      <c r="O61" s="25"/>
      <c r="P61" s="25"/>
      <c r="Q61" s="26"/>
    </row>
    <row r="62" spans="1:17" ht="15.75" customHeight="1" thickBot="1" x14ac:dyDescent="0.3">
      <c r="A62" s="27" t="s">
        <v>11</v>
      </c>
      <c r="B62" s="31">
        <f>SUM(B37:B60)</f>
        <v>215846</v>
      </c>
      <c r="C62" s="31">
        <f t="shared" ref="C62:Q62" si="28">SUM(C37:C60)</f>
        <v>225319</v>
      </c>
      <c r="D62" s="31">
        <f t="shared" si="28"/>
        <v>243936</v>
      </c>
      <c r="E62" s="31">
        <f t="shared" si="28"/>
        <v>280218</v>
      </c>
      <c r="F62" s="31">
        <f t="shared" si="28"/>
        <v>296784</v>
      </c>
      <c r="G62" s="31">
        <f t="shared" si="28"/>
        <v>311801</v>
      </c>
      <c r="H62" s="31">
        <f t="shared" si="28"/>
        <v>318529</v>
      </c>
      <c r="I62" s="31">
        <f t="shared" si="28"/>
        <v>316780</v>
      </c>
      <c r="J62" s="31">
        <f t="shared" si="28"/>
        <v>322362</v>
      </c>
      <c r="K62" s="31">
        <f t="shared" si="28"/>
        <v>336798</v>
      </c>
      <c r="L62" s="31">
        <f t="shared" si="28"/>
        <v>348541</v>
      </c>
      <c r="M62" s="31">
        <f t="shared" si="28"/>
        <v>359064</v>
      </c>
      <c r="N62" s="31">
        <f t="shared" si="28"/>
        <v>367298</v>
      </c>
      <c r="O62" s="31">
        <f t="shared" si="28"/>
        <v>373171</v>
      </c>
      <c r="P62" s="31">
        <f t="shared" ref="P62" si="29">SUM(P37:P60)</f>
        <v>377520</v>
      </c>
      <c r="Q62" s="108">
        <f t="shared" si="28"/>
        <v>382761</v>
      </c>
    </row>
    <row r="63" spans="1:17" ht="13.5" customHeight="1" x14ac:dyDescent="0.25">
      <c r="A63" s="32"/>
      <c r="B63" s="33"/>
      <c r="C63" s="33"/>
      <c r="D63" s="33"/>
      <c r="E63" s="33"/>
      <c r="F63" s="33"/>
      <c r="G63" s="33"/>
      <c r="H63" s="33"/>
      <c r="I63" s="33"/>
      <c r="J63" s="33"/>
      <c r="K63" s="33"/>
      <c r="L63" s="33"/>
      <c r="M63" s="33"/>
      <c r="N63" s="33"/>
      <c r="O63" s="33"/>
      <c r="P63" s="33"/>
      <c r="Q63" s="33"/>
    </row>
    <row r="64" spans="1:17" ht="13.5" customHeight="1" x14ac:dyDescent="0.25">
      <c r="A64" s="32"/>
      <c r="B64" s="33"/>
      <c r="C64" s="33"/>
      <c r="D64" s="33"/>
      <c r="E64" s="33"/>
      <c r="F64" s="33"/>
      <c r="G64" s="33"/>
      <c r="H64" s="33"/>
      <c r="I64" s="33"/>
      <c r="J64" s="33"/>
      <c r="K64" s="33"/>
      <c r="L64" s="33"/>
      <c r="M64" s="33"/>
      <c r="N64" s="33"/>
      <c r="O64" s="33"/>
      <c r="P64" s="33"/>
      <c r="Q64" s="33"/>
    </row>
    <row r="65" spans="1:17" ht="13.5" customHeight="1" x14ac:dyDescent="0.25">
      <c r="A65" s="19"/>
      <c r="B65" s="33"/>
      <c r="C65" s="33"/>
      <c r="D65" s="33"/>
      <c r="E65" s="33"/>
      <c r="F65" s="33"/>
      <c r="G65" s="33"/>
      <c r="H65" s="33"/>
      <c r="I65" s="33"/>
      <c r="J65" s="33"/>
      <c r="K65" s="33"/>
      <c r="L65" s="33"/>
      <c r="M65" s="33"/>
      <c r="N65" s="33"/>
      <c r="O65" s="33"/>
      <c r="P65" s="33"/>
      <c r="Q65" s="33"/>
    </row>
    <row r="66" spans="1:17" ht="13.5" customHeight="1" thickBot="1" x14ac:dyDescent="0.3">
      <c r="A66" s="34"/>
    </row>
    <row r="67" spans="1:17" ht="15.75" customHeight="1" thickBot="1" x14ac:dyDescent="0.3">
      <c r="A67" s="21"/>
      <c r="B67" s="150" t="s">
        <v>66</v>
      </c>
      <c r="C67" s="150"/>
      <c r="D67" s="150"/>
      <c r="E67" s="150"/>
      <c r="F67" s="150"/>
      <c r="G67" s="150"/>
      <c r="H67" s="150"/>
      <c r="I67" s="150"/>
      <c r="J67" s="150"/>
      <c r="K67" s="150"/>
      <c r="L67" s="150"/>
      <c r="M67" s="150"/>
      <c r="N67" s="150"/>
      <c r="O67" s="150"/>
      <c r="P67" s="150"/>
      <c r="Q67" s="151"/>
    </row>
    <row r="68" spans="1:17" ht="15.75" customHeight="1" thickTop="1" thickBot="1" x14ac:dyDescent="0.3">
      <c r="A68" s="22"/>
      <c r="B68" s="96" t="s">
        <v>0</v>
      </c>
      <c r="C68" s="96" t="s">
        <v>1</v>
      </c>
      <c r="D68" s="96" t="s">
        <v>2</v>
      </c>
      <c r="E68" s="96" t="s">
        <v>3</v>
      </c>
      <c r="F68" s="96" t="s">
        <v>4</v>
      </c>
      <c r="G68" s="96" t="s">
        <v>5</v>
      </c>
      <c r="H68" s="96" t="s">
        <v>6</v>
      </c>
      <c r="I68" s="96" t="s">
        <v>7</v>
      </c>
      <c r="J68" s="96" t="s">
        <v>8</v>
      </c>
      <c r="K68" s="96" t="s">
        <v>9</v>
      </c>
      <c r="L68" s="96" t="s">
        <v>69</v>
      </c>
      <c r="M68" s="96" t="s">
        <v>89</v>
      </c>
      <c r="N68" s="96" t="s">
        <v>90</v>
      </c>
      <c r="O68" s="96" t="s">
        <v>94</v>
      </c>
      <c r="P68" s="96" t="s">
        <v>98</v>
      </c>
      <c r="Q68" s="97" t="s">
        <v>102</v>
      </c>
    </row>
    <row r="69" spans="1:17" ht="15.75" customHeight="1" thickTop="1" x14ac:dyDescent="0.25">
      <c r="A69" s="22" t="s">
        <v>17</v>
      </c>
      <c r="B69" s="25"/>
      <c r="C69" s="25"/>
      <c r="D69" s="25"/>
      <c r="E69" s="25"/>
      <c r="F69" s="25"/>
      <c r="G69" s="25"/>
      <c r="H69" s="25"/>
      <c r="I69" s="25"/>
      <c r="J69" s="25"/>
      <c r="K69" s="25"/>
      <c r="L69" s="25"/>
      <c r="M69" s="25"/>
      <c r="N69" s="25"/>
      <c r="O69" s="25"/>
      <c r="P69" s="25"/>
      <c r="Q69" s="26"/>
    </row>
    <row r="70" spans="1:17" ht="15.75" customHeight="1" x14ac:dyDescent="0.25">
      <c r="A70" s="22" t="s">
        <v>18</v>
      </c>
      <c r="B70" s="25">
        <v>184</v>
      </c>
      <c r="C70" s="25">
        <v>216</v>
      </c>
      <c r="D70" s="25">
        <v>240</v>
      </c>
      <c r="E70" s="25">
        <v>372</v>
      </c>
      <c r="F70" s="25">
        <v>531</v>
      </c>
      <c r="G70" s="25">
        <v>559</v>
      </c>
      <c r="H70" s="25">
        <v>644</v>
      </c>
      <c r="I70" s="25">
        <v>734</v>
      </c>
      <c r="J70" s="25">
        <v>798</v>
      </c>
      <c r="K70" s="25">
        <v>931</v>
      </c>
      <c r="L70" s="25">
        <v>932</v>
      </c>
      <c r="M70" s="25">
        <v>1028</v>
      </c>
      <c r="N70" s="25">
        <v>1180</v>
      </c>
      <c r="O70" s="25">
        <v>1298</v>
      </c>
      <c r="P70" s="25">
        <v>1259</v>
      </c>
      <c r="Q70" s="26">
        <v>1264</v>
      </c>
    </row>
    <row r="71" spans="1:17" ht="15.75" customHeight="1" x14ac:dyDescent="0.25">
      <c r="A71" s="22" t="s">
        <v>19</v>
      </c>
      <c r="B71" s="25">
        <v>1632</v>
      </c>
      <c r="C71" s="25">
        <v>1719</v>
      </c>
      <c r="D71" s="25">
        <v>1878</v>
      </c>
      <c r="E71" s="25">
        <v>2129</v>
      </c>
      <c r="F71" s="25">
        <v>2181</v>
      </c>
      <c r="G71" s="25">
        <v>2101</v>
      </c>
      <c r="H71" s="25">
        <v>2234</v>
      </c>
      <c r="I71" s="25">
        <v>2646</v>
      </c>
      <c r="J71" s="25">
        <v>2676</v>
      </c>
      <c r="K71" s="25">
        <v>2696</v>
      </c>
      <c r="L71" s="25">
        <v>2778</v>
      </c>
      <c r="M71" s="25">
        <v>2789</v>
      </c>
      <c r="N71" s="25">
        <v>2980</v>
      </c>
      <c r="O71" s="25">
        <v>3080</v>
      </c>
      <c r="P71" s="25">
        <v>3157</v>
      </c>
      <c r="Q71" s="26">
        <v>3359</v>
      </c>
    </row>
    <row r="72" spans="1:17" ht="15.75" customHeight="1" x14ac:dyDescent="0.25">
      <c r="A72" s="22" t="s">
        <v>20</v>
      </c>
      <c r="B72" s="25">
        <v>1594</v>
      </c>
      <c r="C72" s="25">
        <v>1638</v>
      </c>
      <c r="D72" s="25">
        <v>1750</v>
      </c>
      <c r="E72" s="25">
        <v>1858</v>
      </c>
      <c r="F72" s="25">
        <v>1916</v>
      </c>
      <c r="G72" s="25">
        <v>1906</v>
      </c>
      <c r="H72" s="25">
        <v>1889</v>
      </c>
      <c r="I72" s="25">
        <v>2144</v>
      </c>
      <c r="J72" s="25">
        <v>2193</v>
      </c>
      <c r="K72" s="25">
        <v>2198</v>
      </c>
      <c r="L72" s="25">
        <v>2287</v>
      </c>
      <c r="M72" s="25">
        <v>2383</v>
      </c>
      <c r="N72" s="25">
        <v>2413</v>
      </c>
      <c r="O72" s="25">
        <v>2335</v>
      </c>
      <c r="P72" s="25">
        <v>2290</v>
      </c>
      <c r="Q72" s="26">
        <v>2298</v>
      </c>
    </row>
    <row r="73" spans="1:17" ht="15.75" customHeight="1" x14ac:dyDescent="0.25">
      <c r="A73" s="22" t="s">
        <v>21</v>
      </c>
      <c r="B73" s="25">
        <v>182</v>
      </c>
      <c r="C73" s="25">
        <v>200</v>
      </c>
      <c r="D73" s="25">
        <v>238</v>
      </c>
      <c r="E73" s="25">
        <v>298</v>
      </c>
      <c r="F73" s="25">
        <v>342</v>
      </c>
      <c r="G73" s="25">
        <v>470</v>
      </c>
      <c r="H73" s="25">
        <v>453</v>
      </c>
      <c r="I73" s="25">
        <v>688</v>
      </c>
      <c r="J73" s="25">
        <v>610</v>
      </c>
      <c r="K73" s="25">
        <v>598</v>
      </c>
      <c r="L73" s="25">
        <v>578</v>
      </c>
      <c r="M73" s="25">
        <v>678</v>
      </c>
      <c r="N73" s="25">
        <v>752</v>
      </c>
      <c r="O73" s="25">
        <v>797</v>
      </c>
      <c r="P73" s="25">
        <v>795</v>
      </c>
      <c r="Q73" s="26">
        <v>891</v>
      </c>
    </row>
    <row r="74" spans="1:17" ht="15.75" customHeight="1" x14ac:dyDescent="0.25">
      <c r="A74" s="22" t="s">
        <v>22</v>
      </c>
      <c r="B74" s="25">
        <v>183</v>
      </c>
      <c r="C74" s="25">
        <v>179</v>
      </c>
      <c r="D74" s="25">
        <v>216</v>
      </c>
      <c r="E74" s="25">
        <v>223</v>
      </c>
      <c r="F74" s="25">
        <v>202</v>
      </c>
      <c r="G74" s="25">
        <v>262</v>
      </c>
      <c r="H74" s="25">
        <v>273</v>
      </c>
      <c r="I74" s="25">
        <v>323</v>
      </c>
      <c r="J74" s="25">
        <v>352</v>
      </c>
      <c r="K74" s="25">
        <v>371</v>
      </c>
      <c r="L74" s="25">
        <v>407</v>
      </c>
      <c r="M74" s="25">
        <v>422</v>
      </c>
      <c r="N74" s="25">
        <v>403</v>
      </c>
      <c r="O74" s="25">
        <v>462</v>
      </c>
      <c r="P74" s="25">
        <v>476</v>
      </c>
      <c r="Q74" s="26">
        <v>507</v>
      </c>
    </row>
    <row r="75" spans="1:17" ht="15.75" customHeight="1" x14ac:dyDescent="0.25">
      <c r="A75" s="22" t="s">
        <v>50</v>
      </c>
      <c r="B75" s="25"/>
      <c r="C75" s="25"/>
      <c r="D75" s="25"/>
      <c r="E75" s="25"/>
      <c r="F75" s="30"/>
      <c r="G75" s="30"/>
      <c r="H75" s="30"/>
      <c r="I75" s="30"/>
      <c r="J75" s="30"/>
      <c r="K75" s="30"/>
      <c r="L75" s="30"/>
      <c r="M75" s="25"/>
      <c r="N75" s="25"/>
      <c r="O75" s="25"/>
      <c r="P75" s="25"/>
      <c r="Q75" s="26"/>
    </row>
    <row r="76" spans="1:17" ht="15.75" customHeight="1" x14ac:dyDescent="0.25">
      <c r="A76" s="22" t="s">
        <v>51</v>
      </c>
      <c r="B76" s="25"/>
      <c r="C76" s="25"/>
      <c r="D76" s="25"/>
      <c r="E76" s="25"/>
      <c r="F76" s="25"/>
      <c r="G76" s="25"/>
      <c r="H76" s="25"/>
      <c r="I76" s="25"/>
      <c r="J76" s="25"/>
      <c r="K76" s="25"/>
      <c r="L76" s="25"/>
      <c r="M76" s="25"/>
      <c r="N76" s="25"/>
      <c r="O76" s="25"/>
      <c r="P76" s="25"/>
      <c r="Q76" s="26"/>
    </row>
    <row r="77" spans="1:17" ht="15.75" customHeight="1" x14ac:dyDescent="0.25">
      <c r="A77" s="22" t="s">
        <v>23</v>
      </c>
      <c r="B77" s="25">
        <v>1594</v>
      </c>
      <c r="C77" s="25">
        <v>1834</v>
      </c>
      <c r="D77" s="25">
        <v>2027</v>
      </c>
      <c r="E77" s="25">
        <v>2268</v>
      </c>
      <c r="F77" s="25">
        <v>2217</v>
      </c>
      <c r="G77" s="25">
        <v>2293</v>
      </c>
      <c r="H77" s="25">
        <v>2485</v>
      </c>
      <c r="I77" s="25">
        <v>2734</v>
      </c>
      <c r="J77" s="25">
        <v>2809</v>
      </c>
      <c r="K77" s="25">
        <v>3118</v>
      </c>
      <c r="L77" s="25">
        <v>3354</v>
      </c>
      <c r="M77" s="25">
        <v>3472</v>
      </c>
      <c r="N77" s="25">
        <v>3544</v>
      </c>
      <c r="O77" s="25">
        <v>3522</v>
      </c>
      <c r="P77" s="25">
        <v>3623</v>
      </c>
      <c r="Q77" s="26">
        <v>3616</v>
      </c>
    </row>
    <row r="78" spans="1:17" ht="15.75" customHeight="1" x14ac:dyDescent="0.25">
      <c r="A78" s="22" t="s">
        <v>24</v>
      </c>
      <c r="B78" s="25"/>
      <c r="C78" s="25"/>
      <c r="D78" s="25"/>
      <c r="E78" s="25"/>
      <c r="F78" s="25"/>
      <c r="G78" s="25"/>
      <c r="H78" s="25"/>
      <c r="I78" s="25">
        <v>25</v>
      </c>
      <c r="J78" s="25">
        <v>44</v>
      </c>
      <c r="K78" s="25">
        <v>78</v>
      </c>
      <c r="L78" s="25">
        <v>59</v>
      </c>
      <c r="M78" s="25">
        <v>55</v>
      </c>
      <c r="N78" s="25">
        <v>94</v>
      </c>
      <c r="O78" s="25">
        <v>101</v>
      </c>
      <c r="P78" s="25">
        <v>135</v>
      </c>
      <c r="Q78" s="26">
        <v>159</v>
      </c>
    </row>
    <row r="79" spans="1:17" ht="15.75" customHeight="1" x14ac:dyDescent="0.25">
      <c r="A79" s="22" t="s">
        <v>25</v>
      </c>
      <c r="B79" s="25"/>
      <c r="C79" s="25"/>
      <c r="D79" s="25"/>
      <c r="E79" s="25"/>
      <c r="F79" s="25"/>
      <c r="G79" s="25"/>
      <c r="H79" s="25"/>
      <c r="I79" s="25"/>
      <c r="J79" s="25"/>
      <c r="K79" s="25"/>
      <c r="L79" s="25"/>
      <c r="M79" s="25"/>
      <c r="N79" s="25"/>
      <c r="O79" s="25"/>
      <c r="P79" s="25"/>
      <c r="Q79" s="26"/>
    </row>
    <row r="80" spans="1:17" ht="15.75" customHeight="1" x14ac:dyDescent="0.25">
      <c r="A80" s="22" t="s">
        <v>26</v>
      </c>
      <c r="B80" s="25"/>
      <c r="C80" s="25"/>
      <c r="D80" s="25"/>
      <c r="E80" s="25"/>
      <c r="F80" s="25"/>
      <c r="G80" s="25"/>
      <c r="H80" s="25"/>
      <c r="I80" s="25"/>
      <c r="J80" s="25">
        <v>25</v>
      </c>
      <c r="K80" s="25">
        <v>30</v>
      </c>
      <c r="L80" s="25">
        <v>44</v>
      </c>
      <c r="M80" s="25">
        <v>83</v>
      </c>
      <c r="N80" s="25">
        <v>133</v>
      </c>
      <c r="O80" s="25">
        <v>160</v>
      </c>
      <c r="P80" s="25">
        <v>167</v>
      </c>
      <c r="Q80" s="26">
        <v>173</v>
      </c>
    </row>
    <row r="81" spans="1:17" ht="15.75" customHeight="1" x14ac:dyDescent="0.25">
      <c r="A81" s="22" t="s">
        <v>27</v>
      </c>
      <c r="B81" s="25"/>
      <c r="C81" s="25"/>
      <c r="D81" s="25"/>
      <c r="E81" s="25"/>
      <c r="F81" s="25"/>
      <c r="G81" s="25">
        <v>7</v>
      </c>
      <c r="H81" s="25">
        <v>15</v>
      </c>
      <c r="I81" s="25">
        <v>63</v>
      </c>
      <c r="J81" s="25">
        <v>121</v>
      </c>
      <c r="K81" s="25">
        <v>260</v>
      </c>
      <c r="L81" s="25">
        <v>308</v>
      </c>
      <c r="M81" s="25">
        <v>294</v>
      </c>
      <c r="N81" s="25">
        <v>333</v>
      </c>
      <c r="O81" s="25">
        <v>376</v>
      </c>
      <c r="P81" s="25">
        <v>398</v>
      </c>
      <c r="Q81" s="26">
        <v>419</v>
      </c>
    </row>
    <row r="82" spans="1:17" ht="15.75" customHeight="1" x14ac:dyDescent="0.25">
      <c r="A82" s="22" t="s">
        <v>28</v>
      </c>
      <c r="B82" s="25">
        <v>2282</v>
      </c>
      <c r="C82" s="25">
        <v>2511</v>
      </c>
      <c r="D82" s="25">
        <v>2677</v>
      </c>
      <c r="E82" s="25">
        <v>2867</v>
      </c>
      <c r="F82" s="25">
        <v>2851</v>
      </c>
      <c r="G82" s="25">
        <v>2887</v>
      </c>
      <c r="H82" s="25">
        <v>3164</v>
      </c>
      <c r="I82" s="25">
        <v>3699</v>
      </c>
      <c r="J82" s="25">
        <v>3940</v>
      </c>
      <c r="K82" s="25">
        <v>4252</v>
      </c>
      <c r="L82" s="25">
        <v>4611</v>
      </c>
      <c r="M82" s="25">
        <v>4824</v>
      </c>
      <c r="N82" s="25">
        <v>5212</v>
      </c>
      <c r="O82" s="25">
        <v>5503</v>
      </c>
      <c r="P82" s="25">
        <v>5655</v>
      </c>
      <c r="Q82" s="26">
        <v>5601</v>
      </c>
    </row>
    <row r="83" spans="1:17" ht="15.75" customHeight="1" x14ac:dyDescent="0.25">
      <c r="A83" s="22" t="s">
        <v>29</v>
      </c>
      <c r="B83" s="25">
        <v>2175</v>
      </c>
      <c r="C83" s="25">
        <v>2234</v>
      </c>
      <c r="D83" s="25">
        <v>2326</v>
      </c>
      <c r="E83" s="25">
        <v>2423</v>
      </c>
      <c r="F83" s="25">
        <v>2575</v>
      </c>
      <c r="G83" s="25">
        <v>2714</v>
      </c>
      <c r="H83" s="25">
        <v>2911</v>
      </c>
      <c r="I83" s="25">
        <v>3135</v>
      </c>
      <c r="J83" s="25">
        <v>3263</v>
      </c>
      <c r="K83" s="25">
        <v>3536</v>
      </c>
      <c r="L83" s="25">
        <v>3580</v>
      </c>
      <c r="M83" s="25">
        <v>3670</v>
      </c>
      <c r="N83" s="25">
        <v>3746</v>
      </c>
      <c r="O83" s="25">
        <v>3798</v>
      </c>
      <c r="P83" s="25">
        <v>3956</v>
      </c>
      <c r="Q83" s="26">
        <v>4068</v>
      </c>
    </row>
    <row r="84" spans="1:17" ht="15.75" customHeight="1" x14ac:dyDescent="0.25">
      <c r="A84" s="22" t="s">
        <v>30</v>
      </c>
      <c r="B84" s="25">
        <v>31</v>
      </c>
      <c r="C84" s="25">
        <v>158</v>
      </c>
      <c r="D84" s="25">
        <v>284</v>
      </c>
      <c r="E84" s="25">
        <v>333</v>
      </c>
      <c r="F84" s="25">
        <v>431</v>
      </c>
      <c r="G84" s="25">
        <v>565</v>
      </c>
      <c r="H84" s="25">
        <v>765</v>
      </c>
      <c r="I84" s="25">
        <v>1259</v>
      </c>
      <c r="J84" s="25">
        <v>1542</v>
      </c>
      <c r="K84" s="25">
        <v>1671</v>
      </c>
      <c r="L84" s="25">
        <v>1893</v>
      </c>
      <c r="M84" s="25">
        <v>1959</v>
      </c>
      <c r="N84" s="25">
        <v>1997</v>
      </c>
      <c r="O84" s="25">
        <v>1988</v>
      </c>
      <c r="P84" s="25">
        <v>2054</v>
      </c>
      <c r="Q84" s="26">
        <v>2132</v>
      </c>
    </row>
    <row r="85" spans="1:17" ht="15.75" customHeight="1" x14ac:dyDescent="0.25">
      <c r="A85" s="22" t="s">
        <v>31</v>
      </c>
      <c r="B85" s="25">
        <v>8077</v>
      </c>
      <c r="C85" s="25">
        <v>8603</v>
      </c>
      <c r="D85" s="25">
        <v>9299</v>
      </c>
      <c r="E85" s="25">
        <v>9768</v>
      </c>
      <c r="F85" s="25">
        <v>10083</v>
      </c>
      <c r="G85" s="25">
        <v>10204</v>
      </c>
      <c r="H85" s="25">
        <v>10723</v>
      </c>
      <c r="I85" s="25">
        <v>11858</v>
      </c>
      <c r="J85" s="25">
        <v>12333</v>
      </c>
      <c r="K85" s="25">
        <v>12849</v>
      </c>
      <c r="L85" s="25">
        <v>13195</v>
      </c>
      <c r="M85" s="25">
        <v>13530</v>
      </c>
      <c r="N85" s="25">
        <v>13980</v>
      </c>
      <c r="O85" s="25">
        <v>14690</v>
      </c>
      <c r="P85" s="25">
        <v>15257</v>
      </c>
      <c r="Q85" s="26">
        <v>15818</v>
      </c>
    </row>
    <row r="86" spans="1:17" ht="15.75" customHeight="1" x14ac:dyDescent="0.25">
      <c r="A86" s="22" t="s">
        <v>32</v>
      </c>
      <c r="B86" s="25">
        <v>136</v>
      </c>
      <c r="C86" s="25">
        <v>147</v>
      </c>
      <c r="D86" s="25">
        <v>159</v>
      </c>
      <c r="E86" s="25">
        <v>188</v>
      </c>
      <c r="F86" s="25">
        <v>202</v>
      </c>
      <c r="G86" s="25">
        <v>198</v>
      </c>
      <c r="H86" s="25">
        <v>220</v>
      </c>
      <c r="I86" s="25">
        <v>283</v>
      </c>
      <c r="J86" s="25">
        <v>325</v>
      </c>
      <c r="K86" s="25">
        <v>345</v>
      </c>
      <c r="L86" s="25">
        <v>354</v>
      </c>
      <c r="M86" s="25">
        <v>370</v>
      </c>
      <c r="N86" s="25">
        <v>415</v>
      </c>
      <c r="O86" s="25">
        <v>417</v>
      </c>
      <c r="P86" s="25">
        <v>379</v>
      </c>
      <c r="Q86" s="26">
        <v>372</v>
      </c>
    </row>
    <row r="87" spans="1:17" ht="15.75" customHeight="1" x14ac:dyDescent="0.25">
      <c r="A87" s="22" t="s">
        <v>33</v>
      </c>
      <c r="B87" s="25">
        <v>1642</v>
      </c>
      <c r="C87" s="25">
        <v>1825</v>
      </c>
      <c r="D87" s="25">
        <v>2017</v>
      </c>
      <c r="E87" s="25">
        <v>2157</v>
      </c>
      <c r="F87" s="25">
        <v>2261</v>
      </c>
      <c r="G87" s="25">
        <v>2347</v>
      </c>
      <c r="H87" s="25">
        <v>2525</v>
      </c>
      <c r="I87" s="25">
        <v>2997</v>
      </c>
      <c r="J87" s="25">
        <v>3289</v>
      </c>
      <c r="K87" s="25">
        <v>3472</v>
      </c>
      <c r="L87" s="25">
        <v>3486</v>
      </c>
      <c r="M87" s="25">
        <v>3629</v>
      </c>
      <c r="N87" s="25">
        <v>3838</v>
      </c>
      <c r="O87" s="25">
        <v>3960</v>
      </c>
      <c r="P87" s="25">
        <v>3963</v>
      </c>
      <c r="Q87" s="26">
        <v>4048</v>
      </c>
    </row>
    <row r="88" spans="1:17" ht="15.75" customHeight="1" x14ac:dyDescent="0.25">
      <c r="A88" s="22" t="s">
        <v>34</v>
      </c>
      <c r="B88" s="25">
        <v>2944</v>
      </c>
      <c r="C88" s="25">
        <v>3067</v>
      </c>
      <c r="D88" s="25">
        <v>3340</v>
      </c>
      <c r="E88" s="25">
        <v>3412</v>
      </c>
      <c r="F88" s="25">
        <v>3431</v>
      </c>
      <c r="G88" s="25">
        <v>3540</v>
      </c>
      <c r="H88" s="25">
        <v>3729</v>
      </c>
      <c r="I88" s="25">
        <v>4106</v>
      </c>
      <c r="J88" s="25">
        <v>4289</v>
      </c>
      <c r="K88" s="25">
        <v>4491</v>
      </c>
      <c r="L88" s="25">
        <v>4782</v>
      </c>
      <c r="M88" s="25">
        <v>4840</v>
      </c>
      <c r="N88" s="25">
        <v>4841</v>
      </c>
      <c r="O88" s="25">
        <v>5065</v>
      </c>
      <c r="P88" s="25">
        <v>5288</v>
      </c>
      <c r="Q88" s="26">
        <v>5436</v>
      </c>
    </row>
    <row r="89" spans="1:17" ht="15.75" customHeight="1" x14ac:dyDescent="0.25">
      <c r="A89" s="22" t="s">
        <v>35</v>
      </c>
      <c r="B89" s="25">
        <v>481</v>
      </c>
      <c r="C89" s="25">
        <v>493</v>
      </c>
      <c r="D89" s="25">
        <v>496</v>
      </c>
      <c r="E89" s="25">
        <v>529</v>
      </c>
      <c r="F89" s="25">
        <v>543</v>
      </c>
      <c r="G89" s="25">
        <v>562</v>
      </c>
      <c r="H89" s="25">
        <v>629</v>
      </c>
      <c r="I89" s="25">
        <v>730</v>
      </c>
      <c r="J89" s="25">
        <v>808</v>
      </c>
      <c r="K89" s="25">
        <v>867</v>
      </c>
      <c r="L89" s="25">
        <v>908</v>
      </c>
      <c r="M89" s="25">
        <v>911</v>
      </c>
      <c r="N89" s="25">
        <v>931</v>
      </c>
      <c r="O89" s="25">
        <v>979</v>
      </c>
      <c r="P89" s="25">
        <v>950</v>
      </c>
      <c r="Q89" s="26">
        <v>990</v>
      </c>
    </row>
    <row r="90" spans="1:17" ht="15.75" customHeight="1" x14ac:dyDescent="0.25">
      <c r="A90" s="22" t="s">
        <v>36</v>
      </c>
      <c r="B90" s="25">
        <v>673</v>
      </c>
      <c r="C90" s="25">
        <v>642</v>
      </c>
      <c r="D90" s="25">
        <v>824</v>
      </c>
      <c r="E90" s="25">
        <v>985</v>
      </c>
      <c r="F90" s="25">
        <v>1089</v>
      </c>
      <c r="G90" s="25">
        <v>1106</v>
      </c>
      <c r="H90" s="25">
        <v>1205</v>
      </c>
      <c r="I90" s="25">
        <v>1312</v>
      </c>
      <c r="J90" s="25">
        <v>1476</v>
      </c>
      <c r="K90" s="25">
        <v>1543</v>
      </c>
      <c r="L90" s="25">
        <v>1658</v>
      </c>
      <c r="M90" s="25">
        <v>1674</v>
      </c>
      <c r="N90" s="25">
        <v>1906</v>
      </c>
      <c r="O90" s="25">
        <v>2301</v>
      </c>
      <c r="P90" s="25">
        <v>2439</v>
      </c>
      <c r="Q90" s="26">
        <v>2678</v>
      </c>
    </row>
    <row r="91" spans="1:17" ht="15.75" customHeight="1" x14ac:dyDescent="0.25">
      <c r="A91" s="22" t="s">
        <v>37</v>
      </c>
      <c r="B91" s="25">
        <v>2613</v>
      </c>
      <c r="C91" s="25">
        <v>2705</v>
      </c>
      <c r="D91" s="25">
        <v>2923</v>
      </c>
      <c r="E91" s="25">
        <v>3020</v>
      </c>
      <c r="F91" s="25">
        <v>3085</v>
      </c>
      <c r="G91" s="25">
        <v>3102</v>
      </c>
      <c r="H91" s="25">
        <v>3326</v>
      </c>
      <c r="I91" s="25">
        <v>3680</v>
      </c>
      <c r="J91" s="25">
        <v>3854</v>
      </c>
      <c r="K91" s="25">
        <v>3920</v>
      </c>
      <c r="L91" s="25">
        <v>3841</v>
      </c>
      <c r="M91" s="25">
        <v>3838</v>
      </c>
      <c r="N91" s="25">
        <v>3917</v>
      </c>
      <c r="O91" s="25">
        <v>3935</v>
      </c>
      <c r="P91" s="25">
        <v>4036</v>
      </c>
      <c r="Q91" s="26">
        <v>4076</v>
      </c>
    </row>
    <row r="92" spans="1:17" ht="15.75" customHeight="1" x14ac:dyDescent="0.25">
      <c r="A92" s="22" t="s">
        <v>40</v>
      </c>
      <c r="B92" s="25">
        <v>40</v>
      </c>
      <c r="C92" s="25">
        <v>54</v>
      </c>
      <c r="D92" s="25">
        <v>55</v>
      </c>
      <c r="E92" s="25">
        <v>52</v>
      </c>
      <c r="F92" s="25">
        <v>48</v>
      </c>
      <c r="G92" s="25">
        <v>49</v>
      </c>
      <c r="H92" s="25">
        <v>44</v>
      </c>
      <c r="I92" s="25">
        <v>54</v>
      </c>
      <c r="J92" s="25">
        <v>55</v>
      </c>
      <c r="K92" s="25">
        <v>59</v>
      </c>
      <c r="L92" s="25">
        <v>57</v>
      </c>
      <c r="M92" s="25">
        <v>56</v>
      </c>
      <c r="N92" s="25">
        <v>50</v>
      </c>
      <c r="O92" s="25"/>
      <c r="P92" s="25"/>
      <c r="Q92" s="26"/>
    </row>
    <row r="93" spans="1:17" ht="15.75" customHeight="1" x14ac:dyDescent="0.25">
      <c r="A93" s="22"/>
      <c r="B93" s="25"/>
      <c r="C93" s="25"/>
      <c r="D93" s="25"/>
      <c r="E93" s="25"/>
      <c r="F93" s="25"/>
      <c r="G93" s="25"/>
      <c r="H93" s="25"/>
      <c r="I93" s="25"/>
      <c r="J93" s="25"/>
      <c r="K93" s="25"/>
      <c r="L93" s="25"/>
      <c r="M93" s="25"/>
      <c r="N93" s="25"/>
      <c r="O93" s="25"/>
      <c r="P93" s="25"/>
      <c r="Q93" s="26"/>
    </row>
    <row r="94" spans="1:17" ht="15.75" customHeight="1" thickBot="1" x14ac:dyDescent="0.3">
      <c r="A94" s="27" t="s">
        <v>11</v>
      </c>
      <c r="B94" s="31">
        <f>SUM(B69:B92)</f>
        <v>26463</v>
      </c>
      <c r="C94" s="31">
        <f t="shared" ref="C94:Q94" si="30">SUM(C69:C92)</f>
        <v>28225</v>
      </c>
      <c r="D94" s="31">
        <f t="shared" si="30"/>
        <v>30749</v>
      </c>
      <c r="E94" s="31">
        <f t="shared" si="30"/>
        <v>32882</v>
      </c>
      <c r="F94" s="31">
        <f t="shared" si="30"/>
        <v>33988</v>
      </c>
      <c r="G94" s="31">
        <f t="shared" si="30"/>
        <v>34872</v>
      </c>
      <c r="H94" s="31">
        <f t="shared" si="30"/>
        <v>37234</v>
      </c>
      <c r="I94" s="31">
        <f t="shared" si="30"/>
        <v>42470</v>
      </c>
      <c r="J94" s="31">
        <f t="shared" si="30"/>
        <v>44802</v>
      </c>
      <c r="K94" s="31">
        <f t="shared" si="30"/>
        <v>47285</v>
      </c>
      <c r="L94" s="31">
        <f t="shared" si="30"/>
        <v>49112</v>
      </c>
      <c r="M94" s="31">
        <f t="shared" si="30"/>
        <v>50505</v>
      </c>
      <c r="N94" s="31">
        <f t="shared" si="30"/>
        <v>52665</v>
      </c>
      <c r="O94" s="31">
        <f t="shared" si="30"/>
        <v>54767</v>
      </c>
      <c r="P94" s="31">
        <f t="shared" ref="P94" si="31">SUM(P69:P92)</f>
        <v>56277</v>
      </c>
      <c r="Q94" s="108">
        <f t="shared" si="30"/>
        <v>57905</v>
      </c>
    </row>
    <row r="97" spans="1:17" ht="14.25" customHeight="1" x14ac:dyDescent="0.25">
      <c r="A97" s="19"/>
    </row>
    <row r="98" spans="1:17" ht="15.75" customHeight="1" thickBot="1" x14ac:dyDescent="0.3">
      <c r="A98" s="62"/>
      <c r="B98" s="62"/>
      <c r="C98" s="62"/>
      <c r="D98" s="62"/>
      <c r="E98" s="62"/>
      <c r="F98" s="62"/>
      <c r="G98" s="62"/>
      <c r="H98" s="62"/>
      <c r="I98" s="62"/>
      <c r="J98" s="62"/>
      <c r="K98" s="62"/>
      <c r="L98" s="65"/>
      <c r="M98" s="62"/>
      <c r="N98" s="65"/>
      <c r="O98" s="65"/>
      <c r="P98" s="65"/>
      <c r="Q98" s="65"/>
    </row>
    <row r="99" spans="1:17" ht="15.75" customHeight="1" thickBot="1" x14ac:dyDescent="0.3">
      <c r="A99" s="21"/>
      <c r="B99" s="150" t="s">
        <v>63</v>
      </c>
      <c r="C99" s="150"/>
      <c r="D99" s="150"/>
      <c r="E99" s="150"/>
      <c r="F99" s="150"/>
      <c r="G99" s="150"/>
      <c r="H99" s="150"/>
      <c r="I99" s="150"/>
      <c r="J99" s="150"/>
      <c r="K99" s="150"/>
      <c r="L99" s="150"/>
      <c r="M99" s="150"/>
      <c r="N99" s="150"/>
      <c r="O99" s="150"/>
      <c r="P99" s="150"/>
      <c r="Q99" s="151"/>
    </row>
    <row r="100" spans="1:17" ht="15.75" customHeight="1" thickTop="1" thickBot="1" x14ac:dyDescent="0.3">
      <c r="A100" s="22"/>
      <c r="B100" s="96" t="s">
        <v>0</v>
      </c>
      <c r="C100" s="96" t="s">
        <v>1</v>
      </c>
      <c r="D100" s="96" t="s">
        <v>2</v>
      </c>
      <c r="E100" s="96" t="s">
        <v>3</v>
      </c>
      <c r="F100" s="96" t="s">
        <v>4</v>
      </c>
      <c r="G100" s="96" t="s">
        <v>5</v>
      </c>
      <c r="H100" s="96" t="s">
        <v>6</v>
      </c>
      <c r="I100" s="96" t="s">
        <v>7</v>
      </c>
      <c r="J100" s="96" t="s">
        <v>8</v>
      </c>
      <c r="K100" s="96" t="s">
        <v>9</v>
      </c>
      <c r="L100" s="96" t="s">
        <v>69</v>
      </c>
      <c r="M100" s="96" t="s">
        <v>89</v>
      </c>
      <c r="N100" s="96" t="s">
        <v>90</v>
      </c>
      <c r="O100" s="96" t="s">
        <v>94</v>
      </c>
      <c r="P100" s="96" t="s">
        <v>98</v>
      </c>
      <c r="Q100" s="97" t="s">
        <v>102</v>
      </c>
    </row>
    <row r="101" spans="1:17" ht="15.75" customHeight="1" thickTop="1" x14ac:dyDescent="0.25">
      <c r="A101" s="22" t="s">
        <v>17</v>
      </c>
      <c r="B101" s="23"/>
      <c r="C101" s="23"/>
      <c r="D101" s="23"/>
      <c r="E101" s="23"/>
      <c r="F101" s="23"/>
      <c r="G101" s="23"/>
      <c r="H101" s="23"/>
      <c r="I101" s="23"/>
      <c r="J101" s="23"/>
      <c r="K101" s="23">
        <f t="shared" ref="K101:Q101" si="32">K133+K165</f>
        <v>374</v>
      </c>
      <c r="L101" s="23">
        <f t="shared" si="32"/>
        <v>354</v>
      </c>
      <c r="M101" s="23">
        <f t="shared" si="32"/>
        <v>312</v>
      </c>
      <c r="N101" s="23">
        <f t="shared" si="32"/>
        <v>333</v>
      </c>
      <c r="O101" s="23">
        <f t="shared" si="32"/>
        <v>340</v>
      </c>
      <c r="P101" s="123">
        <f t="shared" ref="P101" si="33">P133+P165</f>
        <v>344</v>
      </c>
      <c r="Q101" s="74">
        <f t="shared" si="32"/>
        <v>334</v>
      </c>
    </row>
    <row r="102" spans="1:17" ht="15.75" customHeight="1" x14ac:dyDescent="0.25">
      <c r="A102" s="22" t="s">
        <v>18</v>
      </c>
      <c r="B102" s="23">
        <f t="shared" ref="B102:Q124" si="34">B134+B166</f>
        <v>3079</v>
      </c>
      <c r="C102" s="23">
        <f t="shared" si="34"/>
        <v>3286</v>
      </c>
      <c r="D102" s="23">
        <f t="shared" si="34"/>
        <v>3557</v>
      </c>
      <c r="E102" s="23">
        <f t="shared" si="34"/>
        <v>3623</v>
      </c>
      <c r="F102" s="23">
        <f t="shared" si="34"/>
        <v>3507</v>
      </c>
      <c r="G102" s="23">
        <f t="shared" si="34"/>
        <v>3466</v>
      </c>
      <c r="H102" s="23">
        <f t="shared" si="34"/>
        <v>3424</v>
      </c>
      <c r="I102" s="23">
        <f t="shared" si="34"/>
        <v>3383</v>
      </c>
      <c r="J102" s="23">
        <f t="shared" si="34"/>
        <v>2728</v>
      </c>
      <c r="K102" s="23">
        <f t="shared" si="34"/>
        <v>2656</v>
      </c>
      <c r="L102" s="23">
        <f t="shared" si="34"/>
        <v>2617</v>
      </c>
      <c r="M102" s="23">
        <f t="shared" si="34"/>
        <v>2541</v>
      </c>
      <c r="N102" s="23">
        <f t="shared" si="34"/>
        <v>2501</v>
      </c>
      <c r="O102" s="23">
        <f t="shared" si="34"/>
        <v>2375</v>
      </c>
      <c r="P102" s="23">
        <f t="shared" ref="P102" si="35">P134+P166</f>
        <v>2398</v>
      </c>
      <c r="Q102" s="24">
        <f t="shared" si="34"/>
        <v>2377</v>
      </c>
    </row>
    <row r="103" spans="1:17" ht="15.75" customHeight="1" x14ac:dyDescent="0.25">
      <c r="A103" s="22" t="s">
        <v>19</v>
      </c>
      <c r="B103" s="23">
        <f t="shared" si="34"/>
        <v>4283</v>
      </c>
      <c r="C103" s="23">
        <f t="shared" si="34"/>
        <v>4388</v>
      </c>
      <c r="D103" s="23">
        <f t="shared" si="34"/>
        <v>4725</v>
      </c>
      <c r="E103" s="23">
        <f t="shared" si="34"/>
        <v>4677</v>
      </c>
      <c r="F103" s="23">
        <f t="shared" si="34"/>
        <v>4864</v>
      </c>
      <c r="G103" s="23">
        <f t="shared" si="34"/>
        <v>4977</v>
      </c>
      <c r="H103" s="23">
        <f t="shared" si="34"/>
        <v>4906</v>
      </c>
      <c r="I103" s="23">
        <f t="shared" si="34"/>
        <v>5050</v>
      </c>
      <c r="J103" s="23">
        <f t="shared" si="34"/>
        <v>4886</v>
      </c>
      <c r="K103" s="23">
        <f t="shared" si="34"/>
        <v>5019</v>
      </c>
      <c r="L103" s="23">
        <f t="shared" si="34"/>
        <v>4948</v>
      </c>
      <c r="M103" s="23">
        <f t="shared" si="34"/>
        <v>4913</v>
      </c>
      <c r="N103" s="23">
        <f t="shared" si="34"/>
        <v>4955</v>
      </c>
      <c r="O103" s="23">
        <f t="shared" si="34"/>
        <v>4990</v>
      </c>
      <c r="P103" s="23">
        <f t="shared" ref="P103" si="36">P135+P167</f>
        <v>5031</v>
      </c>
      <c r="Q103" s="24">
        <f t="shared" si="34"/>
        <v>5250</v>
      </c>
    </row>
    <row r="104" spans="1:17" ht="15.75" customHeight="1" x14ac:dyDescent="0.25">
      <c r="A104" s="22" t="s">
        <v>20</v>
      </c>
      <c r="B104" s="23">
        <f t="shared" si="34"/>
        <v>1392</v>
      </c>
      <c r="C104" s="23">
        <f t="shared" si="34"/>
        <v>1544</v>
      </c>
      <c r="D104" s="23">
        <f t="shared" si="34"/>
        <v>1536</v>
      </c>
      <c r="E104" s="23">
        <f t="shared" si="34"/>
        <v>1653</v>
      </c>
      <c r="F104" s="23">
        <f t="shared" si="34"/>
        <v>1658</v>
      </c>
      <c r="G104" s="23">
        <f t="shared" si="34"/>
        <v>1796</v>
      </c>
      <c r="H104" s="23">
        <f t="shared" si="34"/>
        <v>2013</v>
      </c>
      <c r="I104" s="23">
        <f t="shared" si="34"/>
        <v>2308</v>
      </c>
      <c r="J104" s="23">
        <f t="shared" si="34"/>
        <v>2567</v>
      </c>
      <c r="K104" s="23">
        <f t="shared" si="34"/>
        <v>2285</v>
      </c>
      <c r="L104" s="23">
        <f t="shared" si="34"/>
        <v>2463</v>
      </c>
      <c r="M104" s="23">
        <f t="shared" si="34"/>
        <v>2578</v>
      </c>
      <c r="N104" s="23">
        <f t="shared" si="34"/>
        <v>2866</v>
      </c>
      <c r="O104" s="23">
        <f t="shared" si="34"/>
        <v>2935</v>
      </c>
      <c r="P104" s="23">
        <f t="shared" ref="P104" si="37">P136+P168</f>
        <v>2959</v>
      </c>
      <c r="Q104" s="24">
        <f t="shared" si="34"/>
        <v>2670</v>
      </c>
    </row>
    <row r="105" spans="1:17" ht="15.75" customHeight="1" x14ac:dyDescent="0.25">
      <c r="A105" s="22" t="s">
        <v>21</v>
      </c>
      <c r="B105" s="23">
        <f t="shared" si="34"/>
        <v>1243</v>
      </c>
      <c r="C105" s="23">
        <f t="shared" si="34"/>
        <v>1278</v>
      </c>
      <c r="D105" s="23">
        <f t="shared" si="34"/>
        <v>1368</v>
      </c>
      <c r="E105" s="23">
        <f t="shared" si="34"/>
        <v>1454</v>
      </c>
      <c r="F105" s="23">
        <f t="shared" si="34"/>
        <v>1456</v>
      </c>
      <c r="G105" s="23">
        <f t="shared" si="34"/>
        <v>1387</v>
      </c>
      <c r="H105" s="23">
        <f t="shared" si="34"/>
        <v>1551</v>
      </c>
      <c r="I105" s="23">
        <f t="shared" si="34"/>
        <v>1447</v>
      </c>
      <c r="J105" s="23">
        <f t="shared" si="34"/>
        <v>1315</v>
      </c>
      <c r="K105" s="23">
        <f t="shared" si="34"/>
        <v>1473</v>
      </c>
      <c r="L105" s="23">
        <f t="shared" si="34"/>
        <v>1598</v>
      </c>
      <c r="M105" s="23">
        <f t="shared" si="34"/>
        <v>1639</v>
      </c>
      <c r="N105" s="23">
        <f t="shared" si="34"/>
        <v>1570</v>
      </c>
      <c r="O105" s="23">
        <f t="shared" si="34"/>
        <v>1478</v>
      </c>
      <c r="P105" s="23">
        <f t="shared" ref="P105" si="38">P137+P169</f>
        <v>1496</v>
      </c>
      <c r="Q105" s="24">
        <f t="shared" si="34"/>
        <v>1442</v>
      </c>
    </row>
    <row r="106" spans="1:17" ht="15.75" customHeight="1" x14ac:dyDescent="0.25">
      <c r="A106" s="22" t="s">
        <v>22</v>
      </c>
      <c r="B106" s="23">
        <f t="shared" si="34"/>
        <v>1941</v>
      </c>
      <c r="C106" s="23">
        <f t="shared" si="34"/>
        <v>2102</v>
      </c>
      <c r="D106" s="23">
        <f t="shared" si="34"/>
        <v>2200</v>
      </c>
      <c r="E106" s="23">
        <f t="shared" si="34"/>
        <v>2756</v>
      </c>
      <c r="F106" s="23">
        <f t="shared" si="34"/>
        <v>2270</v>
      </c>
      <c r="G106" s="23">
        <f t="shared" si="34"/>
        <v>2321</v>
      </c>
      <c r="H106" s="23">
        <f t="shared" si="34"/>
        <v>2605</v>
      </c>
      <c r="I106" s="23">
        <f t="shared" si="34"/>
        <v>2605</v>
      </c>
      <c r="J106" s="23">
        <f t="shared" si="34"/>
        <v>2595</v>
      </c>
      <c r="K106" s="23">
        <f t="shared" si="34"/>
        <v>2561</v>
      </c>
      <c r="L106" s="23">
        <f t="shared" si="34"/>
        <v>2598</v>
      </c>
      <c r="M106" s="23">
        <f t="shared" si="34"/>
        <v>2613</v>
      </c>
      <c r="N106" s="23">
        <f t="shared" si="34"/>
        <v>2658</v>
      </c>
      <c r="O106" s="23">
        <f t="shared" si="34"/>
        <v>2400</v>
      </c>
      <c r="P106" s="23">
        <f t="shared" ref="P106" si="39">P138+P170</f>
        <v>2410</v>
      </c>
      <c r="Q106" s="24">
        <f t="shared" si="34"/>
        <v>2316</v>
      </c>
    </row>
    <row r="107" spans="1:17" ht="15.75" customHeight="1" x14ac:dyDescent="0.25">
      <c r="A107" s="22" t="s">
        <v>50</v>
      </c>
      <c r="B107" s="23">
        <f t="shared" si="34"/>
        <v>303</v>
      </c>
      <c r="C107" s="23">
        <f t="shared" si="34"/>
        <v>326</v>
      </c>
      <c r="D107" s="23">
        <f t="shared" si="34"/>
        <v>399</v>
      </c>
      <c r="E107" s="23">
        <f t="shared" si="34"/>
        <v>368</v>
      </c>
      <c r="F107" s="23">
        <f t="shared" si="34"/>
        <v>276</v>
      </c>
      <c r="G107" s="23">
        <f t="shared" si="34"/>
        <v>295</v>
      </c>
      <c r="H107" s="23">
        <f t="shared" si="34"/>
        <v>251</v>
      </c>
      <c r="I107" s="23">
        <f t="shared" si="34"/>
        <v>298</v>
      </c>
      <c r="J107" s="23">
        <f t="shared" si="34"/>
        <v>229</v>
      </c>
      <c r="K107" s="23"/>
      <c r="L107" s="23"/>
      <c r="M107" s="23"/>
      <c r="N107" s="23"/>
      <c r="O107" s="23"/>
      <c r="P107" s="23"/>
      <c r="Q107" s="24"/>
    </row>
    <row r="108" spans="1:17" ht="15.75" customHeight="1" x14ac:dyDescent="0.25">
      <c r="A108" s="22" t="s">
        <v>51</v>
      </c>
      <c r="B108" s="23">
        <f t="shared" si="34"/>
        <v>94</v>
      </c>
      <c r="C108" s="23">
        <f t="shared" si="34"/>
        <v>85</v>
      </c>
      <c r="D108" s="23">
        <f t="shared" si="34"/>
        <v>99</v>
      </c>
      <c r="E108" s="23">
        <f t="shared" si="34"/>
        <v>93</v>
      </c>
      <c r="F108" s="23">
        <f t="shared" si="34"/>
        <v>99</v>
      </c>
      <c r="G108" s="23">
        <f t="shared" si="34"/>
        <v>89</v>
      </c>
      <c r="H108" s="23">
        <f t="shared" si="34"/>
        <v>81</v>
      </c>
      <c r="I108" s="23">
        <f t="shared" si="34"/>
        <v>75</v>
      </c>
      <c r="J108" s="23">
        <f t="shared" si="34"/>
        <v>82</v>
      </c>
      <c r="K108" s="23">
        <f t="shared" si="34"/>
        <v>88</v>
      </c>
      <c r="L108" s="23">
        <f t="shared" si="34"/>
        <v>78</v>
      </c>
      <c r="M108" s="23">
        <f t="shared" si="34"/>
        <v>76</v>
      </c>
      <c r="N108" s="23">
        <f t="shared" si="34"/>
        <v>92</v>
      </c>
      <c r="O108" s="23">
        <f t="shared" si="34"/>
        <v>65</v>
      </c>
      <c r="P108" s="23">
        <f t="shared" ref="P108" si="40">P140+P172</f>
        <v>0</v>
      </c>
      <c r="Q108" s="24">
        <f t="shared" si="34"/>
        <v>0</v>
      </c>
    </row>
    <row r="109" spans="1:17" ht="15.75" customHeight="1" x14ac:dyDescent="0.25">
      <c r="A109" s="22" t="s">
        <v>23</v>
      </c>
      <c r="B109" s="23">
        <f t="shared" si="34"/>
        <v>3260</v>
      </c>
      <c r="C109" s="23">
        <f t="shared" si="34"/>
        <v>3529</v>
      </c>
      <c r="D109" s="23">
        <f t="shared" si="34"/>
        <v>3452</v>
      </c>
      <c r="E109" s="23">
        <f t="shared" si="34"/>
        <v>3203</v>
      </c>
      <c r="F109" s="23">
        <f t="shared" si="34"/>
        <v>3397</v>
      </c>
      <c r="G109" s="23">
        <f t="shared" si="34"/>
        <v>3527</v>
      </c>
      <c r="H109" s="23">
        <f t="shared" si="34"/>
        <v>3567</v>
      </c>
      <c r="I109" s="23">
        <f t="shared" si="34"/>
        <v>3630</v>
      </c>
      <c r="J109" s="23">
        <f t="shared" si="34"/>
        <v>3568</v>
      </c>
      <c r="K109" s="23">
        <f t="shared" si="34"/>
        <v>3495</v>
      </c>
      <c r="L109" s="23">
        <f t="shared" si="34"/>
        <v>4036</v>
      </c>
      <c r="M109" s="23">
        <f t="shared" si="34"/>
        <v>3953</v>
      </c>
      <c r="N109" s="23">
        <f t="shared" si="34"/>
        <v>3942</v>
      </c>
      <c r="O109" s="23">
        <f t="shared" si="34"/>
        <v>3979</v>
      </c>
      <c r="P109" s="23">
        <f t="shared" ref="P109" si="41">P141+P173</f>
        <v>4026</v>
      </c>
      <c r="Q109" s="24">
        <f t="shared" si="34"/>
        <v>1870</v>
      </c>
    </row>
    <row r="110" spans="1:17" ht="15.75" customHeight="1" x14ac:dyDescent="0.25">
      <c r="A110" s="22" t="s">
        <v>24</v>
      </c>
      <c r="B110" s="23">
        <f t="shared" si="34"/>
        <v>1890</v>
      </c>
      <c r="C110" s="23">
        <f t="shared" si="34"/>
        <v>2116</v>
      </c>
      <c r="D110" s="23">
        <f t="shared" si="34"/>
        <v>2450</v>
      </c>
      <c r="E110" s="23">
        <f t="shared" si="34"/>
        <v>2570</v>
      </c>
      <c r="F110" s="23">
        <f t="shared" si="34"/>
        <v>2835</v>
      </c>
      <c r="G110" s="23">
        <f t="shared" si="34"/>
        <v>2990</v>
      </c>
      <c r="H110" s="23">
        <f t="shared" si="34"/>
        <v>2989</v>
      </c>
      <c r="I110" s="23">
        <f t="shared" si="34"/>
        <v>2681</v>
      </c>
      <c r="J110" s="23">
        <f t="shared" si="34"/>
        <v>2966</v>
      </c>
      <c r="K110" s="23">
        <f t="shared" si="34"/>
        <v>2894</v>
      </c>
      <c r="L110" s="23">
        <f t="shared" si="34"/>
        <v>2588</v>
      </c>
      <c r="M110" s="23">
        <f t="shared" si="34"/>
        <v>2816</v>
      </c>
      <c r="N110" s="23">
        <f t="shared" si="34"/>
        <v>2593</v>
      </c>
      <c r="O110" s="23">
        <f t="shared" si="34"/>
        <v>2501</v>
      </c>
      <c r="P110" s="23">
        <f t="shared" ref="P110" si="42">P142+P174</f>
        <v>2391</v>
      </c>
      <c r="Q110" s="24">
        <f t="shared" si="34"/>
        <v>2078</v>
      </c>
    </row>
    <row r="111" spans="1:17" ht="15.75" customHeight="1" x14ac:dyDescent="0.25">
      <c r="A111" s="22" t="s">
        <v>25</v>
      </c>
      <c r="B111" s="23"/>
      <c r="C111" s="23"/>
      <c r="D111" s="23"/>
      <c r="E111" s="23"/>
      <c r="F111" s="23"/>
      <c r="G111" s="23"/>
      <c r="H111" s="23"/>
      <c r="I111" s="23"/>
      <c r="J111" s="23"/>
      <c r="K111" s="23"/>
      <c r="L111" s="23"/>
      <c r="M111" s="23"/>
      <c r="N111" s="23"/>
      <c r="O111" s="23"/>
      <c r="P111" s="23"/>
      <c r="Q111" s="24"/>
    </row>
    <row r="112" spans="1:17" ht="15.75" customHeight="1" x14ac:dyDescent="0.25">
      <c r="A112" s="22" t="s">
        <v>26</v>
      </c>
      <c r="B112" s="23">
        <f t="shared" si="34"/>
        <v>528</v>
      </c>
      <c r="C112" s="23">
        <f t="shared" si="34"/>
        <v>522</v>
      </c>
      <c r="D112" s="23">
        <f t="shared" si="34"/>
        <v>532</v>
      </c>
      <c r="E112" s="23">
        <f t="shared" si="34"/>
        <v>655</v>
      </c>
      <c r="F112" s="23">
        <f t="shared" si="34"/>
        <v>789</v>
      </c>
      <c r="G112" s="23">
        <f t="shared" si="34"/>
        <v>700</v>
      </c>
      <c r="H112" s="23">
        <f t="shared" si="34"/>
        <v>857</v>
      </c>
      <c r="I112" s="23">
        <f t="shared" si="34"/>
        <v>878</v>
      </c>
      <c r="J112" s="23">
        <f t="shared" si="34"/>
        <v>845</v>
      </c>
      <c r="K112" s="23">
        <f t="shared" si="34"/>
        <v>871</v>
      </c>
      <c r="L112" s="23">
        <f t="shared" si="34"/>
        <v>949</v>
      </c>
      <c r="M112" s="23">
        <f t="shared" si="34"/>
        <v>1012</v>
      </c>
      <c r="N112" s="23">
        <f t="shared" si="34"/>
        <v>1015</v>
      </c>
      <c r="O112" s="23">
        <f t="shared" si="34"/>
        <v>1172</v>
      </c>
      <c r="P112" s="23">
        <f t="shared" ref="P112" si="43">P144+P176</f>
        <v>1096</v>
      </c>
      <c r="Q112" s="24">
        <f t="shared" si="34"/>
        <v>1110</v>
      </c>
    </row>
    <row r="113" spans="1:17" ht="15.75" customHeight="1" x14ac:dyDescent="0.25">
      <c r="A113" s="22" t="s">
        <v>27</v>
      </c>
      <c r="B113" s="23"/>
      <c r="C113" s="23"/>
      <c r="D113" s="23"/>
      <c r="E113" s="23">
        <f t="shared" si="34"/>
        <v>33</v>
      </c>
      <c r="F113" s="23">
        <f t="shared" si="34"/>
        <v>48</v>
      </c>
      <c r="G113" s="23">
        <f t="shared" si="34"/>
        <v>161</v>
      </c>
      <c r="H113" s="23">
        <f t="shared" si="34"/>
        <v>153</v>
      </c>
      <c r="I113" s="23">
        <f t="shared" si="34"/>
        <v>211</v>
      </c>
      <c r="J113" s="23">
        <f t="shared" si="34"/>
        <v>282</v>
      </c>
      <c r="K113" s="23">
        <f t="shared" si="34"/>
        <v>446</v>
      </c>
      <c r="L113" s="23">
        <f t="shared" si="34"/>
        <v>561</v>
      </c>
      <c r="M113" s="23">
        <f t="shared" si="34"/>
        <v>581</v>
      </c>
      <c r="N113" s="23">
        <f t="shared" si="34"/>
        <v>645</v>
      </c>
      <c r="O113" s="23">
        <f t="shared" si="34"/>
        <v>720</v>
      </c>
      <c r="P113" s="23">
        <f t="shared" ref="P113" si="44">P145+P177</f>
        <v>859</v>
      </c>
      <c r="Q113" s="24">
        <f t="shared" si="34"/>
        <v>909</v>
      </c>
    </row>
    <row r="114" spans="1:17" ht="15.75" customHeight="1" x14ac:dyDescent="0.25">
      <c r="A114" s="22" t="s">
        <v>28</v>
      </c>
      <c r="B114" s="23">
        <f t="shared" si="34"/>
        <v>6916</v>
      </c>
      <c r="C114" s="23">
        <f t="shared" si="34"/>
        <v>7289</v>
      </c>
      <c r="D114" s="23">
        <f t="shared" si="34"/>
        <v>7326</v>
      </c>
      <c r="E114" s="23">
        <f t="shared" si="34"/>
        <v>6927</v>
      </c>
      <c r="F114" s="23">
        <f t="shared" si="34"/>
        <v>6402</v>
      </c>
      <c r="G114" s="23">
        <f t="shared" si="34"/>
        <v>6599</v>
      </c>
      <c r="H114" s="23">
        <f t="shared" si="34"/>
        <v>7057</v>
      </c>
      <c r="I114" s="23">
        <f t="shared" si="34"/>
        <v>6948</v>
      </c>
      <c r="J114" s="23">
        <f t="shared" si="34"/>
        <v>7225</v>
      </c>
      <c r="K114" s="23">
        <f t="shared" si="34"/>
        <v>7434</v>
      </c>
      <c r="L114" s="23">
        <f t="shared" si="34"/>
        <v>7560</v>
      </c>
      <c r="M114" s="23">
        <f t="shared" si="34"/>
        <v>7782</v>
      </c>
      <c r="N114" s="23">
        <f t="shared" si="34"/>
        <v>7539</v>
      </c>
      <c r="O114" s="23">
        <f t="shared" si="34"/>
        <v>7732</v>
      </c>
      <c r="P114" s="23">
        <f t="shared" ref="P114" si="45">P146+P178</f>
        <v>7560</v>
      </c>
      <c r="Q114" s="24">
        <f t="shared" si="34"/>
        <v>6669</v>
      </c>
    </row>
    <row r="115" spans="1:17" ht="15.75" customHeight="1" x14ac:dyDescent="0.25">
      <c r="A115" s="22" t="s">
        <v>29</v>
      </c>
      <c r="B115" s="23">
        <f t="shared" si="34"/>
        <v>2776</v>
      </c>
      <c r="C115" s="23">
        <f t="shared" si="34"/>
        <v>2964</v>
      </c>
      <c r="D115" s="23">
        <f t="shared" si="34"/>
        <v>3206</v>
      </c>
      <c r="E115" s="23">
        <f t="shared" si="34"/>
        <v>3512</v>
      </c>
      <c r="F115" s="23">
        <f t="shared" si="34"/>
        <v>3648</v>
      </c>
      <c r="G115" s="23">
        <f t="shared" si="34"/>
        <v>3549</v>
      </c>
      <c r="H115" s="23">
        <f t="shared" si="34"/>
        <v>3405</v>
      </c>
      <c r="I115" s="23">
        <f t="shared" si="34"/>
        <v>3499</v>
      </c>
      <c r="J115" s="23">
        <f t="shared" si="34"/>
        <v>3661</v>
      </c>
      <c r="K115" s="23">
        <f t="shared" si="34"/>
        <v>3868</v>
      </c>
      <c r="L115" s="23">
        <f t="shared" si="34"/>
        <v>4718</v>
      </c>
      <c r="M115" s="23">
        <f t="shared" si="34"/>
        <v>3688</v>
      </c>
      <c r="N115" s="23">
        <f t="shared" si="34"/>
        <v>2993</v>
      </c>
      <c r="O115" s="23">
        <f t="shared" si="34"/>
        <v>3268</v>
      </c>
      <c r="P115" s="23">
        <f t="shared" ref="P115" si="46">P147+P179</f>
        <v>3522</v>
      </c>
      <c r="Q115" s="24">
        <f t="shared" si="34"/>
        <v>3610</v>
      </c>
    </row>
    <row r="116" spans="1:17" ht="15.75" customHeight="1" x14ac:dyDescent="0.25">
      <c r="A116" s="22" t="s">
        <v>30</v>
      </c>
      <c r="B116" s="23">
        <f t="shared" si="34"/>
        <v>11150</v>
      </c>
      <c r="C116" s="23">
        <f t="shared" si="34"/>
        <v>12068</v>
      </c>
      <c r="D116" s="23">
        <f t="shared" si="34"/>
        <v>12528</v>
      </c>
      <c r="E116" s="23">
        <f t="shared" si="34"/>
        <v>13118</v>
      </c>
      <c r="F116" s="23">
        <f t="shared" si="34"/>
        <v>13699</v>
      </c>
      <c r="G116" s="23">
        <f t="shared" si="34"/>
        <v>16205</v>
      </c>
      <c r="H116" s="23">
        <f t="shared" si="34"/>
        <v>16616</v>
      </c>
      <c r="I116" s="23">
        <f t="shared" si="34"/>
        <v>17315</v>
      </c>
      <c r="J116" s="23">
        <f t="shared" si="34"/>
        <v>17429</v>
      </c>
      <c r="K116" s="23">
        <f t="shared" si="34"/>
        <v>17049</v>
      </c>
      <c r="L116" s="23">
        <f t="shared" si="34"/>
        <v>17310</v>
      </c>
      <c r="M116" s="23">
        <f t="shared" si="34"/>
        <v>17399</v>
      </c>
      <c r="N116" s="23">
        <f t="shared" si="34"/>
        <v>17024</v>
      </c>
      <c r="O116" s="23">
        <f t="shared" si="34"/>
        <v>17186</v>
      </c>
      <c r="P116" s="23">
        <f t="shared" ref="P116" si="47">P148+P180</f>
        <v>15932</v>
      </c>
      <c r="Q116" s="24">
        <f t="shared" si="34"/>
        <v>15598</v>
      </c>
    </row>
    <row r="117" spans="1:17" ht="15.75" customHeight="1" x14ac:dyDescent="0.25">
      <c r="A117" s="22" t="s">
        <v>31</v>
      </c>
      <c r="B117" s="23">
        <f t="shared" si="34"/>
        <v>13850</v>
      </c>
      <c r="C117" s="23">
        <f t="shared" si="34"/>
        <v>14938</v>
      </c>
      <c r="D117" s="23">
        <f t="shared" si="34"/>
        <v>15485</v>
      </c>
      <c r="E117" s="23">
        <f t="shared" si="34"/>
        <v>11252</v>
      </c>
      <c r="F117" s="23">
        <f t="shared" si="34"/>
        <v>8885</v>
      </c>
      <c r="G117" s="23">
        <f t="shared" si="34"/>
        <v>8657</v>
      </c>
      <c r="H117" s="23">
        <f t="shared" si="34"/>
        <v>8496</v>
      </c>
      <c r="I117" s="23">
        <f t="shared" si="34"/>
        <v>8884</v>
      </c>
      <c r="J117" s="23">
        <f t="shared" si="34"/>
        <v>8577</v>
      </c>
      <c r="K117" s="23">
        <f t="shared" si="34"/>
        <v>8678</v>
      </c>
      <c r="L117" s="23">
        <f t="shared" si="34"/>
        <v>8663</v>
      </c>
      <c r="M117" s="23">
        <f t="shared" si="34"/>
        <v>8587</v>
      </c>
      <c r="N117" s="23">
        <f t="shared" si="34"/>
        <v>8346</v>
      </c>
      <c r="O117" s="23">
        <f t="shared" si="34"/>
        <v>8149</v>
      </c>
      <c r="P117" s="23">
        <f t="shared" ref="P117" si="48">P149+P181</f>
        <v>8006</v>
      </c>
      <c r="Q117" s="24">
        <f t="shared" si="34"/>
        <v>7825</v>
      </c>
    </row>
    <row r="118" spans="1:17" ht="15.75" customHeight="1" x14ac:dyDescent="0.25">
      <c r="A118" s="22" t="s">
        <v>32</v>
      </c>
      <c r="B118" s="23">
        <f t="shared" si="34"/>
        <v>1300</v>
      </c>
      <c r="C118" s="23">
        <f t="shared" si="34"/>
        <v>1337</v>
      </c>
      <c r="D118" s="23">
        <f t="shared" si="34"/>
        <v>1343</v>
      </c>
      <c r="E118" s="23">
        <f t="shared" si="34"/>
        <v>1310</v>
      </c>
      <c r="F118" s="23">
        <f t="shared" si="34"/>
        <v>1523</v>
      </c>
      <c r="G118" s="23">
        <f t="shared" si="34"/>
        <v>1384</v>
      </c>
      <c r="H118" s="23">
        <f t="shared" si="34"/>
        <v>1419</v>
      </c>
      <c r="I118" s="23">
        <f t="shared" si="34"/>
        <v>1471</v>
      </c>
      <c r="J118" s="23">
        <f t="shared" si="34"/>
        <v>1402</v>
      </c>
      <c r="K118" s="23">
        <f t="shared" ref="C118:Q124" si="49">K150+K182</f>
        <v>1368</v>
      </c>
      <c r="L118" s="23">
        <f t="shared" si="49"/>
        <v>1299</v>
      </c>
      <c r="M118" s="23">
        <f t="shared" si="49"/>
        <v>1187</v>
      </c>
      <c r="N118" s="23">
        <f t="shared" si="49"/>
        <v>1226</v>
      </c>
      <c r="O118" s="23">
        <f t="shared" si="49"/>
        <v>1202</v>
      </c>
      <c r="P118" s="23">
        <f t="shared" ref="P118" si="50">P150+P182</f>
        <v>1173</v>
      </c>
      <c r="Q118" s="24">
        <f t="shared" si="49"/>
        <v>1132</v>
      </c>
    </row>
    <row r="119" spans="1:17" ht="15.75" customHeight="1" x14ac:dyDescent="0.25">
      <c r="A119" s="22" t="s">
        <v>33</v>
      </c>
      <c r="B119" s="23">
        <f t="shared" si="34"/>
        <v>3075</v>
      </c>
      <c r="C119" s="23">
        <f t="shared" si="49"/>
        <v>2933</v>
      </c>
      <c r="D119" s="23">
        <f t="shared" si="49"/>
        <v>3070</v>
      </c>
      <c r="E119" s="23">
        <f t="shared" si="49"/>
        <v>2666</v>
      </c>
      <c r="F119" s="23">
        <f t="shared" si="49"/>
        <v>2655</v>
      </c>
      <c r="G119" s="23">
        <f t="shared" si="49"/>
        <v>2529</v>
      </c>
      <c r="H119" s="23">
        <f t="shared" si="49"/>
        <v>2560</v>
      </c>
      <c r="I119" s="23">
        <f t="shared" si="49"/>
        <v>2515</v>
      </c>
      <c r="J119" s="23">
        <f t="shared" si="49"/>
        <v>2408</v>
      </c>
      <c r="K119" s="23">
        <f t="shared" si="49"/>
        <v>2493</v>
      </c>
      <c r="L119" s="23">
        <f t="shared" si="49"/>
        <v>2560</v>
      </c>
      <c r="M119" s="23">
        <f t="shared" si="49"/>
        <v>2672</v>
      </c>
      <c r="N119" s="23">
        <f t="shared" si="49"/>
        <v>2723</v>
      </c>
      <c r="O119" s="23">
        <f t="shared" si="49"/>
        <v>2867</v>
      </c>
      <c r="P119" s="23">
        <f t="shared" ref="P119" si="51">P151+P183</f>
        <v>2709</v>
      </c>
      <c r="Q119" s="24">
        <f t="shared" si="49"/>
        <v>2710</v>
      </c>
    </row>
    <row r="120" spans="1:17" ht="15.75" customHeight="1" x14ac:dyDescent="0.25">
      <c r="A120" s="22" t="s">
        <v>34</v>
      </c>
      <c r="B120" s="23">
        <f t="shared" si="34"/>
        <v>4367</v>
      </c>
      <c r="C120" s="23">
        <f t="shared" si="49"/>
        <v>4432</v>
      </c>
      <c r="D120" s="23">
        <f t="shared" si="49"/>
        <v>4339</v>
      </c>
      <c r="E120" s="23">
        <f t="shared" si="49"/>
        <v>4637</v>
      </c>
      <c r="F120" s="23">
        <f t="shared" si="49"/>
        <v>4366</v>
      </c>
      <c r="G120" s="23">
        <f t="shared" si="49"/>
        <v>4354</v>
      </c>
      <c r="H120" s="23">
        <f t="shared" si="49"/>
        <v>4073</v>
      </c>
      <c r="I120" s="23">
        <f t="shared" si="49"/>
        <v>4338</v>
      </c>
      <c r="J120" s="23">
        <f t="shared" si="49"/>
        <v>4121</v>
      </c>
      <c r="K120" s="23">
        <f t="shared" si="49"/>
        <v>4188</v>
      </c>
      <c r="L120" s="23">
        <f t="shared" si="49"/>
        <v>3998</v>
      </c>
      <c r="M120" s="23">
        <f t="shared" si="49"/>
        <v>3768</v>
      </c>
      <c r="N120" s="23">
        <f t="shared" si="49"/>
        <v>3698</v>
      </c>
      <c r="O120" s="23">
        <f t="shared" si="49"/>
        <v>3574</v>
      </c>
      <c r="P120" s="23">
        <f t="shared" ref="P120" si="52">P152+P184</f>
        <v>3270</v>
      </c>
      <c r="Q120" s="24">
        <f t="shared" si="49"/>
        <v>3025</v>
      </c>
    </row>
    <row r="121" spans="1:17" ht="15.75" customHeight="1" x14ac:dyDescent="0.25">
      <c r="A121" s="22" t="s">
        <v>35</v>
      </c>
      <c r="B121" s="23">
        <f t="shared" si="34"/>
        <v>2013</v>
      </c>
      <c r="C121" s="23">
        <f t="shared" si="49"/>
        <v>1974</v>
      </c>
      <c r="D121" s="23">
        <f t="shared" si="49"/>
        <v>2078</v>
      </c>
      <c r="E121" s="23">
        <f t="shared" si="49"/>
        <v>2201</v>
      </c>
      <c r="F121" s="23">
        <f t="shared" si="49"/>
        <v>2293</v>
      </c>
      <c r="G121" s="23">
        <f t="shared" si="49"/>
        <v>2246</v>
      </c>
      <c r="H121" s="23">
        <f t="shared" si="49"/>
        <v>2263</v>
      </c>
      <c r="I121" s="23">
        <f t="shared" si="49"/>
        <v>2484</v>
      </c>
      <c r="J121" s="23">
        <f t="shared" si="49"/>
        <v>2551</v>
      </c>
      <c r="K121" s="23">
        <f t="shared" si="49"/>
        <v>2628</v>
      </c>
      <c r="L121" s="23">
        <f t="shared" si="49"/>
        <v>2562</v>
      </c>
      <c r="M121" s="23">
        <f t="shared" si="49"/>
        <v>2710</v>
      </c>
      <c r="N121" s="23">
        <f t="shared" si="49"/>
        <v>2871</v>
      </c>
      <c r="O121" s="23">
        <f t="shared" si="49"/>
        <v>2694</v>
      </c>
      <c r="P121" s="23">
        <f t="shared" ref="P121" si="53">P153+P185</f>
        <v>2860</v>
      </c>
      <c r="Q121" s="24">
        <f t="shared" si="49"/>
        <v>3068</v>
      </c>
    </row>
    <row r="122" spans="1:17" ht="15.75" customHeight="1" x14ac:dyDescent="0.25">
      <c r="A122" s="22" t="s">
        <v>36</v>
      </c>
      <c r="B122" s="23">
        <f t="shared" si="34"/>
        <v>3201</v>
      </c>
      <c r="C122" s="23">
        <f t="shared" si="49"/>
        <v>3197</v>
      </c>
      <c r="D122" s="23">
        <f t="shared" si="49"/>
        <v>3290</v>
      </c>
      <c r="E122" s="23">
        <f t="shared" si="49"/>
        <v>3491</v>
      </c>
      <c r="F122" s="23">
        <f t="shared" si="49"/>
        <v>3297</v>
      </c>
      <c r="G122" s="23">
        <f t="shared" si="49"/>
        <v>3416</v>
      </c>
      <c r="H122" s="23">
        <f t="shared" si="49"/>
        <v>3387</v>
      </c>
      <c r="I122" s="23">
        <f t="shared" si="49"/>
        <v>3342</v>
      </c>
      <c r="J122" s="23">
        <f t="shared" si="49"/>
        <v>2725</v>
      </c>
      <c r="K122" s="23">
        <f t="shared" si="49"/>
        <v>2636</v>
      </c>
      <c r="L122" s="23">
        <f t="shared" si="49"/>
        <v>2542</v>
      </c>
      <c r="M122" s="23">
        <f t="shared" si="49"/>
        <v>2575</v>
      </c>
      <c r="N122" s="23">
        <f t="shared" si="49"/>
        <v>2384</v>
      </c>
      <c r="O122" s="23">
        <f t="shared" si="49"/>
        <v>2273</v>
      </c>
      <c r="P122" s="23">
        <f t="shared" ref="P122" si="54">P154+P186</f>
        <v>2051</v>
      </c>
      <c r="Q122" s="24">
        <f t="shared" si="49"/>
        <v>2014</v>
      </c>
    </row>
    <row r="123" spans="1:17" ht="15.75" customHeight="1" x14ac:dyDescent="0.25">
      <c r="A123" s="22" t="s">
        <v>37</v>
      </c>
      <c r="B123" s="23">
        <f t="shared" si="34"/>
        <v>8907</v>
      </c>
      <c r="C123" s="23">
        <f t="shared" si="49"/>
        <v>9112</v>
      </c>
      <c r="D123" s="23">
        <f t="shared" si="49"/>
        <v>9534</v>
      </c>
      <c r="E123" s="23">
        <f t="shared" si="49"/>
        <v>8708</v>
      </c>
      <c r="F123" s="23">
        <f t="shared" si="49"/>
        <v>9197</v>
      </c>
      <c r="G123" s="23">
        <f t="shared" si="49"/>
        <v>8714</v>
      </c>
      <c r="H123" s="23">
        <f t="shared" si="49"/>
        <v>8952</v>
      </c>
      <c r="I123" s="23">
        <f t="shared" si="49"/>
        <v>9540</v>
      </c>
      <c r="J123" s="23">
        <f t="shared" si="49"/>
        <v>9214</v>
      </c>
      <c r="K123" s="23">
        <f t="shared" si="49"/>
        <v>9522</v>
      </c>
      <c r="L123" s="23">
        <f t="shared" si="49"/>
        <v>9384</v>
      </c>
      <c r="M123" s="23">
        <f t="shared" si="49"/>
        <v>9412</v>
      </c>
      <c r="N123" s="23">
        <f t="shared" si="49"/>
        <v>9426</v>
      </c>
      <c r="O123" s="23">
        <f t="shared" si="49"/>
        <v>9135</v>
      </c>
      <c r="P123" s="23">
        <f t="shared" ref="P123" si="55">P155+P187</f>
        <v>9147</v>
      </c>
      <c r="Q123" s="24">
        <f t="shared" si="49"/>
        <v>8738</v>
      </c>
    </row>
    <row r="124" spans="1:17" ht="15.75" customHeight="1" x14ac:dyDescent="0.25">
      <c r="A124" s="22" t="s">
        <v>40</v>
      </c>
      <c r="B124" s="23">
        <f t="shared" si="34"/>
        <v>58</v>
      </c>
      <c r="C124" s="23">
        <f t="shared" si="49"/>
        <v>59</v>
      </c>
      <c r="D124" s="23">
        <f t="shared" si="49"/>
        <v>88</v>
      </c>
      <c r="E124" s="23">
        <f t="shared" si="49"/>
        <v>53</v>
      </c>
      <c r="F124" s="23">
        <f t="shared" si="49"/>
        <v>56</v>
      </c>
      <c r="G124" s="23">
        <f t="shared" si="49"/>
        <v>65</v>
      </c>
      <c r="H124" s="23">
        <f t="shared" si="49"/>
        <v>35</v>
      </c>
      <c r="I124" s="23">
        <f t="shared" si="49"/>
        <v>37</v>
      </c>
      <c r="J124" s="23">
        <f t="shared" si="49"/>
        <v>26</v>
      </c>
      <c r="K124" s="23">
        <f t="shared" si="49"/>
        <v>27</v>
      </c>
      <c r="L124" s="23">
        <f t="shared" si="49"/>
        <v>32</v>
      </c>
      <c r="M124" s="23">
        <f t="shared" si="49"/>
        <v>36</v>
      </c>
      <c r="N124" s="23">
        <f t="shared" si="49"/>
        <v>3</v>
      </c>
      <c r="O124" s="23"/>
      <c r="P124" s="23">
        <f t="shared" ref="P124" si="56">P156+P188</f>
        <v>0</v>
      </c>
      <c r="Q124" s="24">
        <f t="shared" si="49"/>
        <v>0</v>
      </c>
    </row>
    <row r="125" spans="1:17" ht="15.75" customHeight="1" x14ac:dyDescent="0.25">
      <c r="A125" s="22"/>
      <c r="B125" s="25"/>
      <c r="C125" s="25"/>
      <c r="D125" s="25"/>
      <c r="E125" s="25"/>
      <c r="F125" s="25"/>
      <c r="G125" s="25"/>
      <c r="H125" s="25"/>
      <c r="I125" s="25"/>
      <c r="J125" s="25"/>
      <c r="K125" s="25"/>
      <c r="L125" s="25"/>
      <c r="M125" s="25"/>
      <c r="N125" s="25"/>
      <c r="O125" s="25"/>
      <c r="P125" s="25"/>
      <c r="Q125" s="26"/>
    </row>
    <row r="126" spans="1:17" ht="15.75" customHeight="1" thickBot="1" x14ac:dyDescent="0.3">
      <c r="A126" s="27" t="s">
        <v>11</v>
      </c>
      <c r="B126" s="28">
        <f>SUM(B101:B125)</f>
        <v>75626</v>
      </c>
      <c r="C126" s="28">
        <f t="shared" ref="C126:Q126" si="57">SUM(C101:C125)</f>
        <v>79479</v>
      </c>
      <c r="D126" s="28">
        <f t="shared" si="57"/>
        <v>82605</v>
      </c>
      <c r="E126" s="28">
        <f t="shared" si="57"/>
        <v>78960</v>
      </c>
      <c r="F126" s="28">
        <f t="shared" si="57"/>
        <v>77220</v>
      </c>
      <c r="G126" s="28">
        <f t="shared" si="57"/>
        <v>79427</v>
      </c>
      <c r="H126" s="28">
        <f t="shared" si="57"/>
        <v>80660</v>
      </c>
      <c r="I126" s="28">
        <f t="shared" si="57"/>
        <v>82939</v>
      </c>
      <c r="J126" s="28">
        <f t="shared" si="57"/>
        <v>81402</v>
      </c>
      <c r="K126" s="28">
        <f t="shared" si="57"/>
        <v>82053</v>
      </c>
      <c r="L126" s="28">
        <f t="shared" si="57"/>
        <v>83418</v>
      </c>
      <c r="M126" s="28">
        <f t="shared" si="57"/>
        <v>82850</v>
      </c>
      <c r="N126" s="28">
        <f t="shared" si="57"/>
        <v>81403</v>
      </c>
      <c r="O126" s="28">
        <f t="shared" si="57"/>
        <v>81035</v>
      </c>
      <c r="P126" s="28">
        <f t="shared" ref="P126" si="58">SUM(P101:P125)</f>
        <v>79240</v>
      </c>
      <c r="Q126" s="107">
        <f t="shared" si="57"/>
        <v>74745</v>
      </c>
    </row>
    <row r="129" spans="1:17" ht="15" x14ac:dyDescent="0.25">
      <c r="A129" s="19"/>
    </row>
    <row r="130" spans="1:17" ht="15.75" customHeight="1" thickBot="1" x14ac:dyDescent="0.3"/>
    <row r="131" spans="1:17" ht="15.75" customHeight="1" thickBot="1" x14ac:dyDescent="0.3">
      <c r="A131" s="21"/>
      <c r="B131" s="150" t="s">
        <v>64</v>
      </c>
      <c r="C131" s="150"/>
      <c r="D131" s="150"/>
      <c r="E131" s="150"/>
      <c r="F131" s="150"/>
      <c r="G131" s="150"/>
      <c r="H131" s="150"/>
      <c r="I131" s="150"/>
      <c r="J131" s="150"/>
      <c r="K131" s="150"/>
      <c r="L131" s="150"/>
      <c r="M131" s="150"/>
      <c r="N131" s="150"/>
      <c r="O131" s="150"/>
      <c r="P131" s="150"/>
      <c r="Q131" s="151"/>
    </row>
    <row r="132" spans="1:17" ht="15.75" customHeight="1" thickTop="1" thickBot="1" x14ac:dyDescent="0.3">
      <c r="A132" s="22"/>
      <c r="B132" s="96" t="s">
        <v>0</v>
      </c>
      <c r="C132" s="96" t="s">
        <v>1</v>
      </c>
      <c r="D132" s="96" t="s">
        <v>2</v>
      </c>
      <c r="E132" s="96" t="s">
        <v>3</v>
      </c>
      <c r="F132" s="96" t="s">
        <v>4</v>
      </c>
      <c r="G132" s="96" t="s">
        <v>5</v>
      </c>
      <c r="H132" s="96" t="s">
        <v>6</v>
      </c>
      <c r="I132" s="96" t="s">
        <v>7</v>
      </c>
      <c r="J132" s="96" t="s">
        <v>8</v>
      </c>
      <c r="K132" s="96" t="s">
        <v>9</v>
      </c>
      <c r="L132" s="96" t="s">
        <v>69</v>
      </c>
      <c r="M132" s="96" t="s">
        <v>89</v>
      </c>
      <c r="N132" s="96" t="s">
        <v>90</v>
      </c>
      <c r="O132" s="96" t="s">
        <v>94</v>
      </c>
      <c r="P132" s="96" t="s">
        <v>98</v>
      </c>
      <c r="Q132" s="97" t="s">
        <v>102</v>
      </c>
    </row>
    <row r="133" spans="1:17" ht="15.75" customHeight="1" thickTop="1" x14ac:dyDescent="0.25">
      <c r="A133" s="22" t="s">
        <v>17</v>
      </c>
      <c r="B133" s="25"/>
      <c r="C133" s="25"/>
      <c r="D133" s="25"/>
      <c r="E133" s="25"/>
      <c r="F133" s="25"/>
      <c r="G133" s="25"/>
      <c r="H133" s="25"/>
      <c r="I133" s="25"/>
      <c r="J133" s="25"/>
      <c r="K133" s="25">
        <v>374</v>
      </c>
      <c r="L133" s="25">
        <v>354</v>
      </c>
      <c r="M133" s="25">
        <v>312</v>
      </c>
      <c r="N133" s="25">
        <v>333</v>
      </c>
      <c r="O133" s="25">
        <v>340</v>
      </c>
      <c r="P133" s="25">
        <v>344</v>
      </c>
      <c r="Q133" s="26">
        <v>334</v>
      </c>
    </row>
    <row r="134" spans="1:17" ht="15.75" customHeight="1" x14ac:dyDescent="0.25">
      <c r="A134" s="22" t="s">
        <v>18</v>
      </c>
      <c r="B134" s="25">
        <v>2624</v>
      </c>
      <c r="C134" s="25">
        <v>2854</v>
      </c>
      <c r="D134" s="25">
        <v>3124</v>
      </c>
      <c r="E134" s="25">
        <v>3132</v>
      </c>
      <c r="F134" s="25">
        <v>2973</v>
      </c>
      <c r="G134" s="25">
        <v>2972</v>
      </c>
      <c r="H134" s="25">
        <v>2899</v>
      </c>
      <c r="I134" s="25">
        <v>2858</v>
      </c>
      <c r="J134" s="25">
        <v>2107</v>
      </c>
      <c r="K134" s="25">
        <v>2043</v>
      </c>
      <c r="L134" s="25">
        <v>2013</v>
      </c>
      <c r="M134" s="25">
        <v>2035</v>
      </c>
      <c r="N134" s="25">
        <v>2051</v>
      </c>
      <c r="O134" s="25">
        <v>1984</v>
      </c>
      <c r="P134" s="25">
        <v>1987</v>
      </c>
      <c r="Q134" s="26">
        <v>1992</v>
      </c>
    </row>
    <row r="135" spans="1:17" ht="15.75" customHeight="1" x14ac:dyDescent="0.25">
      <c r="A135" s="22" t="s">
        <v>19</v>
      </c>
      <c r="B135" s="25">
        <v>3371</v>
      </c>
      <c r="C135" s="25">
        <v>3443</v>
      </c>
      <c r="D135" s="25">
        <v>3866</v>
      </c>
      <c r="E135" s="25">
        <v>3855</v>
      </c>
      <c r="F135" s="25">
        <v>4083</v>
      </c>
      <c r="G135" s="25">
        <v>4172</v>
      </c>
      <c r="H135" s="25">
        <v>4105</v>
      </c>
      <c r="I135" s="25">
        <v>4299</v>
      </c>
      <c r="J135" s="25">
        <v>4052</v>
      </c>
      <c r="K135" s="25">
        <v>4148</v>
      </c>
      <c r="L135" s="25">
        <v>4124</v>
      </c>
      <c r="M135" s="25">
        <v>4100</v>
      </c>
      <c r="N135" s="25">
        <v>4231</v>
      </c>
      <c r="O135" s="25">
        <v>4329</v>
      </c>
      <c r="P135" s="25">
        <v>4387</v>
      </c>
      <c r="Q135" s="26">
        <v>4633</v>
      </c>
    </row>
    <row r="136" spans="1:17" ht="15.75" customHeight="1" x14ac:dyDescent="0.25">
      <c r="A136" s="22" t="s">
        <v>20</v>
      </c>
      <c r="B136" s="25">
        <v>1301</v>
      </c>
      <c r="C136" s="25">
        <v>1441</v>
      </c>
      <c r="D136" s="25">
        <v>1427</v>
      </c>
      <c r="E136" s="25">
        <v>1547</v>
      </c>
      <c r="F136" s="25">
        <v>1519</v>
      </c>
      <c r="G136" s="25">
        <v>1652</v>
      </c>
      <c r="H136" s="25">
        <v>1828</v>
      </c>
      <c r="I136" s="25">
        <v>2122</v>
      </c>
      <c r="J136" s="25">
        <v>2366</v>
      </c>
      <c r="K136" s="25">
        <v>2049</v>
      </c>
      <c r="L136" s="25">
        <v>2235</v>
      </c>
      <c r="M136" s="25">
        <v>2327</v>
      </c>
      <c r="N136" s="25">
        <v>2615</v>
      </c>
      <c r="O136" s="25">
        <v>2710</v>
      </c>
      <c r="P136" s="25">
        <v>2735</v>
      </c>
      <c r="Q136" s="26">
        <v>2489</v>
      </c>
    </row>
    <row r="137" spans="1:17" ht="15.75" customHeight="1" x14ac:dyDescent="0.25">
      <c r="A137" s="22" t="s">
        <v>21</v>
      </c>
      <c r="B137" s="25">
        <v>1146</v>
      </c>
      <c r="C137" s="25">
        <v>1192</v>
      </c>
      <c r="D137" s="25">
        <v>1261</v>
      </c>
      <c r="E137" s="25">
        <v>1321</v>
      </c>
      <c r="F137" s="25">
        <v>1287</v>
      </c>
      <c r="G137" s="25">
        <v>1301</v>
      </c>
      <c r="H137" s="25">
        <v>1451</v>
      </c>
      <c r="I137" s="25">
        <v>1414</v>
      </c>
      <c r="J137" s="25">
        <v>1296</v>
      </c>
      <c r="K137" s="25">
        <v>1453</v>
      </c>
      <c r="L137" s="25">
        <v>1572</v>
      </c>
      <c r="M137" s="25">
        <v>1611</v>
      </c>
      <c r="N137" s="25">
        <v>1550</v>
      </c>
      <c r="O137" s="25">
        <v>1458</v>
      </c>
      <c r="P137" s="25">
        <v>1484</v>
      </c>
      <c r="Q137" s="26">
        <v>1434</v>
      </c>
    </row>
    <row r="138" spans="1:17" ht="15.75" customHeight="1" x14ac:dyDescent="0.25">
      <c r="A138" s="22" t="s">
        <v>22</v>
      </c>
      <c r="B138" s="25">
        <v>1799</v>
      </c>
      <c r="C138" s="25">
        <v>1970</v>
      </c>
      <c r="D138" s="25">
        <v>2042</v>
      </c>
      <c r="E138" s="25">
        <v>2575</v>
      </c>
      <c r="F138" s="25">
        <v>1995</v>
      </c>
      <c r="G138" s="25">
        <v>2031</v>
      </c>
      <c r="H138" s="25">
        <v>2320</v>
      </c>
      <c r="I138" s="25">
        <v>2283</v>
      </c>
      <c r="J138" s="25">
        <v>2228</v>
      </c>
      <c r="K138" s="25">
        <v>2212</v>
      </c>
      <c r="L138" s="25">
        <v>2237</v>
      </c>
      <c r="M138" s="25">
        <v>2217</v>
      </c>
      <c r="N138" s="25">
        <v>2230</v>
      </c>
      <c r="O138" s="25">
        <v>2016</v>
      </c>
      <c r="P138" s="25">
        <v>2032</v>
      </c>
      <c r="Q138" s="26">
        <v>1950</v>
      </c>
    </row>
    <row r="139" spans="1:17" ht="15.75" customHeight="1" x14ac:dyDescent="0.25">
      <c r="A139" s="22" t="s">
        <v>50</v>
      </c>
      <c r="B139" s="25">
        <v>303</v>
      </c>
      <c r="C139" s="25">
        <v>326</v>
      </c>
      <c r="D139" s="25">
        <v>399</v>
      </c>
      <c r="E139" s="25">
        <v>368</v>
      </c>
      <c r="F139" s="30">
        <v>276</v>
      </c>
      <c r="G139" s="30">
        <v>295</v>
      </c>
      <c r="H139" s="30">
        <v>251</v>
      </c>
      <c r="I139" s="30">
        <v>298</v>
      </c>
      <c r="J139" s="30">
        <v>229</v>
      </c>
      <c r="K139" s="30"/>
      <c r="L139" s="30"/>
      <c r="M139" s="25"/>
      <c r="N139" s="25"/>
      <c r="O139" s="25"/>
      <c r="P139" s="25"/>
      <c r="Q139" s="26"/>
    </row>
    <row r="140" spans="1:17" ht="15.75" customHeight="1" x14ac:dyDescent="0.25">
      <c r="A140" s="22" t="s">
        <v>51</v>
      </c>
      <c r="B140" s="25">
        <v>94</v>
      </c>
      <c r="C140" s="25">
        <v>85</v>
      </c>
      <c r="D140" s="25">
        <v>99</v>
      </c>
      <c r="E140" s="25">
        <v>93</v>
      </c>
      <c r="F140" s="25">
        <v>99</v>
      </c>
      <c r="G140" s="25">
        <v>89</v>
      </c>
      <c r="H140" s="25">
        <v>81</v>
      </c>
      <c r="I140" s="25">
        <v>75</v>
      </c>
      <c r="J140" s="25">
        <v>82</v>
      </c>
      <c r="K140" s="25">
        <v>88</v>
      </c>
      <c r="L140" s="25">
        <v>78</v>
      </c>
      <c r="M140" s="25">
        <v>76</v>
      </c>
      <c r="N140" s="25">
        <v>92</v>
      </c>
      <c r="O140" s="25">
        <v>65</v>
      </c>
      <c r="P140" s="25"/>
      <c r="Q140" s="26"/>
    </row>
    <row r="141" spans="1:17" ht="15.75" customHeight="1" x14ac:dyDescent="0.25">
      <c r="A141" s="22" t="s">
        <v>23</v>
      </c>
      <c r="B141" s="25">
        <v>2522</v>
      </c>
      <c r="C141" s="25">
        <v>2826</v>
      </c>
      <c r="D141" s="25">
        <v>2900</v>
      </c>
      <c r="E141" s="25">
        <v>2781</v>
      </c>
      <c r="F141" s="25">
        <v>2952</v>
      </c>
      <c r="G141" s="25">
        <v>3019</v>
      </c>
      <c r="H141" s="25">
        <v>3065</v>
      </c>
      <c r="I141" s="25">
        <v>3061</v>
      </c>
      <c r="J141" s="25">
        <v>2969</v>
      </c>
      <c r="K141" s="25">
        <v>2834</v>
      </c>
      <c r="L141" s="25">
        <v>3349</v>
      </c>
      <c r="M141" s="25">
        <v>3254</v>
      </c>
      <c r="N141" s="25">
        <v>3151</v>
      </c>
      <c r="O141" s="25">
        <v>3132</v>
      </c>
      <c r="P141" s="25">
        <v>3208</v>
      </c>
      <c r="Q141" s="26">
        <v>1112</v>
      </c>
    </row>
    <row r="142" spans="1:17" ht="15.75" customHeight="1" x14ac:dyDescent="0.25">
      <c r="A142" s="22" t="s">
        <v>24</v>
      </c>
      <c r="B142" s="25">
        <v>1721</v>
      </c>
      <c r="C142" s="25">
        <v>1944</v>
      </c>
      <c r="D142" s="25">
        <v>2263</v>
      </c>
      <c r="E142" s="25">
        <v>2349</v>
      </c>
      <c r="F142" s="25">
        <v>2460</v>
      </c>
      <c r="G142" s="25">
        <v>2622</v>
      </c>
      <c r="H142" s="25">
        <v>2662</v>
      </c>
      <c r="I142" s="25">
        <v>2386</v>
      </c>
      <c r="J142" s="25">
        <v>2660</v>
      </c>
      <c r="K142" s="25">
        <v>2599</v>
      </c>
      <c r="L142" s="25">
        <v>2320</v>
      </c>
      <c r="M142" s="25">
        <v>2548</v>
      </c>
      <c r="N142" s="25">
        <v>2330</v>
      </c>
      <c r="O142" s="25">
        <v>2265</v>
      </c>
      <c r="P142" s="25">
        <v>2210</v>
      </c>
      <c r="Q142" s="26">
        <v>1974</v>
      </c>
    </row>
    <row r="143" spans="1:17" ht="15.75" customHeight="1" x14ac:dyDescent="0.25">
      <c r="A143" s="22" t="s">
        <v>25</v>
      </c>
      <c r="B143" s="25"/>
      <c r="C143" s="25"/>
      <c r="D143" s="25"/>
      <c r="E143" s="25"/>
      <c r="F143" s="25"/>
      <c r="G143" s="25"/>
      <c r="H143" s="25"/>
      <c r="I143" s="25"/>
      <c r="J143" s="25"/>
      <c r="K143" s="25"/>
      <c r="L143" s="25"/>
      <c r="M143" s="25"/>
      <c r="N143" s="25"/>
      <c r="O143" s="25"/>
      <c r="P143" s="25"/>
      <c r="Q143" s="26"/>
    </row>
    <row r="144" spans="1:17" ht="20.45" customHeight="1" x14ac:dyDescent="0.25">
      <c r="A144" s="22" t="s">
        <v>26</v>
      </c>
      <c r="B144" s="25">
        <v>528</v>
      </c>
      <c r="C144" s="25">
        <v>522</v>
      </c>
      <c r="D144" s="25">
        <v>532</v>
      </c>
      <c r="E144" s="25">
        <v>655</v>
      </c>
      <c r="F144" s="25">
        <v>789</v>
      </c>
      <c r="G144" s="25">
        <v>700</v>
      </c>
      <c r="H144" s="25">
        <v>857</v>
      </c>
      <c r="I144" s="25">
        <v>878</v>
      </c>
      <c r="J144" s="25">
        <v>844</v>
      </c>
      <c r="K144" s="25">
        <v>838</v>
      </c>
      <c r="L144" s="25">
        <v>898</v>
      </c>
      <c r="M144" s="25">
        <v>942</v>
      </c>
      <c r="N144" s="25">
        <v>939</v>
      </c>
      <c r="O144" s="25">
        <v>1081</v>
      </c>
      <c r="P144" s="25">
        <v>1007</v>
      </c>
      <c r="Q144" s="26">
        <v>1028</v>
      </c>
    </row>
    <row r="145" spans="1:17" ht="15.75" customHeight="1" x14ac:dyDescent="0.25">
      <c r="A145" s="22" t="s">
        <v>27</v>
      </c>
      <c r="B145" s="25"/>
      <c r="C145" s="25"/>
      <c r="D145" s="25"/>
      <c r="E145" s="25">
        <v>33</v>
      </c>
      <c r="F145" s="25">
        <v>48</v>
      </c>
      <c r="G145" s="25">
        <v>156</v>
      </c>
      <c r="H145" s="25">
        <v>145</v>
      </c>
      <c r="I145" s="25">
        <v>184</v>
      </c>
      <c r="J145" s="25">
        <v>236</v>
      </c>
      <c r="K145" s="25">
        <v>361</v>
      </c>
      <c r="L145" s="25">
        <v>456</v>
      </c>
      <c r="M145" s="25">
        <v>433</v>
      </c>
      <c r="N145" s="25">
        <v>464</v>
      </c>
      <c r="O145" s="25">
        <v>502</v>
      </c>
      <c r="P145" s="25">
        <v>594</v>
      </c>
      <c r="Q145" s="26">
        <v>605</v>
      </c>
    </row>
    <row r="146" spans="1:17" ht="15.75" customHeight="1" x14ac:dyDescent="0.25">
      <c r="A146" s="22" t="s">
        <v>28</v>
      </c>
      <c r="B146" s="25">
        <v>5769</v>
      </c>
      <c r="C146" s="25">
        <v>6077</v>
      </c>
      <c r="D146" s="25">
        <v>5946</v>
      </c>
      <c r="E146" s="25">
        <v>5606</v>
      </c>
      <c r="F146" s="25">
        <v>5131</v>
      </c>
      <c r="G146" s="25">
        <v>5305</v>
      </c>
      <c r="H146" s="25">
        <v>5876</v>
      </c>
      <c r="I146" s="25">
        <v>5680</v>
      </c>
      <c r="J146" s="25">
        <v>5918</v>
      </c>
      <c r="K146" s="25">
        <v>6061</v>
      </c>
      <c r="L146" s="25">
        <v>6133</v>
      </c>
      <c r="M146" s="25">
        <v>6267</v>
      </c>
      <c r="N146" s="25">
        <v>6064</v>
      </c>
      <c r="O146" s="25">
        <v>6312</v>
      </c>
      <c r="P146" s="25">
        <v>6143</v>
      </c>
      <c r="Q146" s="26">
        <v>5345</v>
      </c>
    </row>
    <row r="147" spans="1:17" ht="15.75" customHeight="1" x14ac:dyDescent="0.25">
      <c r="A147" s="22" t="s">
        <v>29</v>
      </c>
      <c r="B147" s="25">
        <v>2363</v>
      </c>
      <c r="C147" s="25">
        <v>2533</v>
      </c>
      <c r="D147" s="25">
        <v>2832</v>
      </c>
      <c r="E147" s="25">
        <v>3154</v>
      </c>
      <c r="F147" s="25">
        <v>3270</v>
      </c>
      <c r="G147" s="25">
        <v>3164</v>
      </c>
      <c r="H147" s="25">
        <v>3052</v>
      </c>
      <c r="I147" s="25">
        <v>3119</v>
      </c>
      <c r="J147" s="25">
        <v>3318</v>
      </c>
      <c r="K147" s="25">
        <v>3515</v>
      </c>
      <c r="L147" s="25">
        <v>4349</v>
      </c>
      <c r="M147" s="25">
        <v>3300</v>
      </c>
      <c r="N147" s="25">
        <v>2558</v>
      </c>
      <c r="O147" s="25">
        <v>2818</v>
      </c>
      <c r="P147" s="25">
        <v>3100</v>
      </c>
      <c r="Q147" s="26">
        <v>3151</v>
      </c>
    </row>
    <row r="148" spans="1:17" ht="15.75" customHeight="1" x14ac:dyDescent="0.25">
      <c r="A148" s="22" t="s">
        <v>30</v>
      </c>
      <c r="B148" s="25">
        <v>11131</v>
      </c>
      <c r="C148" s="25">
        <v>11986</v>
      </c>
      <c r="D148" s="25">
        <v>12416</v>
      </c>
      <c r="E148" s="25">
        <v>12995</v>
      </c>
      <c r="F148" s="25">
        <v>13560</v>
      </c>
      <c r="G148" s="25">
        <v>15997</v>
      </c>
      <c r="H148" s="25">
        <v>16296</v>
      </c>
      <c r="I148" s="25">
        <v>16935</v>
      </c>
      <c r="J148" s="25">
        <v>17005</v>
      </c>
      <c r="K148" s="25">
        <v>16600</v>
      </c>
      <c r="L148" s="25">
        <v>16957</v>
      </c>
      <c r="M148" s="25">
        <v>17032</v>
      </c>
      <c r="N148" s="25">
        <v>16670</v>
      </c>
      <c r="O148" s="25">
        <v>16812</v>
      </c>
      <c r="P148" s="25">
        <v>15566</v>
      </c>
      <c r="Q148" s="26">
        <v>15200</v>
      </c>
    </row>
    <row r="149" spans="1:17" ht="15.75" customHeight="1" x14ac:dyDescent="0.25">
      <c r="A149" s="22" t="s">
        <v>31</v>
      </c>
      <c r="B149" s="25">
        <v>11510</v>
      </c>
      <c r="C149" s="25">
        <v>12512</v>
      </c>
      <c r="D149" s="25">
        <v>12922</v>
      </c>
      <c r="E149" s="25">
        <v>8794</v>
      </c>
      <c r="F149" s="25">
        <v>6593</v>
      </c>
      <c r="G149" s="25">
        <v>6585</v>
      </c>
      <c r="H149" s="25">
        <v>6616</v>
      </c>
      <c r="I149" s="25">
        <v>6915</v>
      </c>
      <c r="J149" s="25">
        <v>6702</v>
      </c>
      <c r="K149" s="25">
        <v>6699</v>
      </c>
      <c r="L149" s="25">
        <v>6870</v>
      </c>
      <c r="M149" s="25">
        <v>6845</v>
      </c>
      <c r="N149" s="25">
        <v>6716</v>
      </c>
      <c r="O149" s="25">
        <v>6660</v>
      </c>
      <c r="P149" s="25">
        <v>6556</v>
      </c>
      <c r="Q149" s="26">
        <v>6431</v>
      </c>
    </row>
    <row r="150" spans="1:17" ht="15.75" customHeight="1" x14ac:dyDescent="0.25">
      <c r="A150" s="22" t="s">
        <v>32</v>
      </c>
      <c r="B150" s="25">
        <v>1263</v>
      </c>
      <c r="C150" s="25">
        <v>1295</v>
      </c>
      <c r="D150" s="25">
        <v>1295</v>
      </c>
      <c r="E150" s="25">
        <v>1269</v>
      </c>
      <c r="F150" s="25">
        <v>1483</v>
      </c>
      <c r="G150" s="25">
        <v>1334</v>
      </c>
      <c r="H150" s="25">
        <v>1362</v>
      </c>
      <c r="I150" s="25">
        <v>1409</v>
      </c>
      <c r="J150" s="25">
        <v>1341</v>
      </c>
      <c r="K150" s="25">
        <v>1308</v>
      </c>
      <c r="L150" s="25">
        <v>1230</v>
      </c>
      <c r="M150" s="25">
        <v>1124</v>
      </c>
      <c r="N150" s="25">
        <v>1165</v>
      </c>
      <c r="O150" s="25">
        <v>1139</v>
      </c>
      <c r="P150" s="25">
        <v>1100</v>
      </c>
      <c r="Q150" s="26">
        <v>1022</v>
      </c>
    </row>
    <row r="151" spans="1:17" ht="15.75" customHeight="1" x14ac:dyDescent="0.25">
      <c r="A151" s="22" t="s">
        <v>33</v>
      </c>
      <c r="B151" s="25">
        <v>2676</v>
      </c>
      <c r="C151" s="25">
        <v>2521</v>
      </c>
      <c r="D151" s="25">
        <v>2602</v>
      </c>
      <c r="E151" s="25">
        <v>2173</v>
      </c>
      <c r="F151" s="25">
        <v>2127</v>
      </c>
      <c r="G151" s="25">
        <v>1992</v>
      </c>
      <c r="H151" s="25">
        <v>1965</v>
      </c>
      <c r="I151" s="25">
        <v>1882</v>
      </c>
      <c r="J151" s="25">
        <v>1710</v>
      </c>
      <c r="K151" s="25">
        <v>1670</v>
      </c>
      <c r="L151" s="25">
        <v>1627</v>
      </c>
      <c r="M151" s="25">
        <v>1507</v>
      </c>
      <c r="N151" s="25">
        <v>1443</v>
      </c>
      <c r="O151" s="25">
        <v>1527</v>
      </c>
      <c r="P151" s="25">
        <v>1433</v>
      </c>
      <c r="Q151" s="26">
        <v>1470</v>
      </c>
    </row>
    <row r="152" spans="1:17" ht="15.75" customHeight="1" x14ac:dyDescent="0.25">
      <c r="A152" s="22" t="s">
        <v>34</v>
      </c>
      <c r="B152" s="25">
        <v>3986</v>
      </c>
      <c r="C152" s="25">
        <v>4089</v>
      </c>
      <c r="D152" s="25">
        <v>3964</v>
      </c>
      <c r="E152" s="25">
        <v>4201</v>
      </c>
      <c r="F152" s="25">
        <v>3891</v>
      </c>
      <c r="G152" s="25">
        <v>3873</v>
      </c>
      <c r="H152" s="25">
        <v>3617</v>
      </c>
      <c r="I152" s="25">
        <v>3832</v>
      </c>
      <c r="J152" s="25">
        <v>3549</v>
      </c>
      <c r="K152" s="25">
        <v>3639</v>
      </c>
      <c r="L152" s="25">
        <v>3435</v>
      </c>
      <c r="M152" s="25">
        <v>3170</v>
      </c>
      <c r="N152" s="25">
        <v>2996</v>
      </c>
      <c r="O152" s="25">
        <v>2942</v>
      </c>
      <c r="P152" s="25">
        <v>2815</v>
      </c>
      <c r="Q152" s="26">
        <v>2641</v>
      </c>
    </row>
    <row r="153" spans="1:17" ht="15.75" customHeight="1" x14ac:dyDescent="0.25">
      <c r="A153" s="22" t="s">
        <v>35</v>
      </c>
      <c r="B153" s="25">
        <v>1594</v>
      </c>
      <c r="C153" s="25">
        <v>1542</v>
      </c>
      <c r="D153" s="25">
        <v>1596</v>
      </c>
      <c r="E153" s="25">
        <v>1689</v>
      </c>
      <c r="F153" s="25">
        <v>1800</v>
      </c>
      <c r="G153" s="25">
        <v>1735</v>
      </c>
      <c r="H153" s="25">
        <v>1742</v>
      </c>
      <c r="I153" s="25">
        <v>1947</v>
      </c>
      <c r="J153" s="25">
        <v>1989</v>
      </c>
      <c r="K153" s="25">
        <v>2007</v>
      </c>
      <c r="L153" s="25">
        <v>1942</v>
      </c>
      <c r="M153" s="25">
        <v>2060</v>
      </c>
      <c r="N153" s="25">
        <v>2235</v>
      </c>
      <c r="O153" s="25">
        <v>2089</v>
      </c>
      <c r="P153" s="25">
        <v>2245</v>
      </c>
      <c r="Q153" s="26">
        <v>2480</v>
      </c>
    </row>
    <row r="154" spans="1:17" ht="15.75" customHeight="1" x14ac:dyDescent="0.25">
      <c r="A154" s="22" t="s">
        <v>36</v>
      </c>
      <c r="B154" s="25">
        <v>2996</v>
      </c>
      <c r="C154" s="25">
        <v>2993</v>
      </c>
      <c r="D154" s="25">
        <v>3061</v>
      </c>
      <c r="E154" s="25">
        <v>3267</v>
      </c>
      <c r="F154" s="25">
        <v>3099</v>
      </c>
      <c r="G154" s="25">
        <v>3218</v>
      </c>
      <c r="H154" s="25">
        <v>3215</v>
      </c>
      <c r="I154" s="25">
        <v>3175</v>
      </c>
      <c r="J154" s="25">
        <v>2564</v>
      </c>
      <c r="K154" s="25">
        <v>2490</v>
      </c>
      <c r="L154" s="25">
        <v>2401</v>
      </c>
      <c r="M154" s="25">
        <v>2446</v>
      </c>
      <c r="N154" s="25">
        <v>2284</v>
      </c>
      <c r="O154" s="25">
        <v>2175</v>
      </c>
      <c r="P154" s="25">
        <v>1923</v>
      </c>
      <c r="Q154" s="26">
        <v>1898</v>
      </c>
    </row>
    <row r="155" spans="1:17" ht="15.75" customHeight="1" x14ac:dyDescent="0.25">
      <c r="A155" s="22" t="s">
        <v>37</v>
      </c>
      <c r="B155" s="25">
        <v>7300</v>
      </c>
      <c r="C155" s="25">
        <v>7477</v>
      </c>
      <c r="D155" s="25">
        <v>7749</v>
      </c>
      <c r="E155" s="25">
        <v>6994</v>
      </c>
      <c r="F155" s="25">
        <v>7499</v>
      </c>
      <c r="G155" s="25">
        <v>7062</v>
      </c>
      <c r="H155" s="25">
        <v>7134</v>
      </c>
      <c r="I155" s="25">
        <v>7522</v>
      </c>
      <c r="J155" s="25">
        <v>7207</v>
      </c>
      <c r="K155" s="25">
        <v>7349</v>
      </c>
      <c r="L155" s="25">
        <v>7219</v>
      </c>
      <c r="M155" s="25">
        <v>7332</v>
      </c>
      <c r="N155" s="25">
        <v>7384</v>
      </c>
      <c r="O155" s="25">
        <v>7165</v>
      </c>
      <c r="P155" s="25">
        <v>7254</v>
      </c>
      <c r="Q155" s="26">
        <v>6892</v>
      </c>
    </row>
    <row r="156" spans="1:17" ht="15.75" customHeight="1" x14ac:dyDescent="0.25">
      <c r="A156" s="22" t="s">
        <v>40</v>
      </c>
      <c r="B156" s="25">
        <v>52</v>
      </c>
      <c r="C156" s="25">
        <v>54</v>
      </c>
      <c r="D156" s="25">
        <v>87</v>
      </c>
      <c r="E156" s="25">
        <v>49</v>
      </c>
      <c r="F156" s="25">
        <v>50</v>
      </c>
      <c r="G156" s="25">
        <v>62</v>
      </c>
      <c r="H156" s="25">
        <v>31</v>
      </c>
      <c r="I156" s="25">
        <v>33</v>
      </c>
      <c r="J156" s="25">
        <v>23</v>
      </c>
      <c r="K156" s="25">
        <v>26</v>
      </c>
      <c r="L156" s="25">
        <v>31</v>
      </c>
      <c r="M156" s="25">
        <v>36</v>
      </c>
      <c r="N156" s="25">
        <v>3</v>
      </c>
      <c r="O156" s="25"/>
      <c r="P156" s="25"/>
      <c r="Q156" s="26"/>
    </row>
    <row r="157" spans="1:17" ht="15.75" customHeight="1" x14ac:dyDescent="0.25">
      <c r="A157" s="22"/>
      <c r="B157" s="25"/>
      <c r="C157" s="25"/>
      <c r="D157" s="25"/>
      <c r="E157" s="25"/>
      <c r="F157" s="25"/>
      <c r="G157" s="25"/>
      <c r="H157" s="25"/>
      <c r="I157" s="25"/>
      <c r="J157" s="25"/>
      <c r="K157" s="25"/>
      <c r="L157" s="25"/>
      <c r="M157" s="25"/>
      <c r="N157" s="25"/>
      <c r="O157" s="25"/>
      <c r="P157" s="25"/>
      <c r="Q157" s="26"/>
    </row>
    <row r="158" spans="1:17" ht="15.75" customHeight="1" thickBot="1" x14ac:dyDescent="0.3">
      <c r="A158" s="27" t="s">
        <v>11</v>
      </c>
      <c r="B158" s="28">
        <f>SUM(B133:B156)</f>
        <v>66049</v>
      </c>
      <c r="C158" s="28">
        <f t="shared" ref="C158:Q158" si="59">SUM(C133:C156)</f>
        <v>69682</v>
      </c>
      <c r="D158" s="28">
        <f t="shared" si="59"/>
        <v>72383</v>
      </c>
      <c r="E158" s="28">
        <f t="shared" si="59"/>
        <v>68900</v>
      </c>
      <c r="F158" s="28">
        <f t="shared" si="59"/>
        <v>66984</v>
      </c>
      <c r="G158" s="28">
        <f t="shared" si="59"/>
        <v>69336</v>
      </c>
      <c r="H158" s="28">
        <f t="shared" si="59"/>
        <v>70570</v>
      </c>
      <c r="I158" s="28">
        <f t="shared" si="59"/>
        <v>72307</v>
      </c>
      <c r="J158" s="28">
        <f t="shared" si="59"/>
        <v>70395</v>
      </c>
      <c r="K158" s="28">
        <f t="shared" si="59"/>
        <v>70363</v>
      </c>
      <c r="L158" s="28">
        <f t="shared" si="59"/>
        <v>71830</v>
      </c>
      <c r="M158" s="28">
        <f t="shared" si="59"/>
        <v>70974</v>
      </c>
      <c r="N158" s="28">
        <f t="shared" si="59"/>
        <v>69504</v>
      </c>
      <c r="O158" s="28">
        <f t="shared" si="59"/>
        <v>69521</v>
      </c>
      <c r="P158" s="28">
        <f t="shared" ref="P158" si="60">SUM(P133:P156)</f>
        <v>68123</v>
      </c>
      <c r="Q158" s="107">
        <f t="shared" si="59"/>
        <v>64081</v>
      </c>
    </row>
    <row r="159" spans="1:17" ht="15.75" customHeight="1" x14ac:dyDescent="0.25">
      <c r="A159" s="32"/>
      <c r="B159" s="25"/>
      <c r="C159" s="25"/>
      <c r="D159" s="25"/>
      <c r="E159" s="25"/>
      <c r="F159" s="25"/>
      <c r="G159" s="25"/>
      <c r="H159" s="25"/>
      <c r="I159" s="25"/>
      <c r="J159" s="25"/>
      <c r="K159" s="25"/>
      <c r="L159" s="25"/>
      <c r="M159" s="25"/>
      <c r="N159" s="25"/>
      <c r="O159" s="25"/>
      <c r="P159" s="25"/>
      <c r="Q159" s="25"/>
    </row>
    <row r="160" spans="1:17" ht="15.75" customHeight="1" x14ac:dyDescent="0.25">
      <c r="A160" s="32"/>
      <c r="B160" s="25"/>
      <c r="C160" s="25"/>
      <c r="D160" s="25"/>
      <c r="E160" s="25"/>
      <c r="F160" s="25"/>
      <c r="G160" s="25"/>
      <c r="H160" s="25"/>
      <c r="I160" s="25"/>
      <c r="J160" s="25"/>
      <c r="K160" s="25"/>
      <c r="L160" s="25"/>
      <c r="M160" s="25"/>
      <c r="N160" s="25"/>
      <c r="O160" s="25"/>
      <c r="P160" s="25"/>
      <c r="Q160" s="25"/>
    </row>
    <row r="161" spans="1:17" ht="15.75" customHeight="1" x14ac:dyDescent="0.25">
      <c r="A161" s="19"/>
      <c r="B161" s="25"/>
      <c r="C161" s="25"/>
      <c r="D161" s="25"/>
      <c r="E161" s="25"/>
      <c r="F161" s="25"/>
      <c r="G161" s="25"/>
      <c r="H161" s="25"/>
      <c r="I161" s="25"/>
      <c r="J161" s="25"/>
      <c r="K161" s="25"/>
      <c r="L161" s="25"/>
      <c r="M161" s="25"/>
      <c r="N161" s="25"/>
      <c r="O161" s="25"/>
      <c r="P161" s="25"/>
      <c r="Q161" s="25"/>
    </row>
    <row r="162" spans="1:17" ht="15.75" customHeight="1" thickBot="1" x14ac:dyDescent="0.3">
      <c r="A162" s="32"/>
      <c r="B162" s="25"/>
      <c r="C162" s="25"/>
      <c r="D162" s="25"/>
      <c r="E162" s="25"/>
      <c r="F162" s="25"/>
      <c r="G162" s="25"/>
      <c r="H162" s="25"/>
      <c r="I162" s="25"/>
      <c r="J162" s="25"/>
      <c r="K162" s="25"/>
      <c r="L162" s="25"/>
      <c r="M162" s="25"/>
      <c r="N162" s="25"/>
      <c r="O162" s="25"/>
      <c r="P162" s="25"/>
      <c r="Q162" s="25"/>
    </row>
    <row r="163" spans="1:17" ht="15.75" customHeight="1" thickBot="1" x14ac:dyDescent="0.3">
      <c r="A163" s="21"/>
      <c r="B163" s="150" t="s">
        <v>65</v>
      </c>
      <c r="C163" s="150"/>
      <c r="D163" s="150"/>
      <c r="E163" s="150"/>
      <c r="F163" s="150"/>
      <c r="G163" s="150"/>
      <c r="H163" s="150"/>
      <c r="I163" s="150"/>
      <c r="J163" s="150"/>
      <c r="K163" s="150"/>
      <c r="L163" s="150"/>
      <c r="M163" s="150"/>
      <c r="N163" s="150"/>
      <c r="O163" s="150"/>
      <c r="P163" s="150"/>
      <c r="Q163" s="151"/>
    </row>
    <row r="164" spans="1:17" ht="15.75" customHeight="1" thickTop="1" thickBot="1" x14ac:dyDescent="0.3">
      <c r="A164" s="22"/>
      <c r="B164" s="96" t="s">
        <v>0</v>
      </c>
      <c r="C164" s="96" t="s">
        <v>1</v>
      </c>
      <c r="D164" s="96" t="s">
        <v>2</v>
      </c>
      <c r="E164" s="96" t="s">
        <v>3</v>
      </c>
      <c r="F164" s="96" t="s">
        <v>4</v>
      </c>
      <c r="G164" s="96" t="s">
        <v>5</v>
      </c>
      <c r="H164" s="96" t="s">
        <v>6</v>
      </c>
      <c r="I164" s="96" t="s">
        <v>7</v>
      </c>
      <c r="J164" s="96" t="s">
        <v>8</v>
      </c>
      <c r="K164" s="96" t="s">
        <v>9</v>
      </c>
      <c r="L164" s="96" t="s">
        <v>69</v>
      </c>
      <c r="M164" s="96" t="s">
        <v>89</v>
      </c>
      <c r="N164" s="96" t="s">
        <v>90</v>
      </c>
      <c r="O164" s="96" t="s">
        <v>94</v>
      </c>
      <c r="P164" s="96" t="s">
        <v>98</v>
      </c>
      <c r="Q164" s="97" t="s">
        <v>102</v>
      </c>
    </row>
    <row r="165" spans="1:17" ht="15.75" customHeight="1" thickTop="1" x14ac:dyDescent="0.25">
      <c r="A165" s="22" t="s">
        <v>17</v>
      </c>
      <c r="B165" s="25"/>
      <c r="C165" s="25"/>
      <c r="D165" s="25"/>
      <c r="E165" s="25"/>
      <c r="F165" s="25"/>
      <c r="G165" s="25"/>
      <c r="H165" s="25"/>
      <c r="I165" s="25"/>
      <c r="J165" s="25"/>
      <c r="K165" s="25"/>
      <c r="L165" s="25"/>
      <c r="M165" s="25"/>
      <c r="N165" s="25"/>
      <c r="O165" s="25"/>
      <c r="P165" s="25"/>
      <c r="Q165" s="26"/>
    </row>
    <row r="166" spans="1:17" ht="15.75" customHeight="1" x14ac:dyDescent="0.25">
      <c r="A166" s="22" t="s">
        <v>18</v>
      </c>
      <c r="B166" s="25">
        <v>455</v>
      </c>
      <c r="C166" s="25">
        <v>432</v>
      </c>
      <c r="D166" s="25">
        <v>433</v>
      </c>
      <c r="E166" s="25">
        <v>491</v>
      </c>
      <c r="F166" s="25">
        <v>534</v>
      </c>
      <c r="G166" s="25">
        <v>494</v>
      </c>
      <c r="H166" s="25">
        <v>525</v>
      </c>
      <c r="I166" s="25">
        <v>525</v>
      </c>
      <c r="J166" s="25">
        <v>621</v>
      </c>
      <c r="K166" s="25">
        <v>613</v>
      </c>
      <c r="L166" s="25">
        <v>604</v>
      </c>
      <c r="M166" s="25">
        <v>506</v>
      </c>
      <c r="N166" s="25">
        <v>450</v>
      </c>
      <c r="O166" s="25">
        <v>391</v>
      </c>
      <c r="P166" s="25">
        <v>411</v>
      </c>
      <c r="Q166" s="26">
        <v>385</v>
      </c>
    </row>
    <row r="167" spans="1:17" ht="15.75" customHeight="1" x14ac:dyDescent="0.25">
      <c r="A167" s="22" t="s">
        <v>19</v>
      </c>
      <c r="B167" s="25">
        <v>912</v>
      </c>
      <c r="C167" s="25">
        <v>945</v>
      </c>
      <c r="D167" s="25">
        <v>859</v>
      </c>
      <c r="E167" s="25">
        <v>822</v>
      </c>
      <c r="F167" s="25">
        <v>781</v>
      </c>
      <c r="G167" s="25">
        <v>805</v>
      </c>
      <c r="H167" s="25">
        <v>801</v>
      </c>
      <c r="I167" s="25">
        <v>751</v>
      </c>
      <c r="J167" s="25">
        <v>834</v>
      </c>
      <c r="K167" s="25">
        <v>871</v>
      </c>
      <c r="L167" s="25">
        <v>824</v>
      </c>
      <c r="M167" s="25">
        <v>813</v>
      </c>
      <c r="N167" s="25">
        <v>724</v>
      </c>
      <c r="O167" s="25">
        <v>661</v>
      </c>
      <c r="P167" s="25">
        <v>644</v>
      </c>
      <c r="Q167" s="26">
        <v>617</v>
      </c>
    </row>
    <row r="168" spans="1:17" ht="15.75" customHeight="1" x14ac:dyDescent="0.25">
      <c r="A168" s="22" t="s">
        <v>20</v>
      </c>
      <c r="B168" s="25">
        <v>91</v>
      </c>
      <c r="C168" s="25">
        <v>103</v>
      </c>
      <c r="D168" s="25">
        <v>109</v>
      </c>
      <c r="E168" s="25">
        <v>106</v>
      </c>
      <c r="F168" s="25">
        <v>139</v>
      </c>
      <c r="G168" s="25">
        <v>144</v>
      </c>
      <c r="H168" s="25">
        <v>185</v>
      </c>
      <c r="I168" s="25">
        <v>186</v>
      </c>
      <c r="J168" s="25">
        <v>201</v>
      </c>
      <c r="K168" s="25">
        <v>236</v>
      </c>
      <c r="L168" s="25">
        <v>228</v>
      </c>
      <c r="M168" s="25">
        <v>251</v>
      </c>
      <c r="N168" s="25">
        <v>251</v>
      </c>
      <c r="O168" s="25">
        <v>225</v>
      </c>
      <c r="P168" s="25">
        <v>224</v>
      </c>
      <c r="Q168" s="26">
        <v>181</v>
      </c>
    </row>
    <row r="169" spans="1:17" ht="15.75" customHeight="1" x14ac:dyDescent="0.25">
      <c r="A169" s="22" t="s">
        <v>21</v>
      </c>
      <c r="B169" s="25">
        <v>97</v>
      </c>
      <c r="C169" s="25">
        <v>86</v>
      </c>
      <c r="D169" s="25">
        <v>107</v>
      </c>
      <c r="E169" s="25">
        <v>133</v>
      </c>
      <c r="F169" s="25">
        <v>169</v>
      </c>
      <c r="G169" s="25">
        <v>86</v>
      </c>
      <c r="H169" s="25">
        <v>100</v>
      </c>
      <c r="I169" s="25">
        <v>33</v>
      </c>
      <c r="J169" s="25">
        <v>19</v>
      </c>
      <c r="K169" s="25">
        <v>20</v>
      </c>
      <c r="L169" s="25">
        <v>26</v>
      </c>
      <c r="M169" s="25">
        <v>28</v>
      </c>
      <c r="N169" s="25">
        <v>20</v>
      </c>
      <c r="O169" s="25">
        <v>20</v>
      </c>
      <c r="P169" s="25">
        <v>12</v>
      </c>
      <c r="Q169" s="26">
        <v>8</v>
      </c>
    </row>
    <row r="170" spans="1:17" ht="15.75" customHeight="1" x14ac:dyDescent="0.25">
      <c r="A170" s="22" t="s">
        <v>22</v>
      </c>
      <c r="B170" s="25">
        <v>142</v>
      </c>
      <c r="C170" s="25">
        <v>132</v>
      </c>
      <c r="D170" s="25">
        <v>158</v>
      </c>
      <c r="E170" s="25">
        <v>181</v>
      </c>
      <c r="F170" s="25">
        <v>275</v>
      </c>
      <c r="G170" s="25">
        <v>290</v>
      </c>
      <c r="H170" s="25">
        <v>285</v>
      </c>
      <c r="I170" s="25">
        <v>322</v>
      </c>
      <c r="J170" s="25">
        <v>367</v>
      </c>
      <c r="K170" s="25">
        <v>349</v>
      </c>
      <c r="L170" s="25">
        <v>361</v>
      </c>
      <c r="M170" s="25">
        <v>396</v>
      </c>
      <c r="N170" s="25">
        <v>428</v>
      </c>
      <c r="O170" s="25">
        <v>384</v>
      </c>
      <c r="P170" s="25">
        <v>378</v>
      </c>
      <c r="Q170" s="26">
        <v>366</v>
      </c>
    </row>
    <row r="171" spans="1:17" ht="15.75" customHeight="1" x14ac:dyDescent="0.25">
      <c r="A171" s="22" t="s">
        <v>50</v>
      </c>
      <c r="B171" s="25"/>
      <c r="C171" s="25"/>
      <c r="D171" s="25"/>
      <c r="E171" s="25"/>
      <c r="F171" s="25"/>
      <c r="G171" s="25"/>
      <c r="H171" s="25"/>
      <c r="I171" s="25"/>
      <c r="J171" s="25"/>
      <c r="K171" s="25"/>
      <c r="L171" s="25"/>
      <c r="M171" s="25"/>
      <c r="N171" s="25"/>
      <c r="O171" s="25"/>
      <c r="P171" s="25"/>
      <c r="Q171" s="26"/>
    </row>
    <row r="172" spans="1:17" ht="15.75" customHeight="1" x14ac:dyDescent="0.25">
      <c r="A172" s="22" t="s">
        <v>51</v>
      </c>
      <c r="B172" s="25"/>
      <c r="C172" s="25"/>
      <c r="D172" s="25"/>
      <c r="E172" s="25"/>
      <c r="F172" s="25"/>
      <c r="G172" s="25"/>
      <c r="H172" s="25"/>
      <c r="I172" s="25"/>
      <c r="J172" s="25"/>
      <c r="K172" s="25"/>
      <c r="L172" s="25"/>
      <c r="M172" s="25"/>
      <c r="N172" s="25"/>
      <c r="O172" s="25"/>
      <c r="P172" s="25"/>
      <c r="Q172" s="26"/>
    </row>
    <row r="173" spans="1:17" ht="15.75" customHeight="1" x14ac:dyDescent="0.25">
      <c r="A173" s="22" t="s">
        <v>23</v>
      </c>
      <c r="B173" s="25">
        <v>738</v>
      </c>
      <c r="C173" s="25">
        <v>703</v>
      </c>
      <c r="D173" s="25">
        <v>552</v>
      </c>
      <c r="E173" s="25">
        <v>422</v>
      </c>
      <c r="F173" s="25">
        <v>445</v>
      </c>
      <c r="G173" s="25">
        <v>508</v>
      </c>
      <c r="H173" s="25">
        <v>502</v>
      </c>
      <c r="I173" s="25">
        <v>569</v>
      </c>
      <c r="J173" s="25">
        <v>599</v>
      </c>
      <c r="K173" s="25">
        <v>661</v>
      </c>
      <c r="L173" s="25">
        <v>687</v>
      </c>
      <c r="M173" s="25">
        <v>699</v>
      </c>
      <c r="N173" s="25">
        <v>791</v>
      </c>
      <c r="O173" s="25">
        <v>847</v>
      </c>
      <c r="P173" s="25">
        <v>818</v>
      </c>
      <c r="Q173" s="26">
        <v>758</v>
      </c>
    </row>
    <row r="174" spans="1:17" ht="15.75" customHeight="1" x14ac:dyDescent="0.25">
      <c r="A174" s="22" t="s">
        <v>24</v>
      </c>
      <c r="B174" s="25">
        <v>169</v>
      </c>
      <c r="C174" s="25">
        <v>172</v>
      </c>
      <c r="D174" s="25">
        <v>187</v>
      </c>
      <c r="E174" s="25">
        <v>221</v>
      </c>
      <c r="F174" s="25">
        <v>375</v>
      </c>
      <c r="G174" s="25">
        <v>368</v>
      </c>
      <c r="H174" s="25">
        <v>327</v>
      </c>
      <c r="I174" s="25">
        <v>295</v>
      </c>
      <c r="J174" s="25">
        <v>306</v>
      </c>
      <c r="K174" s="25">
        <v>295</v>
      </c>
      <c r="L174" s="25">
        <v>268</v>
      </c>
      <c r="M174" s="25">
        <v>268</v>
      </c>
      <c r="N174" s="25">
        <v>263</v>
      </c>
      <c r="O174" s="25">
        <v>236</v>
      </c>
      <c r="P174" s="25">
        <v>181</v>
      </c>
      <c r="Q174" s="26">
        <v>104</v>
      </c>
    </row>
    <row r="175" spans="1:17" ht="15.75" customHeight="1" x14ac:dyDescent="0.25">
      <c r="A175" s="22" t="s">
        <v>25</v>
      </c>
      <c r="B175" s="25"/>
      <c r="C175" s="25"/>
      <c r="D175" s="25"/>
      <c r="E175" s="25"/>
      <c r="F175" s="25"/>
      <c r="G175" s="25"/>
      <c r="H175" s="25"/>
      <c r="I175" s="25"/>
      <c r="J175" s="25"/>
      <c r="K175" s="25"/>
      <c r="L175" s="25"/>
      <c r="M175" s="25"/>
      <c r="N175" s="25"/>
      <c r="O175" s="25"/>
      <c r="P175" s="25"/>
      <c r="Q175" s="26"/>
    </row>
    <row r="176" spans="1:17" ht="15.75" customHeight="1" x14ac:dyDescent="0.25">
      <c r="A176" s="22" t="s">
        <v>26</v>
      </c>
      <c r="B176" s="25"/>
      <c r="C176" s="25"/>
      <c r="D176" s="25"/>
      <c r="E176" s="25"/>
      <c r="F176" s="25"/>
      <c r="G176" s="25"/>
      <c r="H176" s="25"/>
      <c r="I176" s="25"/>
      <c r="J176" s="25">
        <v>1</v>
      </c>
      <c r="K176" s="25">
        <v>33</v>
      </c>
      <c r="L176" s="25">
        <v>51</v>
      </c>
      <c r="M176" s="25">
        <v>70</v>
      </c>
      <c r="N176" s="25">
        <v>76</v>
      </c>
      <c r="O176" s="25">
        <v>91</v>
      </c>
      <c r="P176" s="25">
        <v>89</v>
      </c>
      <c r="Q176" s="26">
        <v>82</v>
      </c>
    </row>
    <row r="177" spans="1:17" ht="15.75" customHeight="1" x14ac:dyDescent="0.25">
      <c r="A177" s="22" t="s">
        <v>27</v>
      </c>
      <c r="B177" s="25"/>
      <c r="C177" s="25"/>
      <c r="D177" s="25"/>
      <c r="E177" s="25"/>
      <c r="F177" s="25"/>
      <c r="G177" s="25">
        <v>5</v>
      </c>
      <c r="H177" s="25">
        <v>8</v>
      </c>
      <c r="I177" s="25">
        <v>27</v>
      </c>
      <c r="J177" s="25">
        <v>46</v>
      </c>
      <c r="K177" s="25">
        <v>85</v>
      </c>
      <c r="L177" s="25">
        <v>105</v>
      </c>
      <c r="M177" s="25">
        <v>148</v>
      </c>
      <c r="N177" s="25">
        <v>181</v>
      </c>
      <c r="O177" s="25">
        <v>218</v>
      </c>
      <c r="P177" s="25">
        <v>265</v>
      </c>
      <c r="Q177" s="26">
        <v>304</v>
      </c>
    </row>
    <row r="178" spans="1:17" ht="15.75" customHeight="1" x14ac:dyDescent="0.25">
      <c r="A178" s="22" t="s">
        <v>28</v>
      </c>
      <c r="B178" s="25">
        <v>1147</v>
      </c>
      <c r="C178" s="25">
        <v>1212</v>
      </c>
      <c r="D178" s="25">
        <v>1380</v>
      </c>
      <c r="E178" s="25">
        <v>1321</v>
      </c>
      <c r="F178" s="25">
        <v>1271</v>
      </c>
      <c r="G178" s="25">
        <v>1294</v>
      </c>
      <c r="H178" s="25">
        <v>1181</v>
      </c>
      <c r="I178" s="25">
        <v>1268</v>
      </c>
      <c r="J178" s="25">
        <v>1307</v>
      </c>
      <c r="K178" s="25">
        <v>1373</v>
      </c>
      <c r="L178" s="25">
        <v>1427</v>
      </c>
      <c r="M178" s="25">
        <v>1515</v>
      </c>
      <c r="N178" s="25">
        <v>1475</v>
      </c>
      <c r="O178" s="25">
        <v>1420</v>
      </c>
      <c r="P178" s="25">
        <v>1417</v>
      </c>
      <c r="Q178" s="26">
        <v>1324</v>
      </c>
    </row>
    <row r="179" spans="1:17" ht="15.75" customHeight="1" x14ac:dyDescent="0.25">
      <c r="A179" s="22" t="s">
        <v>29</v>
      </c>
      <c r="B179" s="25">
        <v>413</v>
      </c>
      <c r="C179" s="25">
        <v>431</v>
      </c>
      <c r="D179" s="25">
        <v>374</v>
      </c>
      <c r="E179" s="25">
        <v>358</v>
      </c>
      <c r="F179" s="25">
        <v>378</v>
      </c>
      <c r="G179" s="25">
        <v>385</v>
      </c>
      <c r="H179" s="25">
        <v>353</v>
      </c>
      <c r="I179" s="25">
        <v>380</v>
      </c>
      <c r="J179" s="25">
        <v>343</v>
      </c>
      <c r="K179" s="25">
        <v>353</v>
      </c>
      <c r="L179" s="25">
        <v>369</v>
      </c>
      <c r="M179" s="25">
        <v>388</v>
      </c>
      <c r="N179" s="25">
        <v>435</v>
      </c>
      <c r="O179" s="25">
        <v>450</v>
      </c>
      <c r="P179" s="25">
        <v>422</v>
      </c>
      <c r="Q179" s="26">
        <v>459</v>
      </c>
    </row>
    <row r="180" spans="1:17" ht="15.75" customHeight="1" x14ac:dyDescent="0.25">
      <c r="A180" s="22" t="s">
        <v>30</v>
      </c>
      <c r="B180" s="25">
        <v>19</v>
      </c>
      <c r="C180" s="25">
        <v>82</v>
      </c>
      <c r="D180" s="25">
        <v>112</v>
      </c>
      <c r="E180" s="25">
        <v>123</v>
      </c>
      <c r="F180" s="25">
        <v>139</v>
      </c>
      <c r="G180" s="25">
        <v>208</v>
      </c>
      <c r="H180" s="25">
        <v>320</v>
      </c>
      <c r="I180" s="25">
        <v>380</v>
      </c>
      <c r="J180" s="25">
        <v>424</v>
      </c>
      <c r="K180" s="25">
        <v>449</v>
      </c>
      <c r="L180" s="25">
        <v>353</v>
      </c>
      <c r="M180" s="25">
        <v>367</v>
      </c>
      <c r="N180" s="25">
        <v>354</v>
      </c>
      <c r="O180" s="25">
        <v>374</v>
      </c>
      <c r="P180" s="25">
        <v>366</v>
      </c>
      <c r="Q180" s="26">
        <v>398</v>
      </c>
    </row>
    <row r="181" spans="1:17" ht="15.75" customHeight="1" x14ac:dyDescent="0.25">
      <c r="A181" s="22" t="s">
        <v>31</v>
      </c>
      <c r="B181" s="25">
        <v>2340</v>
      </c>
      <c r="C181" s="25">
        <v>2426</v>
      </c>
      <c r="D181" s="25">
        <v>2563</v>
      </c>
      <c r="E181" s="25">
        <v>2458</v>
      </c>
      <c r="F181" s="25">
        <v>2292</v>
      </c>
      <c r="G181" s="25">
        <v>2072</v>
      </c>
      <c r="H181" s="25">
        <v>1880</v>
      </c>
      <c r="I181" s="25">
        <v>1969</v>
      </c>
      <c r="J181" s="25">
        <v>1875</v>
      </c>
      <c r="K181" s="25">
        <v>1979</v>
      </c>
      <c r="L181" s="25">
        <v>1793</v>
      </c>
      <c r="M181" s="25">
        <v>1742</v>
      </c>
      <c r="N181" s="25">
        <v>1630</v>
      </c>
      <c r="O181" s="25">
        <v>1489</v>
      </c>
      <c r="P181" s="25">
        <v>1450</v>
      </c>
      <c r="Q181" s="26">
        <v>1394</v>
      </c>
    </row>
    <row r="182" spans="1:17" ht="15.75" customHeight="1" x14ac:dyDescent="0.25">
      <c r="A182" s="22" t="s">
        <v>32</v>
      </c>
      <c r="B182" s="25">
        <v>37</v>
      </c>
      <c r="C182" s="25">
        <v>42</v>
      </c>
      <c r="D182" s="25">
        <v>48</v>
      </c>
      <c r="E182" s="25">
        <v>41</v>
      </c>
      <c r="F182" s="25">
        <v>40</v>
      </c>
      <c r="G182" s="25">
        <v>50</v>
      </c>
      <c r="H182" s="25">
        <v>57</v>
      </c>
      <c r="I182" s="25">
        <v>62</v>
      </c>
      <c r="J182" s="25">
        <v>61</v>
      </c>
      <c r="K182" s="25">
        <v>60</v>
      </c>
      <c r="L182" s="25">
        <v>69</v>
      </c>
      <c r="M182" s="25">
        <v>63</v>
      </c>
      <c r="N182" s="25">
        <v>61</v>
      </c>
      <c r="O182" s="25">
        <v>63</v>
      </c>
      <c r="P182" s="25">
        <v>73</v>
      </c>
      <c r="Q182" s="26">
        <v>110</v>
      </c>
    </row>
    <row r="183" spans="1:17" ht="15.75" customHeight="1" x14ac:dyDescent="0.25">
      <c r="A183" s="22" t="s">
        <v>33</v>
      </c>
      <c r="B183" s="25">
        <v>399</v>
      </c>
      <c r="C183" s="25">
        <v>412</v>
      </c>
      <c r="D183" s="25">
        <v>468</v>
      </c>
      <c r="E183" s="25">
        <v>493</v>
      </c>
      <c r="F183" s="25">
        <v>528</v>
      </c>
      <c r="G183" s="25">
        <v>537</v>
      </c>
      <c r="H183" s="25">
        <v>595</v>
      </c>
      <c r="I183" s="25">
        <v>633</v>
      </c>
      <c r="J183" s="25">
        <v>698</v>
      </c>
      <c r="K183" s="25">
        <v>823</v>
      </c>
      <c r="L183" s="25">
        <v>933</v>
      </c>
      <c r="M183" s="25">
        <v>1165</v>
      </c>
      <c r="N183" s="25">
        <v>1280</v>
      </c>
      <c r="O183" s="25">
        <v>1340</v>
      </c>
      <c r="P183" s="25">
        <v>1276</v>
      </c>
      <c r="Q183" s="26">
        <v>1240</v>
      </c>
    </row>
    <row r="184" spans="1:17" ht="15.75" customHeight="1" x14ac:dyDescent="0.25">
      <c r="A184" s="22" t="s">
        <v>34</v>
      </c>
      <c r="B184" s="25">
        <v>381</v>
      </c>
      <c r="C184" s="25">
        <v>343</v>
      </c>
      <c r="D184" s="25">
        <v>375</v>
      </c>
      <c r="E184" s="25">
        <v>436</v>
      </c>
      <c r="F184" s="25">
        <v>475</v>
      </c>
      <c r="G184" s="25">
        <v>481</v>
      </c>
      <c r="H184" s="25">
        <v>456</v>
      </c>
      <c r="I184" s="25">
        <v>506</v>
      </c>
      <c r="J184" s="25">
        <v>572</v>
      </c>
      <c r="K184" s="25">
        <v>549</v>
      </c>
      <c r="L184" s="25">
        <v>563</v>
      </c>
      <c r="M184" s="25">
        <v>598</v>
      </c>
      <c r="N184" s="25">
        <v>702</v>
      </c>
      <c r="O184" s="25">
        <v>632</v>
      </c>
      <c r="P184" s="25">
        <v>455</v>
      </c>
      <c r="Q184" s="26">
        <v>384</v>
      </c>
    </row>
    <row r="185" spans="1:17" ht="15.75" customHeight="1" x14ac:dyDescent="0.25">
      <c r="A185" s="22" t="s">
        <v>35</v>
      </c>
      <c r="B185" s="25">
        <v>419</v>
      </c>
      <c r="C185" s="25">
        <v>432</v>
      </c>
      <c r="D185" s="25">
        <v>482</v>
      </c>
      <c r="E185" s="25">
        <v>512</v>
      </c>
      <c r="F185" s="25">
        <v>493</v>
      </c>
      <c r="G185" s="25">
        <v>511</v>
      </c>
      <c r="H185" s="25">
        <v>521</v>
      </c>
      <c r="I185" s="25">
        <v>537</v>
      </c>
      <c r="J185" s="25">
        <v>562</v>
      </c>
      <c r="K185" s="25">
        <v>621</v>
      </c>
      <c r="L185" s="25">
        <v>620</v>
      </c>
      <c r="M185" s="25">
        <v>650</v>
      </c>
      <c r="N185" s="25">
        <v>636</v>
      </c>
      <c r="O185" s="25">
        <v>605</v>
      </c>
      <c r="P185" s="25">
        <v>615</v>
      </c>
      <c r="Q185" s="26">
        <v>588</v>
      </c>
    </row>
    <row r="186" spans="1:17" ht="15.75" customHeight="1" x14ac:dyDescent="0.25">
      <c r="A186" s="22" t="s">
        <v>36</v>
      </c>
      <c r="B186" s="25">
        <v>205</v>
      </c>
      <c r="C186" s="25">
        <v>204</v>
      </c>
      <c r="D186" s="25">
        <v>229</v>
      </c>
      <c r="E186" s="25">
        <v>224</v>
      </c>
      <c r="F186" s="25">
        <v>198</v>
      </c>
      <c r="G186" s="25">
        <v>198</v>
      </c>
      <c r="H186" s="25">
        <v>172</v>
      </c>
      <c r="I186" s="25">
        <v>167</v>
      </c>
      <c r="J186" s="25">
        <v>161</v>
      </c>
      <c r="K186" s="25">
        <v>146</v>
      </c>
      <c r="L186" s="25">
        <v>141</v>
      </c>
      <c r="M186" s="25">
        <v>129</v>
      </c>
      <c r="N186" s="25">
        <v>100</v>
      </c>
      <c r="O186" s="25">
        <v>98</v>
      </c>
      <c r="P186" s="25">
        <v>128</v>
      </c>
      <c r="Q186" s="26">
        <v>116</v>
      </c>
    </row>
    <row r="187" spans="1:17" ht="15.75" customHeight="1" x14ac:dyDescent="0.25">
      <c r="A187" s="22" t="s">
        <v>37</v>
      </c>
      <c r="B187" s="25">
        <v>1607</v>
      </c>
      <c r="C187" s="25">
        <v>1635</v>
      </c>
      <c r="D187" s="25">
        <v>1785</v>
      </c>
      <c r="E187" s="25">
        <v>1714</v>
      </c>
      <c r="F187" s="25">
        <v>1698</v>
      </c>
      <c r="G187" s="25">
        <v>1652</v>
      </c>
      <c r="H187" s="25">
        <v>1818</v>
      </c>
      <c r="I187" s="25">
        <v>2018</v>
      </c>
      <c r="J187" s="25">
        <v>2007</v>
      </c>
      <c r="K187" s="25">
        <v>2173</v>
      </c>
      <c r="L187" s="25">
        <v>2165</v>
      </c>
      <c r="M187" s="25">
        <v>2080</v>
      </c>
      <c r="N187" s="25">
        <v>2042</v>
      </c>
      <c r="O187" s="25">
        <v>1970</v>
      </c>
      <c r="P187" s="25">
        <v>1893</v>
      </c>
      <c r="Q187" s="26">
        <v>1846</v>
      </c>
    </row>
    <row r="188" spans="1:17" ht="15.75" customHeight="1" x14ac:dyDescent="0.25">
      <c r="A188" s="22" t="s">
        <v>40</v>
      </c>
      <c r="B188" s="25">
        <v>6</v>
      </c>
      <c r="C188" s="25">
        <v>5</v>
      </c>
      <c r="D188" s="25">
        <v>1</v>
      </c>
      <c r="E188" s="25">
        <v>4</v>
      </c>
      <c r="F188" s="25">
        <v>6</v>
      </c>
      <c r="G188" s="25">
        <v>3</v>
      </c>
      <c r="H188" s="25">
        <v>4</v>
      </c>
      <c r="I188" s="25">
        <v>4</v>
      </c>
      <c r="J188" s="25">
        <v>3</v>
      </c>
      <c r="K188" s="25">
        <v>1</v>
      </c>
      <c r="L188" s="25">
        <v>1</v>
      </c>
      <c r="M188" s="25"/>
      <c r="N188" s="25"/>
      <c r="O188" s="25"/>
      <c r="P188" s="25"/>
      <c r="Q188" s="26"/>
    </row>
    <row r="189" spans="1:17" ht="15.75" customHeight="1" x14ac:dyDescent="0.25">
      <c r="A189" s="22"/>
      <c r="B189" s="25"/>
      <c r="C189" s="25"/>
      <c r="D189" s="25"/>
      <c r="E189" s="25"/>
      <c r="F189" s="25"/>
      <c r="G189" s="25"/>
      <c r="H189" s="25"/>
      <c r="I189" s="25"/>
      <c r="J189" s="25"/>
      <c r="K189" s="25"/>
      <c r="L189" s="25"/>
      <c r="M189" s="25"/>
      <c r="N189" s="25"/>
      <c r="O189" s="25"/>
      <c r="P189" s="25"/>
      <c r="Q189" s="26"/>
    </row>
    <row r="190" spans="1:17" ht="15.75" customHeight="1" thickBot="1" x14ac:dyDescent="0.3">
      <c r="A190" s="27" t="s">
        <v>11</v>
      </c>
      <c r="B190" s="28">
        <f>SUM(B165:B188)</f>
        <v>9577</v>
      </c>
      <c r="C190" s="28">
        <f t="shared" ref="C190:Q190" si="61">SUM(C165:C188)</f>
        <v>9797</v>
      </c>
      <c r="D190" s="28">
        <f t="shared" si="61"/>
        <v>10222</v>
      </c>
      <c r="E190" s="28">
        <f t="shared" si="61"/>
        <v>10060</v>
      </c>
      <c r="F190" s="28">
        <f t="shared" si="61"/>
        <v>10236</v>
      </c>
      <c r="G190" s="28">
        <f t="shared" si="61"/>
        <v>10091</v>
      </c>
      <c r="H190" s="28">
        <f t="shared" si="61"/>
        <v>10090</v>
      </c>
      <c r="I190" s="28">
        <f t="shared" si="61"/>
        <v>10632</v>
      </c>
      <c r="J190" s="28">
        <f t="shared" si="61"/>
        <v>11007</v>
      </c>
      <c r="K190" s="28">
        <f t="shared" si="61"/>
        <v>11690</v>
      </c>
      <c r="L190" s="28">
        <f t="shared" si="61"/>
        <v>11588</v>
      </c>
      <c r="M190" s="28">
        <f t="shared" si="61"/>
        <v>11876</v>
      </c>
      <c r="N190" s="28">
        <f t="shared" si="61"/>
        <v>11899</v>
      </c>
      <c r="O190" s="28">
        <f t="shared" si="61"/>
        <v>11514</v>
      </c>
      <c r="P190" s="28">
        <f t="shared" ref="P190" si="62">SUM(P165:P188)</f>
        <v>11117</v>
      </c>
      <c r="Q190" s="107">
        <f t="shared" si="61"/>
        <v>10664</v>
      </c>
    </row>
    <row r="191" spans="1:17" ht="15.75" customHeight="1" x14ac:dyDescent="0.25">
      <c r="A191" s="32"/>
      <c r="B191" s="25"/>
      <c r="C191" s="25"/>
      <c r="D191" s="25"/>
      <c r="E191" s="25"/>
      <c r="F191" s="25"/>
      <c r="G191" s="25"/>
      <c r="H191" s="25"/>
      <c r="I191" s="25"/>
      <c r="J191" s="25"/>
      <c r="K191" s="25"/>
      <c r="L191" s="25"/>
      <c r="M191" s="25"/>
      <c r="N191" s="25"/>
      <c r="O191" s="25"/>
      <c r="P191" s="25"/>
      <c r="Q191" s="25"/>
    </row>
    <row r="192" spans="1:17" ht="15.75" customHeight="1" x14ac:dyDescent="0.25">
      <c r="A192" s="15" t="s">
        <v>103</v>
      </c>
      <c r="B192" s="25"/>
      <c r="C192" s="25"/>
      <c r="D192" s="25"/>
      <c r="E192" s="25"/>
      <c r="F192" s="25"/>
      <c r="G192" s="25"/>
      <c r="H192" s="25"/>
      <c r="I192" s="25"/>
      <c r="J192" s="25"/>
      <c r="K192" s="25"/>
      <c r="L192" s="25"/>
      <c r="M192" s="25"/>
      <c r="N192" s="25"/>
      <c r="O192" s="25"/>
      <c r="P192" s="25"/>
      <c r="Q192" s="25"/>
    </row>
    <row r="193" spans="1:17" ht="15.75" customHeight="1" x14ac:dyDescent="0.25">
      <c r="A193" s="15"/>
      <c r="B193" s="25"/>
      <c r="C193" s="25"/>
      <c r="D193" s="25"/>
      <c r="E193" s="25"/>
      <c r="F193" s="25"/>
      <c r="G193" s="25"/>
      <c r="H193" s="25"/>
      <c r="I193" s="25"/>
      <c r="J193" s="25"/>
      <c r="K193" s="25"/>
      <c r="L193" s="25"/>
      <c r="M193" s="25"/>
      <c r="N193" s="25"/>
      <c r="O193" s="25"/>
      <c r="P193" s="25"/>
      <c r="Q193" s="25"/>
    </row>
    <row r="194" spans="1:17" ht="15.75" customHeight="1" x14ac:dyDescent="0.25">
      <c r="A194" s="19"/>
      <c r="B194" s="25"/>
      <c r="C194" s="25"/>
      <c r="D194" s="25"/>
      <c r="E194" s="25"/>
      <c r="F194" s="25"/>
      <c r="G194" s="25"/>
      <c r="H194" s="25"/>
      <c r="I194" s="25"/>
      <c r="J194" s="25"/>
      <c r="K194" s="25"/>
      <c r="L194" s="25"/>
      <c r="M194" s="25"/>
      <c r="N194" s="25"/>
      <c r="O194" s="25"/>
      <c r="P194" s="25"/>
      <c r="Q194" s="25"/>
    </row>
    <row r="195" spans="1:17" x14ac:dyDescent="0.25">
      <c r="A195" s="34" t="s">
        <v>56</v>
      </c>
    </row>
    <row r="196" spans="1:17" x14ac:dyDescent="0.25">
      <c r="A196" s="29" t="s">
        <v>72</v>
      </c>
    </row>
    <row r="197" spans="1:17" ht="47.25" customHeight="1" x14ac:dyDescent="0.25">
      <c r="A197" s="152" t="s">
        <v>120</v>
      </c>
      <c r="B197" s="152"/>
      <c r="C197" s="152"/>
      <c r="D197" s="152"/>
      <c r="E197" s="152"/>
      <c r="F197" s="152"/>
      <c r="G197" s="152"/>
      <c r="H197" s="152"/>
      <c r="I197" s="152"/>
      <c r="J197" s="152"/>
      <c r="K197" s="152"/>
      <c r="L197" s="152"/>
      <c r="M197" s="152"/>
      <c r="N197" s="152"/>
      <c r="O197" s="152"/>
      <c r="P197" s="152"/>
      <c r="Q197" s="152"/>
    </row>
    <row r="198" spans="1:17" ht="31.5" customHeight="1" x14ac:dyDescent="0.25">
      <c r="A198" s="153" t="s">
        <v>81</v>
      </c>
      <c r="B198" s="153"/>
      <c r="C198" s="153"/>
      <c r="D198" s="153"/>
      <c r="E198" s="153"/>
      <c r="F198" s="153"/>
      <c r="G198" s="153"/>
      <c r="H198" s="153"/>
      <c r="I198" s="153"/>
      <c r="J198" s="153"/>
      <c r="K198" s="153"/>
      <c r="L198" s="153"/>
      <c r="M198" s="153"/>
      <c r="N198" s="153"/>
      <c r="O198" s="153"/>
      <c r="P198" s="153"/>
      <c r="Q198" s="153"/>
    </row>
    <row r="199" spans="1:17" ht="47.25" customHeight="1" x14ac:dyDescent="0.25">
      <c r="A199" s="131" t="s">
        <v>122</v>
      </c>
      <c r="B199" s="131"/>
      <c r="C199" s="131"/>
      <c r="D199" s="131"/>
      <c r="E199" s="131"/>
      <c r="F199" s="131"/>
      <c r="G199" s="131"/>
      <c r="H199" s="131"/>
      <c r="I199" s="131"/>
      <c r="J199" s="131"/>
      <c r="K199" s="131"/>
      <c r="L199" s="131"/>
      <c r="M199" s="131"/>
      <c r="N199" s="131"/>
      <c r="O199" s="131"/>
      <c r="P199" s="131"/>
      <c r="Q199" s="131"/>
    </row>
    <row r="200" spans="1:17" ht="31.5" customHeight="1" x14ac:dyDescent="0.25">
      <c r="A200" s="153" t="s">
        <v>87</v>
      </c>
      <c r="B200" s="153"/>
      <c r="C200" s="153"/>
      <c r="D200" s="153"/>
      <c r="E200" s="153"/>
      <c r="F200" s="153"/>
      <c r="G200" s="153"/>
      <c r="H200" s="153"/>
      <c r="I200" s="153"/>
      <c r="J200" s="153"/>
      <c r="K200" s="153"/>
      <c r="L200" s="153"/>
      <c r="M200" s="153"/>
      <c r="N200" s="153"/>
      <c r="O200" s="153"/>
      <c r="P200" s="153"/>
      <c r="Q200" s="153"/>
    </row>
    <row r="201" spans="1:17" ht="16.899999999999999" customHeight="1" x14ac:dyDescent="0.25">
      <c r="A201" s="154" t="s">
        <v>123</v>
      </c>
      <c r="B201" s="154"/>
      <c r="C201" s="154"/>
      <c r="D201" s="154"/>
      <c r="E201" s="154"/>
      <c r="F201" s="154"/>
      <c r="G201" s="154"/>
      <c r="H201" s="154"/>
      <c r="I201" s="154"/>
      <c r="J201" s="154"/>
      <c r="K201" s="154"/>
      <c r="L201" s="154"/>
      <c r="M201" s="154"/>
      <c r="N201" s="154"/>
      <c r="O201" s="154"/>
      <c r="P201" s="154"/>
      <c r="Q201" s="154"/>
    </row>
    <row r="202" spans="1:17" ht="17.45" customHeight="1" x14ac:dyDescent="0.25">
      <c r="A202" s="154" t="s">
        <v>124</v>
      </c>
      <c r="B202" s="154"/>
      <c r="C202" s="154"/>
      <c r="D202" s="154"/>
      <c r="E202" s="154"/>
      <c r="F202" s="154"/>
      <c r="G202" s="154"/>
      <c r="H202" s="154"/>
      <c r="I202" s="154"/>
      <c r="J202" s="154"/>
      <c r="K202" s="154"/>
      <c r="L202" s="154"/>
      <c r="M202" s="154"/>
      <c r="N202" s="154"/>
      <c r="O202" s="154"/>
      <c r="P202" s="154"/>
      <c r="Q202" s="154"/>
    </row>
    <row r="203" spans="1:17" ht="31.5" customHeight="1" x14ac:dyDescent="0.25">
      <c r="A203" s="154" t="s">
        <v>125</v>
      </c>
      <c r="B203" s="154"/>
      <c r="C203" s="154"/>
      <c r="D203" s="154"/>
      <c r="E203" s="154"/>
      <c r="F203" s="154"/>
      <c r="G203" s="154"/>
      <c r="H203" s="154"/>
      <c r="I203" s="154"/>
      <c r="J203" s="154"/>
      <c r="K203" s="154"/>
      <c r="L203" s="154"/>
      <c r="M203" s="154"/>
      <c r="N203" s="154"/>
      <c r="O203" s="154"/>
      <c r="P203" s="154"/>
      <c r="Q203" s="154"/>
    </row>
    <row r="204" spans="1:17" ht="61.9" customHeight="1" x14ac:dyDescent="0.25">
      <c r="A204" s="154" t="s">
        <v>126</v>
      </c>
      <c r="B204" s="154"/>
      <c r="C204" s="154"/>
      <c r="D204" s="154"/>
      <c r="E204" s="154"/>
      <c r="F204" s="154"/>
      <c r="G204" s="154"/>
      <c r="H204" s="154"/>
      <c r="I204" s="154"/>
      <c r="J204" s="154"/>
      <c r="K204" s="154"/>
      <c r="L204" s="154"/>
      <c r="M204" s="154"/>
      <c r="N204" s="154"/>
      <c r="O204" s="154"/>
      <c r="P204" s="154"/>
      <c r="Q204" s="154"/>
    </row>
    <row r="205" spans="1:17" ht="15.75" customHeight="1" x14ac:dyDescent="0.25">
      <c r="A205" s="104" t="s">
        <v>99</v>
      </c>
      <c r="B205" s="104"/>
      <c r="C205" s="104"/>
      <c r="D205" s="104"/>
      <c r="E205" s="104"/>
      <c r="F205" s="104"/>
      <c r="G205" s="104"/>
      <c r="H205" s="104"/>
      <c r="I205" s="104"/>
      <c r="J205" s="104"/>
      <c r="K205" s="104"/>
      <c r="L205" s="104"/>
      <c r="M205" s="104"/>
      <c r="N205" s="104"/>
      <c r="O205" s="104"/>
      <c r="P205" s="104"/>
      <c r="Q205" s="73"/>
    </row>
    <row r="206" spans="1:17" ht="31.15" customHeight="1" x14ac:dyDescent="0.25">
      <c r="A206" s="131" t="s">
        <v>96</v>
      </c>
      <c r="B206" s="131"/>
      <c r="C206" s="131"/>
      <c r="D206" s="131"/>
      <c r="E206" s="131"/>
      <c r="F206" s="131"/>
      <c r="G206" s="131"/>
      <c r="H206" s="131"/>
      <c r="I206" s="131"/>
      <c r="J206" s="131"/>
      <c r="K206" s="131"/>
      <c r="L206" s="131"/>
      <c r="M206" s="131"/>
      <c r="N206" s="131"/>
      <c r="O206" s="131"/>
      <c r="P206" s="131"/>
      <c r="Q206" s="131"/>
    </row>
  </sheetData>
  <mergeCells count="16">
    <mergeCell ref="A199:Q199"/>
    <mergeCell ref="A206:Q206"/>
    <mergeCell ref="B131:Q131"/>
    <mergeCell ref="B163:Q163"/>
    <mergeCell ref="A197:Q197"/>
    <mergeCell ref="A198:Q198"/>
    <mergeCell ref="A200:Q200"/>
    <mergeCell ref="A201:Q201"/>
    <mergeCell ref="A202:Q202"/>
    <mergeCell ref="A203:Q203"/>
    <mergeCell ref="A204:Q204"/>
    <mergeCell ref="A1:Q1"/>
    <mergeCell ref="B35:Q35"/>
    <mergeCell ref="B3:Q3"/>
    <mergeCell ref="B67:Q67"/>
    <mergeCell ref="B99:Q99"/>
  </mergeCells>
  <pageMargins left="0.7" right="0.7" top="0.75" bottom="0.75" header="0.3" footer="0.3"/>
  <pageSetup scale="81" fitToHeight="8" orientation="landscape" r:id="rId1"/>
  <rowBreaks count="6" manualBreakCount="6">
    <brk id="33" max="16" man="1"/>
    <brk id="65" max="16" man="1"/>
    <brk id="97" max="16" man="1"/>
    <brk id="129" max="16" man="1"/>
    <brk id="161" max="16" man="1"/>
    <brk id="194" max="16"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zoomScaleNormal="100" workbookViewId="0"/>
  </sheetViews>
  <sheetFormatPr defaultRowHeight="15" x14ac:dyDescent="0.25"/>
  <cols>
    <col min="1" max="1" width="26.85546875" customWidth="1"/>
    <col min="2" max="17" width="8.42578125" customWidth="1"/>
  </cols>
  <sheetData>
    <row r="1" spans="1:17" x14ac:dyDescent="0.25">
      <c r="A1" s="4" t="s">
        <v>113</v>
      </c>
      <c r="B1" s="4"/>
      <c r="C1" s="4"/>
      <c r="D1" s="4"/>
      <c r="E1" s="4"/>
      <c r="F1" s="4"/>
      <c r="G1" s="5"/>
      <c r="H1" s="5"/>
      <c r="I1" s="5"/>
      <c r="J1" s="5"/>
      <c r="K1" s="5"/>
      <c r="L1" s="5"/>
      <c r="M1" s="5"/>
      <c r="N1" s="5"/>
      <c r="O1" s="5"/>
      <c r="P1" s="5"/>
      <c r="Q1" s="5"/>
    </row>
    <row r="2" spans="1:17" ht="16.5" customHeight="1" thickBot="1" x14ac:dyDescent="0.3">
      <c r="A2" s="5"/>
      <c r="B2" s="5"/>
      <c r="C2" s="5"/>
      <c r="D2" s="5"/>
      <c r="E2" s="5"/>
      <c r="F2" s="5"/>
      <c r="G2" s="5"/>
      <c r="H2" s="5"/>
      <c r="I2" s="5"/>
      <c r="J2" s="5"/>
      <c r="K2" s="5"/>
      <c r="L2" s="5"/>
      <c r="M2" s="5"/>
      <c r="N2" s="5"/>
      <c r="O2" s="5"/>
      <c r="P2" s="5"/>
      <c r="Q2" s="5"/>
    </row>
    <row r="3" spans="1:17" ht="13.5" customHeight="1" thickBot="1" x14ac:dyDescent="0.3">
      <c r="A3" s="45"/>
      <c r="B3" s="150" t="s">
        <v>67</v>
      </c>
      <c r="C3" s="150"/>
      <c r="D3" s="150"/>
      <c r="E3" s="150"/>
      <c r="F3" s="150"/>
      <c r="G3" s="150"/>
      <c r="H3" s="150"/>
      <c r="I3" s="150"/>
      <c r="J3" s="150"/>
      <c r="K3" s="150"/>
      <c r="L3" s="150"/>
      <c r="M3" s="150"/>
      <c r="N3" s="150"/>
      <c r="O3" s="150"/>
      <c r="P3" s="150"/>
      <c r="Q3" s="151"/>
    </row>
    <row r="4" spans="1:17" ht="13.5" customHeight="1" thickTop="1" thickBot="1" x14ac:dyDescent="0.3">
      <c r="A4" s="22"/>
      <c r="B4" s="96" t="s">
        <v>0</v>
      </c>
      <c r="C4" s="96" t="s">
        <v>1</v>
      </c>
      <c r="D4" s="96" t="s">
        <v>2</v>
      </c>
      <c r="E4" s="96" t="s">
        <v>3</v>
      </c>
      <c r="F4" s="96" t="s">
        <v>4</v>
      </c>
      <c r="G4" s="96" t="s">
        <v>5</v>
      </c>
      <c r="H4" s="96" t="s">
        <v>6</v>
      </c>
      <c r="I4" s="96" t="s">
        <v>7</v>
      </c>
      <c r="J4" s="96" t="s">
        <v>8</v>
      </c>
      <c r="K4" s="96" t="s">
        <v>9</v>
      </c>
      <c r="L4" s="96" t="s">
        <v>69</v>
      </c>
      <c r="M4" s="96" t="s">
        <v>89</v>
      </c>
      <c r="N4" s="96" t="s">
        <v>90</v>
      </c>
      <c r="O4" s="96" t="s">
        <v>94</v>
      </c>
      <c r="P4" s="96" t="s">
        <v>98</v>
      </c>
      <c r="Q4" s="97" t="s">
        <v>102</v>
      </c>
    </row>
    <row r="5" spans="1:17" ht="16.149999999999999" customHeight="1" thickTop="1" x14ac:dyDescent="0.25">
      <c r="A5" s="22" t="s">
        <v>38</v>
      </c>
      <c r="B5" s="46">
        <f>B20+B41</f>
        <v>22694</v>
      </c>
      <c r="C5" s="46">
        <f t="shared" ref="C5:Q5" si="0">C20+C41</f>
        <v>22476</v>
      </c>
      <c r="D5" s="46">
        <f t="shared" si="0"/>
        <v>25153</v>
      </c>
      <c r="E5" s="46">
        <f t="shared" si="0"/>
        <v>29130</v>
      </c>
      <c r="F5" s="46">
        <f t="shared" si="0"/>
        <v>26597</v>
      </c>
      <c r="G5" s="46">
        <f t="shared" si="0"/>
        <v>31081</v>
      </c>
      <c r="H5" s="46">
        <f t="shared" si="0"/>
        <v>31349</v>
      </c>
      <c r="I5" s="46">
        <f t="shared" si="0"/>
        <v>30992</v>
      </c>
      <c r="J5" s="46">
        <f t="shared" si="0"/>
        <v>31155</v>
      </c>
      <c r="K5" s="46">
        <f t="shared" si="0"/>
        <v>35302</v>
      </c>
      <c r="L5" s="46">
        <f t="shared" si="0"/>
        <v>35916</v>
      </c>
      <c r="M5" s="46">
        <f t="shared" si="0"/>
        <v>36308</v>
      </c>
      <c r="N5" s="46">
        <f t="shared" si="0"/>
        <v>37014</v>
      </c>
      <c r="O5" s="46">
        <f t="shared" si="0"/>
        <v>36461</v>
      </c>
      <c r="P5" s="124">
        <f t="shared" ref="P5" si="1">P20+P41</f>
        <v>35532</v>
      </c>
      <c r="Q5" s="105">
        <f t="shared" si="0"/>
        <v>34901</v>
      </c>
    </row>
    <row r="6" spans="1:17" ht="16.149999999999999" customHeight="1" x14ac:dyDescent="0.25">
      <c r="A6" s="22" t="s">
        <v>41</v>
      </c>
      <c r="B6" s="46">
        <f t="shared" ref="B6:Q14" si="2">B21+B42</f>
        <v>18947</v>
      </c>
      <c r="C6" s="46">
        <f t="shared" si="2"/>
        <v>19271</v>
      </c>
      <c r="D6" s="46">
        <f t="shared" si="2"/>
        <v>20133</v>
      </c>
      <c r="E6" s="46">
        <f t="shared" si="2"/>
        <v>22324</v>
      </c>
      <c r="F6" s="46">
        <f t="shared" si="2"/>
        <v>23292</v>
      </c>
      <c r="G6" s="46">
        <f t="shared" si="2"/>
        <v>23987</v>
      </c>
      <c r="H6" s="46">
        <f t="shared" si="2"/>
        <v>25085</v>
      </c>
      <c r="I6" s="46">
        <f t="shared" si="2"/>
        <v>25374</v>
      </c>
      <c r="J6" s="46">
        <f t="shared" si="2"/>
        <v>25686</v>
      </c>
      <c r="K6" s="46">
        <f t="shared" si="2"/>
        <v>26571</v>
      </c>
      <c r="L6" s="46">
        <f t="shared" si="2"/>
        <v>27114</v>
      </c>
      <c r="M6" s="46">
        <f t="shared" si="2"/>
        <v>27888</v>
      </c>
      <c r="N6" s="46">
        <f t="shared" si="2"/>
        <v>27610</v>
      </c>
      <c r="O6" s="46">
        <f t="shared" si="2"/>
        <v>27709</v>
      </c>
      <c r="P6" s="46">
        <f t="shared" ref="P6" si="3">P21+P42</f>
        <v>28323</v>
      </c>
      <c r="Q6" s="47">
        <f t="shared" si="2"/>
        <v>25220</v>
      </c>
    </row>
    <row r="7" spans="1:17" ht="16.149999999999999" customHeight="1" x14ac:dyDescent="0.25">
      <c r="A7" s="22" t="s">
        <v>42</v>
      </c>
      <c r="B7" s="46">
        <f t="shared" si="2"/>
        <v>10785</v>
      </c>
      <c r="C7" s="46">
        <f t="shared" si="2"/>
        <v>11225</v>
      </c>
      <c r="D7" s="46">
        <f t="shared" si="2"/>
        <v>11773</v>
      </c>
      <c r="E7" s="46">
        <f t="shared" si="2"/>
        <v>13270</v>
      </c>
      <c r="F7" s="46">
        <f t="shared" si="2"/>
        <v>14244</v>
      </c>
      <c r="G7" s="46">
        <f t="shared" si="2"/>
        <v>14801</v>
      </c>
      <c r="H7" s="46">
        <f t="shared" si="2"/>
        <v>14776</v>
      </c>
      <c r="I7" s="46">
        <f t="shared" si="2"/>
        <v>14748</v>
      </c>
      <c r="J7" s="46">
        <f t="shared" si="2"/>
        <v>14974</v>
      </c>
      <c r="K7" s="46">
        <f t="shared" si="2"/>
        <v>15406</v>
      </c>
      <c r="L7" s="46">
        <f t="shared" si="2"/>
        <v>16104</v>
      </c>
      <c r="M7" s="46">
        <f t="shared" si="2"/>
        <v>16417</v>
      </c>
      <c r="N7" s="46">
        <f t="shared" si="2"/>
        <v>16796</v>
      </c>
      <c r="O7" s="46">
        <f t="shared" si="2"/>
        <v>16509</v>
      </c>
      <c r="P7" s="46">
        <f t="shared" ref="P7" si="4">P22+P43</f>
        <v>15972</v>
      </c>
      <c r="Q7" s="47">
        <f t="shared" si="2"/>
        <v>15897</v>
      </c>
    </row>
    <row r="8" spans="1:17" ht="16.149999999999999" customHeight="1" x14ac:dyDescent="0.25">
      <c r="A8" s="22" t="s">
        <v>43</v>
      </c>
      <c r="B8" s="46">
        <f t="shared" si="2"/>
        <v>26827</v>
      </c>
      <c r="C8" s="46">
        <f t="shared" si="2"/>
        <v>28823</v>
      </c>
      <c r="D8" s="46">
        <f t="shared" si="2"/>
        <v>31397</v>
      </c>
      <c r="E8" s="46">
        <f t="shared" si="2"/>
        <v>36841</v>
      </c>
      <c r="F8" s="46">
        <f t="shared" si="2"/>
        <v>41790</v>
      </c>
      <c r="G8" s="46">
        <f t="shared" si="2"/>
        <v>43854</v>
      </c>
      <c r="H8" s="46">
        <f t="shared" si="2"/>
        <v>44987</v>
      </c>
      <c r="I8" s="46">
        <f t="shared" si="2"/>
        <v>44878</v>
      </c>
      <c r="J8" s="46">
        <f t="shared" si="2"/>
        <v>43959</v>
      </c>
      <c r="K8" s="46">
        <f t="shared" si="2"/>
        <v>44651</v>
      </c>
      <c r="L8" s="46">
        <f t="shared" si="2"/>
        <v>45019</v>
      </c>
      <c r="M8" s="46">
        <f t="shared" si="2"/>
        <v>44294</v>
      </c>
      <c r="N8" s="46">
        <f t="shared" si="2"/>
        <v>43560</v>
      </c>
      <c r="O8" s="46">
        <f t="shared" si="2"/>
        <v>41591</v>
      </c>
      <c r="P8" s="46">
        <f t="shared" ref="P8" si="5">P23+P44</f>
        <v>39571</v>
      </c>
      <c r="Q8" s="47">
        <f t="shared" si="2"/>
        <v>38516</v>
      </c>
    </row>
    <row r="9" spans="1:17" ht="16.149999999999999" customHeight="1" x14ac:dyDescent="0.25">
      <c r="A9" s="22" t="s">
        <v>44</v>
      </c>
      <c r="B9" s="46">
        <f t="shared" si="2"/>
        <v>81214</v>
      </c>
      <c r="C9" s="46">
        <f t="shared" si="2"/>
        <v>85347</v>
      </c>
      <c r="D9" s="46">
        <f t="shared" si="2"/>
        <v>92772</v>
      </c>
      <c r="E9" s="46">
        <f t="shared" si="2"/>
        <v>108256</v>
      </c>
      <c r="F9" s="46">
        <f t="shared" si="2"/>
        <v>116727</v>
      </c>
      <c r="G9" s="46">
        <f t="shared" si="2"/>
        <v>121882</v>
      </c>
      <c r="H9" s="46">
        <f t="shared" si="2"/>
        <v>126029</v>
      </c>
      <c r="I9" s="46">
        <f t="shared" si="2"/>
        <v>126697</v>
      </c>
      <c r="J9" s="46">
        <f t="shared" si="2"/>
        <v>129669</v>
      </c>
      <c r="K9" s="46">
        <f t="shared" si="2"/>
        <v>137062</v>
      </c>
      <c r="L9" s="46">
        <f t="shared" si="2"/>
        <v>142974</v>
      </c>
      <c r="M9" s="46">
        <f t="shared" si="2"/>
        <v>148021</v>
      </c>
      <c r="N9" s="46">
        <f t="shared" si="2"/>
        <v>152661</v>
      </c>
      <c r="O9" s="46">
        <f t="shared" si="2"/>
        <v>156635</v>
      </c>
      <c r="P9" s="46">
        <f t="shared" ref="P9" si="6">P24+P45</f>
        <v>157201</v>
      </c>
      <c r="Q9" s="47">
        <f t="shared" si="2"/>
        <v>160139</v>
      </c>
    </row>
    <row r="10" spans="1:17" ht="16.149999999999999" customHeight="1" x14ac:dyDescent="0.25">
      <c r="A10" s="22" t="s">
        <v>47</v>
      </c>
      <c r="B10" s="46">
        <f t="shared" si="2"/>
        <v>17491</v>
      </c>
      <c r="C10" s="46">
        <f t="shared" si="2"/>
        <v>17376</v>
      </c>
      <c r="D10" s="46">
        <f t="shared" si="2"/>
        <v>18480</v>
      </c>
      <c r="E10" s="46">
        <f t="shared" si="2"/>
        <v>21309</v>
      </c>
      <c r="F10" s="46">
        <f t="shared" si="2"/>
        <v>23229</v>
      </c>
      <c r="G10" s="46">
        <f t="shared" si="2"/>
        <v>24815</v>
      </c>
      <c r="H10" s="46">
        <f t="shared" si="2"/>
        <v>25857</v>
      </c>
      <c r="I10" s="46">
        <f t="shared" si="2"/>
        <v>25922</v>
      </c>
      <c r="J10" s="46">
        <f t="shared" si="2"/>
        <v>28158</v>
      </c>
      <c r="K10" s="46">
        <f t="shared" si="2"/>
        <v>28731</v>
      </c>
      <c r="L10" s="46">
        <f t="shared" si="2"/>
        <v>29828</v>
      </c>
      <c r="M10" s="46">
        <f t="shared" si="2"/>
        <v>31105</v>
      </c>
      <c r="N10" s="46">
        <f t="shared" si="2"/>
        <v>31798</v>
      </c>
      <c r="O10" s="46">
        <f t="shared" si="2"/>
        <v>32650</v>
      </c>
      <c r="P10" s="46">
        <f t="shared" ref="P10" si="7">P25+P46</f>
        <v>33462</v>
      </c>
      <c r="Q10" s="47">
        <f t="shared" si="2"/>
        <v>35094</v>
      </c>
    </row>
    <row r="11" spans="1:17" ht="16.149999999999999" customHeight="1" x14ac:dyDescent="0.25">
      <c r="A11" s="22" t="s">
        <v>48</v>
      </c>
      <c r="B11" s="46">
        <f t="shared" si="2"/>
        <v>25005</v>
      </c>
      <c r="C11" s="46">
        <f t="shared" si="2"/>
        <v>27188</v>
      </c>
      <c r="D11" s="46">
        <f t="shared" si="2"/>
        <v>29133</v>
      </c>
      <c r="E11" s="46">
        <f t="shared" si="2"/>
        <v>31292</v>
      </c>
      <c r="F11" s="46">
        <f t="shared" si="2"/>
        <v>31678</v>
      </c>
      <c r="G11" s="46">
        <f t="shared" si="2"/>
        <v>31545</v>
      </c>
      <c r="H11" s="46">
        <f t="shared" si="2"/>
        <v>31456</v>
      </c>
      <c r="I11" s="46">
        <f t="shared" si="2"/>
        <v>32532</v>
      </c>
      <c r="J11" s="46">
        <f t="shared" si="2"/>
        <v>33630</v>
      </c>
      <c r="K11" s="46">
        <f t="shared" si="2"/>
        <v>36671</v>
      </c>
      <c r="L11" s="46">
        <f t="shared" si="2"/>
        <v>38080</v>
      </c>
      <c r="M11" s="46">
        <f t="shared" si="2"/>
        <v>39963</v>
      </c>
      <c r="N11" s="46">
        <f t="shared" si="2"/>
        <v>42534</v>
      </c>
      <c r="O11" s="46">
        <f t="shared" si="2"/>
        <v>45108</v>
      </c>
      <c r="P11" s="46">
        <f t="shared" ref="P11" si="8">P26+P47</f>
        <v>48100</v>
      </c>
      <c r="Q11" s="47">
        <f t="shared" si="2"/>
        <v>51543</v>
      </c>
    </row>
    <row r="12" spans="1:17" ht="16.149999999999999" customHeight="1" x14ac:dyDescent="0.25">
      <c r="A12" s="22" t="s">
        <v>45</v>
      </c>
      <c r="B12" s="46">
        <f t="shared" si="2"/>
        <v>15788</v>
      </c>
      <c r="C12" s="46">
        <f t="shared" si="2"/>
        <v>17448</v>
      </c>
      <c r="D12" s="46">
        <f t="shared" si="2"/>
        <v>19723</v>
      </c>
      <c r="E12" s="46">
        <f t="shared" si="2"/>
        <v>22711</v>
      </c>
      <c r="F12" s="46">
        <f t="shared" si="2"/>
        <v>26690</v>
      </c>
      <c r="G12" s="46">
        <f t="shared" si="2"/>
        <v>29385</v>
      </c>
      <c r="H12" s="46">
        <f t="shared" si="2"/>
        <v>31538</v>
      </c>
      <c r="I12" s="46">
        <f t="shared" si="2"/>
        <v>33406</v>
      </c>
      <c r="J12" s="46">
        <f t="shared" si="2"/>
        <v>34804</v>
      </c>
      <c r="K12" s="46">
        <f t="shared" si="2"/>
        <v>36314</v>
      </c>
      <c r="L12" s="46">
        <f t="shared" si="2"/>
        <v>38049</v>
      </c>
      <c r="M12" s="46">
        <f t="shared" si="2"/>
        <v>39402</v>
      </c>
      <c r="N12" s="46">
        <f t="shared" si="2"/>
        <v>40275</v>
      </c>
      <c r="O12" s="46">
        <f t="shared" si="2"/>
        <v>41736</v>
      </c>
      <c r="P12" s="46">
        <f t="shared" ref="P12" si="9">P27+P48</f>
        <v>43724</v>
      </c>
      <c r="Q12" s="47">
        <f t="shared" si="2"/>
        <v>45258</v>
      </c>
    </row>
    <row r="13" spans="1:17" ht="16.149999999999999" customHeight="1" x14ac:dyDescent="0.25">
      <c r="A13" s="22" t="s">
        <v>53</v>
      </c>
      <c r="B13" s="46">
        <f t="shared" si="2"/>
        <v>19415</v>
      </c>
      <c r="C13" s="46">
        <f t="shared" si="2"/>
        <v>21007</v>
      </c>
      <c r="D13" s="46">
        <f t="shared" si="2"/>
        <v>21880</v>
      </c>
      <c r="E13" s="46">
        <f t="shared" si="2"/>
        <v>23068</v>
      </c>
      <c r="F13" s="46">
        <f t="shared" si="2"/>
        <v>21887</v>
      </c>
      <c r="G13" s="46">
        <f t="shared" si="2"/>
        <v>20734</v>
      </c>
      <c r="H13" s="46">
        <f t="shared" si="2"/>
        <v>20096</v>
      </c>
      <c r="I13" s="46">
        <f t="shared" si="2"/>
        <v>20281</v>
      </c>
      <c r="J13" s="46">
        <f t="shared" si="2"/>
        <v>20799</v>
      </c>
      <c r="K13" s="46">
        <f t="shared" si="2"/>
        <v>21466</v>
      </c>
      <c r="L13" s="46">
        <f t="shared" si="2"/>
        <v>22579</v>
      </c>
      <c r="M13" s="46">
        <f t="shared" si="2"/>
        <v>23811</v>
      </c>
      <c r="N13" s="46">
        <f t="shared" si="2"/>
        <v>25267</v>
      </c>
      <c r="O13" s="46">
        <f t="shared" si="2"/>
        <v>26859</v>
      </c>
      <c r="P13" s="46">
        <f t="shared" ref="P13" si="10">P28+P49</f>
        <v>29011</v>
      </c>
      <c r="Q13" s="47">
        <f t="shared" si="2"/>
        <v>31383</v>
      </c>
    </row>
    <row r="14" spans="1:17" ht="16.149999999999999" customHeight="1" x14ac:dyDescent="0.25">
      <c r="A14" s="22" t="s">
        <v>39</v>
      </c>
      <c r="B14" s="46">
        <f t="shared" si="2"/>
        <v>4143</v>
      </c>
      <c r="C14" s="46">
        <f t="shared" si="2"/>
        <v>3383</v>
      </c>
      <c r="D14" s="46">
        <f t="shared" si="2"/>
        <v>4241</v>
      </c>
      <c r="E14" s="46">
        <f t="shared" si="2"/>
        <v>4899</v>
      </c>
      <c r="F14" s="46">
        <f t="shared" si="2"/>
        <v>4638</v>
      </c>
      <c r="G14" s="46">
        <f t="shared" si="2"/>
        <v>4589</v>
      </c>
      <c r="H14" s="46">
        <f t="shared" si="2"/>
        <v>4590</v>
      </c>
      <c r="I14" s="46">
        <f t="shared" si="2"/>
        <v>4420</v>
      </c>
      <c r="J14" s="46">
        <f t="shared" si="2"/>
        <v>4330</v>
      </c>
      <c r="K14" s="46">
        <f t="shared" si="2"/>
        <v>1910</v>
      </c>
      <c r="L14" s="46">
        <f t="shared" si="2"/>
        <v>1990</v>
      </c>
      <c r="M14" s="46">
        <f t="shared" si="2"/>
        <v>2360</v>
      </c>
      <c r="N14" s="46">
        <f t="shared" si="2"/>
        <v>2448</v>
      </c>
      <c r="O14" s="46">
        <f t="shared" si="2"/>
        <v>2680</v>
      </c>
      <c r="P14" s="46">
        <f t="shared" ref="P14" si="11">P29+P50</f>
        <v>2901</v>
      </c>
      <c r="Q14" s="47">
        <f t="shared" si="2"/>
        <v>2715</v>
      </c>
    </row>
    <row r="15" spans="1:17" ht="13.5" customHeight="1" x14ac:dyDescent="0.25">
      <c r="A15" s="22"/>
      <c r="B15" s="46"/>
      <c r="C15" s="46"/>
      <c r="D15" s="46"/>
      <c r="E15" s="46"/>
      <c r="F15" s="46"/>
      <c r="G15" s="23"/>
      <c r="H15" s="23"/>
      <c r="I15" s="23"/>
      <c r="J15" s="23"/>
      <c r="K15" s="23"/>
      <c r="L15" s="23"/>
      <c r="M15" s="23"/>
      <c r="N15" s="23"/>
      <c r="O15" s="23"/>
      <c r="P15" s="23"/>
      <c r="Q15" s="24"/>
    </row>
    <row r="16" spans="1:17" ht="13.5" customHeight="1" thickBot="1" x14ac:dyDescent="0.3">
      <c r="A16" s="27" t="s">
        <v>11</v>
      </c>
      <c r="B16" s="48">
        <f>SUM(B5:B14)</f>
        <v>242309</v>
      </c>
      <c r="C16" s="48">
        <f t="shared" ref="C16:Q16" si="12">SUM(C5:C14)</f>
        <v>253544</v>
      </c>
      <c r="D16" s="48">
        <f t="shared" si="12"/>
        <v>274685</v>
      </c>
      <c r="E16" s="48">
        <f t="shared" si="12"/>
        <v>313100</v>
      </c>
      <c r="F16" s="48">
        <f t="shared" si="12"/>
        <v>330772</v>
      </c>
      <c r="G16" s="48">
        <f t="shared" si="12"/>
        <v>346673</v>
      </c>
      <c r="H16" s="48">
        <f t="shared" si="12"/>
        <v>355763</v>
      </c>
      <c r="I16" s="48">
        <f t="shared" si="12"/>
        <v>359250</v>
      </c>
      <c r="J16" s="48">
        <f t="shared" si="12"/>
        <v>367164</v>
      </c>
      <c r="K16" s="48">
        <f t="shared" si="12"/>
        <v>384084</v>
      </c>
      <c r="L16" s="48">
        <f t="shared" si="12"/>
        <v>397653</v>
      </c>
      <c r="M16" s="48">
        <f t="shared" si="12"/>
        <v>409569</v>
      </c>
      <c r="N16" s="48">
        <f t="shared" si="12"/>
        <v>419963</v>
      </c>
      <c r="O16" s="48">
        <f t="shared" si="12"/>
        <v>427938</v>
      </c>
      <c r="P16" s="48">
        <f t="shared" ref="P16" si="13">SUM(P5:P14)</f>
        <v>433797</v>
      </c>
      <c r="Q16" s="49">
        <f t="shared" si="12"/>
        <v>440666</v>
      </c>
    </row>
    <row r="17" spans="1:17" ht="16.5" customHeight="1" thickBot="1" x14ac:dyDescent="0.3">
      <c r="A17" s="50"/>
      <c r="B17" s="51"/>
      <c r="C17" s="51"/>
      <c r="D17" s="51"/>
      <c r="E17" s="51"/>
      <c r="F17" s="51"/>
      <c r="G17" s="51"/>
      <c r="H17" s="51"/>
      <c r="I17" s="51"/>
      <c r="J17" s="51"/>
      <c r="K17" s="51"/>
      <c r="L17" s="51"/>
      <c r="M17" s="51"/>
      <c r="N17" s="51"/>
      <c r="O17" s="51"/>
      <c r="P17" s="51"/>
      <c r="Q17" s="51"/>
    </row>
    <row r="18" spans="1:17" ht="13.5" customHeight="1" thickBot="1" x14ac:dyDescent="0.3">
      <c r="A18" s="45"/>
      <c r="B18" s="150" t="s">
        <v>58</v>
      </c>
      <c r="C18" s="150"/>
      <c r="D18" s="150"/>
      <c r="E18" s="150"/>
      <c r="F18" s="150"/>
      <c r="G18" s="150"/>
      <c r="H18" s="150"/>
      <c r="I18" s="150"/>
      <c r="J18" s="150"/>
      <c r="K18" s="150"/>
      <c r="L18" s="150"/>
      <c r="M18" s="150"/>
      <c r="N18" s="150"/>
      <c r="O18" s="150"/>
      <c r="P18" s="150"/>
      <c r="Q18" s="151"/>
    </row>
    <row r="19" spans="1:17" ht="13.5" customHeight="1" thickTop="1" thickBot="1" x14ac:dyDescent="0.3">
      <c r="A19" s="22"/>
      <c r="B19" s="96" t="s">
        <v>0</v>
      </c>
      <c r="C19" s="96" t="s">
        <v>1</v>
      </c>
      <c r="D19" s="96" t="s">
        <v>2</v>
      </c>
      <c r="E19" s="96" t="s">
        <v>3</v>
      </c>
      <c r="F19" s="96" t="s">
        <v>4</v>
      </c>
      <c r="G19" s="96" t="s">
        <v>5</v>
      </c>
      <c r="H19" s="96" t="s">
        <v>6</v>
      </c>
      <c r="I19" s="96" t="s">
        <v>7</v>
      </c>
      <c r="J19" s="96" t="s">
        <v>8</v>
      </c>
      <c r="K19" s="96" t="s">
        <v>9</v>
      </c>
      <c r="L19" s="96" t="s">
        <v>69</v>
      </c>
      <c r="M19" s="96" t="s">
        <v>89</v>
      </c>
      <c r="N19" s="96" t="s">
        <v>90</v>
      </c>
      <c r="O19" s="96" t="s">
        <v>94</v>
      </c>
      <c r="P19" s="96" t="s">
        <v>98</v>
      </c>
      <c r="Q19" s="97" t="s">
        <v>102</v>
      </c>
    </row>
    <row r="20" spans="1:17" ht="16.149999999999999" customHeight="1" thickTop="1" x14ac:dyDescent="0.25">
      <c r="A20" s="22" t="s">
        <v>38</v>
      </c>
      <c r="B20" s="46">
        <v>22640</v>
      </c>
      <c r="C20" s="46">
        <v>22423</v>
      </c>
      <c r="D20" s="46">
        <v>25100</v>
      </c>
      <c r="E20" s="46">
        <v>29026</v>
      </c>
      <c r="F20" s="46">
        <v>26481</v>
      </c>
      <c r="G20" s="46">
        <v>30952</v>
      </c>
      <c r="H20" s="46">
        <v>31199</v>
      </c>
      <c r="I20" s="46">
        <v>30831</v>
      </c>
      <c r="J20" s="46">
        <v>30998</v>
      </c>
      <c r="K20" s="46">
        <v>35100</v>
      </c>
      <c r="L20" s="46">
        <v>35656</v>
      </c>
      <c r="M20" s="46">
        <v>35979</v>
      </c>
      <c r="N20" s="46">
        <v>36642</v>
      </c>
      <c r="O20" s="46">
        <v>36044</v>
      </c>
      <c r="P20" s="46">
        <v>35085</v>
      </c>
      <c r="Q20" s="47">
        <v>34447</v>
      </c>
    </row>
    <row r="21" spans="1:17" ht="16.149999999999999" customHeight="1" x14ac:dyDescent="0.25">
      <c r="A21" s="22" t="s">
        <v>41</v>
      </c>
      <c r="B21" s="46">
        <v>17024</v>
      </c>
      <c r="C21" s="46">
        <v>17270</v>
      </c>
      <c r="D21" s="46">
        <v>17978</v>
      </c>
      <c r="E21" s="46">
        <v>20069</v>
      </c>
      <c r="F21" s="46">
        <v>21065</v>
      </c>
      <c r="G21" s="46">
        <v>21785</v>
      </c>
      <c r="H21" s="46">
        <v>22716</v>
      </c>
      <c r="I21" s="46">
        <v>22549</v>
      </c>
      <c r="J21" s="46">
        <v>22662</v>
      </c>
      <c r="K21" s="46">
        <v>23379</v>
      </c>
      <c r="L21" s="46">
        <v>23802</v>
      </c>
      <c r="M21" s="46">
        <v>24499</v>
      </c>
      <c r="N21" s="46">
        <v>24026</v>
      </c>
      <c r="O21" s="46">
        <v>23776</v>
      </c>
      <c r="P21" s="46">
        <v>24056</v>
      </c>
      <c r="Q21" s="47">
        <v>20367</v>
      </c>
    </row>
    <row r="22" spans="1:17" ht="16.149999999999999" customHeight="1" x14ac:dyDescent="0.25">
      <c r="A22" s="22" t="s">
        <v>42</v>
      </c>
      <c r="B22" s="46">
        <v>10194</v>
      </c>
      <c r="C22" s="46">
        <v>10639</v>
      </c>
      <c r="D22" s="46">
        <v>11137</v>
      </c>
      <c r="E22" s="46">
        <v>12622</v>
      </c>
      <c r="F22" s="46">
        <v>13553</v>
      </c>
      <c r="G22" s="46">
        <v>14021</v>
      </c>
      <c r="H22" s="46">
        <v>13894</v>
      </c>
      <c r="I22" s="46">
        <v>13661</v>
      </c>
      <c r="J22" s="46">
        <v>13848</v>
      </c>
      <c r="K22" s="46">
        <v>14201</v>
      </c>
      <c r="L22" s="46">
        <v>14834</v>
      </c>
      <c r="M22" s="46">
        <v>15093</v>
      </c>
      <c r="N22" s="46">
        <v>15338</v>
      </c>
      <c r="O22" s="46">
        <v>14996</v>
      </c>
      <c r="P22" s="46">
        <v>14506</v>
      </c>
      <c r="Q22" s="47">
        <v>14388</v>
      </c>
    </row>
    <row r="23" spans="1:17" ht="16.149999999999999" customHeight="1" x14ac:dyDescent="0.25">
      <c r="A23" s="22" t="s">
        <v>43</v>
      </c>
      <c r="B23" s="46">
        <v>23275</v>
      </c>
      <c r="C23" s="46">
        <v>25230</v>
      </c>
      <c r="D23" s="46">
        <v>27725</v>
      </c>
      <c r="E23" s="46">
        <v>32942</v>
      </c>
      <c r="F23" s="46">
        <v>37616</v>
      </c>
      <c r="G23" s="46">
        <v>39519</v>
      </c>
      <c r="H23" s="46">
        <v>40321</v>
      </c>
      <c r="I23" s="46">
        <v>39367</v>
      </c>
      <c r="J23" s="46">
        <v>38262</v>
      </c>
      <c r="K23" s="46">
        <v>38808</v>
      </c>
      <c r="L23" s="46">
        <v>39150</v>
      </c>
      <c r="M23" s="46">
        <v>38476</v>
      </c>
      <c r="N23" s="46">
        <v>37737</v>
      </c>
      <c r="O23" s="46">
        <v>35895</v>
      </c>
      <c r="P23" s="46">
        <v>33925</v>
      </c>
      <c r="Q23" s="47">
        <v>32894</v>
      </c>
    </row>
    <row r="24" spans="1:17" ht="16.149999999999999" customHeight="1" x14ac:dyDescent="0.25">
      <c r="A24" s="22" t="s">
        <v>44</v>
      </c>
      <c r="B24" s="46">
        <v>71834</v>
      </c>
      <c r="C24" s="46">
        <v>75634</v>
      </c>
      <c r="D24" s="46">
        <v>82608</v>
      </c>
      <c r="E24" s="46">
        <v>97615</v>
      </c>
      <c r="F24" s="46">
        <v>106042</v>
      </c>
      <c r="G24" s="46">
        <v>111287</v>
      </c>
      <c r="H24" s="46">
        <v>114514</v>
      </c>
      <c r="I24" s="46">
        <v>113704</v>
      </c>
      <c r="J24" s="46">
        <v>115827</v>
      </c>
      <c r="K24" s="46">
        <v>122180</v>
      </c>
      <c r="L24" s="46">
        <v>127252</v>
      </c>
      <c r="M24" s="46">
        <v>131856</v>
      </c>
      <c r="N24" s="46">
        <v>135452</v>
      </c>
      <c r="O24" s="46">
        <v>138460</v>
      </c>
      <c r="P24" s="46">
        <v>138443</v>
      </c>
      <c r="Q24" s="47">
        <v>140934</v>
      </c>
    </row>
    <row r="25" spans="1:17" ht="16.149999999999999" customHeight="1" x14ac:dyDescent="0.25">
      <c r="A25" s="22" t="s">
        <v>47</v>
      </c>
      <c r="B25" s="46">
        <v>15649</v>
      </c>
      <c r="C25" s="46">
        <v>15419</v>
      </c>
      <c r="D25" s="46">
        <v>16398</v>
      </c>
      <c r="E25" s="46">
        <v>19160</v>
      </c>
      <c r="F25" s="46">
        <v>21022</v>
      </c>
      <c r="G25" s="46">
        <v>22457</v>
      </c>
      <c r="H25" s="46">
        <v>23435</v>
      </c>
      <c r="I25" s="46">
        <v>23144</v>
      </c>
      <c r="J25" s="46">
        <v>25231</v>
      </c>
      <c r="K25" s="46">
        <v>25771</v>
      </c>
      <c r="L25" s="46">
        <v>26787</v>
      </c>
      <c r="M25" s="46">
        <v>28010</v>
      </c>
      <c r="N25" s="46">
        <v>28809</v>
      </c>
      <c r="O25" s="46">
        <v>29719</v>
      </c>
      <c r="P25" s="46">
        <v>30389</v>
      </c>
      <c r="Q25" s="47">
        <v>31922</v>
      </c>
    </row>
    <row r="26" spans="1:17" ht="16.149999999999999" customHeight="1" x14ac:dyDescent="0.25">
      <c r="A26" s="22" t="s">
        <v>48</v>
      </c>
      <c r="B26" s="46">
        <v>21834</v>
      </c>
      <c r="C26" s="46">
        <v>23367</v>
      </c>
      <c r="D26" s="46">
        <v>24449</v>
      </c>
      <c r="E26" s="46">
        <v>26122</v>
      </c>
      <c r="F26" s="46">
        <v>26364</v>
      </c>
      <c r="G26" s="46">
        <v>26152</v>
      </c>
      <c r="H26" s="46">
        <v>25830</v>
      </c>
      <c r="I26" s="46">
        <v>26188</v>
      </c>
      <c r="J26" s="46">
        <v>26893</v>
      </c>
      <c r="K26" s="46">
        <v>29044</v>
      </c>
      <c r="L26" s="46">
        <v>30148</v>
      </c>
      <c r="M26" s="46">
        <v>31796</v>
      </c>
      <c r="N26" s="46">
        <v>33775</v>
      </c>
      <c r="O26" s="46">
        <v>35725</v>
      </c>
      <c r="P26" s="46">
        <v>38339</v>
      </c>
      <c r="Q26" s="47">
        <v>41531</v>
      </c>
    </row>
    <row r="27" spans="1:17" ht="16.149999999999999" customHeight="1" x14ac:dyDescent="0.25">
      <c r="A27" s="22" t="s">
        <v>45</v>
      </c>
      <c r="B27" s="46">
        <v>12760</v>
      </c>
      <c r="C27" s="46">
        <v>14075</v>
      </c>
      <c r="D27" s="46">
        <v>15952</v>
      </c>
      <c r="E27" s="46">
        <v>18621</v>
      </c>
      <c r="F27" s="46">
        <v>22133</v>
      </c>
      <c r="G27" s="46">
        <v>24398</v>
      </c>
      <c r="H27" s="46">
        <v>26238</v>
      </c>
      <c r="I27" s="46">
        <v>27332</v>
      </c>
      <c r="J27" s="46">
        <v>28383</v>
      </c>
      <c r="K27" s="46">
        <v>29690</v>
      </c>
      <c r="L27" s="46">
        <v>31251</v>
      </c>
      <c r="M27" s="46">
        <v>32414</v>
      </c>
      <c r="N27" s="46">
        <v>33094</v>
      </c>
      <c r="O27" s="46">
        <v>34393</v>
      </c>
      <c r="P27" s="46">
        <v>36256</v>
      </c>
      <c r="Q27" s="47">
        <v>37639</v>
      </c>
    </row>
    <row r="28" spans="1:17" ht="16.149999999999999" customHeight="1" x14ac:dyDescent="0.25">
      <c r="A28" s="22" t="s">
        <v>53</v>
      </c>
      <c r="B28" s="46">
        <v>16560</v>
      </c>
      <c r="C28" s="46">
        <v>17957</v>
      </c>
      <c r="D28" s="46">
        <v>18422</v>
      </c>
      <c r="E28" s="46">
        <v>19190</v>
      </c>
      <c r="F28" s="46">
        <v>17918</v>
      </c>
      <c r="G28" s="46">
        <v>16681</v>
      </c>
      <c r="H28" s="46">
        <v>15836</v>
      </c>
      <c r="I28" s="46">
        <v>15627</v>
      </c>
      <c r="J28" s="46">
        <v>15978</v>
      </c>
      <c r="K28" s="46">
        <v>16760</v>
      </c>
      <c r="L28" s="46">
        <v>17707</v>
      </c>
      <c r="M28" s="46">
        <v>18672</v>
      </c>
      <c r="N28" s="46">
        <v>20065</v>
      </c>
      <c r="O28" s="46">
        <v>21565</v>
      </c>
      <c r="P28" s="46">
        <v>23722</v>
      </c>
      <c r="Q28" s="47">
        <v>26064</v>
      </c>
    </row>
    <row r="29" spans="1:17" ht="16.149999999999999" customHeight="1" x14ac:dyDescent="0.25">
      <c r="A29" s="22" t="s">
        <v>39</v>
      </c>
      <c r="B29" s="46">
        <v>4076</v>
      </c>
      <c r="C29" s="46">
        <v>3305</v>
      </c>
      <c r="D29" s="46">
        <v>4167</v>
      </c>
      <c r="E29" s="46">
        <v>4851</v>
      </c>
      <c r="F29" s="46">
        <v>4590</v>
      </c>
      <c r="G29" s="46">
        <v>4549</v>
      </c>
      <c r="H29" s="46">
        <v>4546</v>
      </c>
      <c r="I29" s="46">
        <v>4377</v>
      </c>
      <c r="J29" s="46">
        <v>4280</v>
      </c>
      <c r="K29" s="46">
        <v>1866</v>
      </c>
      <c r="L29" s="46">
        <v>1954</v>
      </c>
      <c r="M29" s="46">
        <v>2269</v>
      </c>
      <c r="N29" s="46">
        <v>2360</v>
      </c>
      <c r="O29" s="46">
        <v>2598</v>
      </c>
      <c r="P29" s="46">
        <v>2799</v>
      </c>
      <c r="Q29" s="47">
        <v>2575</v>
      </c>
    </row>
    <row r="30" spans="1:17" ht="13.5" customHeight="1" x14ac:dyDescent="0.25">
      <c r="A30" s="22"/>
      <c r="B30" s="46"/>
      <c r="C30" s="46"/>
      <c r="D30" s="46"/>
      <c r="E30" s="46"/>
      <c r="F30" s="46"/>
      <c r="G30" s="23"/>
      <c r="H30" s="23"/>
      <c r="I30" s="23"/>
      <c r="J30" s="23"/>
      <c r="K30" s="23"/>
      <c r="L30" s="23"/>
      <c r="M30" s="23"/>
      <c r="N30" s="23"/>
      <c r="O30" s="23"/>
      <c r="P30" s="23"/>
      <c r="Q30" s="24"/>
    </row>
    <row r="31" spans="1:17" ht="13.5" customHeight="1" thickBot="1" x14ac:dyDescent="0.3">
      <c r="A31" s="27" t="s">
        <v>11</v>
      </c>
      <c r="B31" s="48">
        <f>SUM(B20:B30)</f>
        <v>215846</v>
      </c>
      <c r="C31" s="48">
        <f t="shared" ref="C31:Q31" si="14">SUM(C20:C30)</f>
        <v>225319</v>
      </c>
      <c r="D31" s="48">
        <f t="shared" si="14"/>
        <v>243936</v>
      </c>
      <c r="E31" s="48">
        <f t="shared" si="14"/>
        <v>280218</v>
      </c>
      <c r="F31" s="48">
        <f t="shared" si="14"/>
        <v>296784</v>
      </c>
      <c r="G31" s="48">
        <f t="shared" si="14"/>
        <v>311801</v>
      </c>
      <c r="H31" s="48">
        <f t="shared" si="14"/>
        <v>318529</v>
      </c>
      <c r="I31" s="48">
        <f t="shared" si="14"/>
        <v>316780</v>
      </c>
      <c r="J31" s="48">
        <f t="shared" si="14"/>
        <v>322362</v>
      </c>
      <c r="K31" s="48">
        <f t="shared" si="14"/>
        <v>336799</v>
      </c>
      <c r="L31" s="48">
        <f t="shared" si="14"/>
        <v>348541</v>
      </c>
      <c r="M31" s="48">
        <f t="shared" si="14"/>
        <v>359064</v>
      </c>
      <c r="N31" s="48">
        <f t="shared" si="14"/>
        <v>367298</v>
      </c>
      <c r="O31" s="48">
        <f t="shared" si="14"/>
        <v>373171</v>
      </c>
      <c r="P31" s="48">
        <f t="shared" ref="P31" si="15">SUM(P20:P30)</f>
        <v>377520</v>
      </c>
      <c r="Q31" s="49">
        <f t="shared" si="14"/>
        <v>382761</v>
      </c>
    </row>
    <row r="32" spans="1:17" ht="13.5" customHeight="1" x14ac:dyDescent="0.25">
      <c r="A32" s="32"/>
      <c r="B32" s="46"/>
      <c r="C32" s="46"/>
      <c r="D32" s="46"/>
      <c r="E32" s="46"/>
      <c r="F32" s="46"/>
      <c r="G32" s="46"/>
      <c r="H32" s="46"/>
      <c r="I32" s="46"/>
      <c r="J32" s="46"/>
      <c r="K32" s="46"/>
      <c r="L32" s="46"/>
      <c r="M32" s="46"/>
      <c r="N32" s="46"/>
      <c r="O32" s="46"/>
      <c r="P32" s="46"/>
      <c r="Q32" s="46"/>
    </row>
    <row r="33" spans="1:17" ht="13.5" customHeight="1" x14ac:dyDescent="0.25">
      <c r="A33" s="32"/>
      <c r="B33" s="46"/>
      <c r="C33" s="46"/>
      <c r="D33" s="46"/>
      <c r="E33" s="46"/>
      <c r="F33" s="46"/>
      <c r="G33" s="46"/>
      <c r="H33" s="46"/>
      <c r="I33" s="46"/>
      <c r="J33" s="46"/>
      <c r="K33" s="46"/>
      <c r="L33" s="46"/>
      <c r="M33" s="46"/>
      <c r="N33" s="46"/>
      <c r="O33" s="46"/>
      <c r="P33" s="46"/>
      <c r="Q33" s="46"/>
    </row>
    <row r="34" spans="1:17" ht="13.5" customHeight="1" x14ac:dyDescent="0.25">
      <c r="A34" s="32"/>
      <c r="B34" s="46"/>
      <c r="C34" s="46"/>
      <c r="D34" s="46"/>
      <c r="E34" s="46"/>
      <c r="F34" s="46"/>
      <c r="G34" s="46"/>
      <c r="H34" s="46"/>
      <c r="I34" s="46"/>
      <c r="J34" s="46"/>
      <c r="K34" s="46"/>
      <c r="L34" s="46"/>
      <c r="M34" s="46"/>
      <c r="N34" s="46"/>
      <c r="O34" s="46"/>
      <c r="P34" s="46"/>
      <c r="Q34" s="46"/>
    </row>
    <row r="35" spans="1:17" ht="13.5" customHeight="1" x14ac:dyDescent="0.25">
      <c r="A35" s="32"/>
      <c r="B35" s="46"/>
      <c r="C35" s="46"/>
      <c r="D35" s="46"/>
      <c r="E35" s="46"/>
      <c r="F35" s="46"/>
      <c r="G35" s="46"/>
      <c r="H35" s="46"/>
      <c r="I35" s="46"/>
      <c r="J35" s="46"/>
      <c r="K35" s="46"/>
      <c r="L35" s="46"/>
      <c r="M35" s="46"/>
      <c r="N35" s="46"/>
      <c r="O35" s="46"/>
      <c r="P35" s="46"/>
      <c r="Q35" s="46"/>
    </row>
    <row r="36" spans="1:17" ht="13.5" customHeight="1" x14ac:dyDescent="0.25">
      <c r="A36" s="19"/>
      <c r="B36" s="46"/>
      <c r="C36" s="46"/>
      <c r="D36" s="46"/>
      <c r="E36" s="46"/>
      <c r="F36" s="46"/>
      <c r="G36" s="46"/>
      <c r="H36" s="46"/>
      <c r="I36" s="46"/>
      <c r="J36" s="46"/>
      <c r="K36" s="46"/>
      <c r="L36" s="46"/>
      <c r="M36" s="46"/>
      <c r="N36" s="46"/>
      <c r="O36" s="46"/>
      <c r="P36" s="46"/>
      <c r="Q36" s="46"/>
    </row>
    <row r="37" spans="1:17" ht="13.5" customHeight="1" x14ac:dyDescent="0.25">
      <c r="A37" s="32"/>
      <c r="B37" s="46"/>
      <c r="C37" s="46"/>
      <c r="D37" s="46"/>
      <c r="E37" s="46"/>
      <c r="F37" s="46"/>
      <c r="G37" s="46"/>
      <c r="H37" s="46"/>
      <c r="I37" s="46"/>
      <c r="J37" s="46"/>
      <c r="K37" s="46"/>
      <c r="L37" s="46"/>
      <c r="M37" s="46"/>
      <c r="N37" s="46"/>
      <c r="O37" s="46"/>
      <c r="P37" s="46"/>
      <c r="Q37" s="46"/>
    </row>
    <row r="38" spans="1:17" ht="16.5" customHeight="1" thickBot="1" x14ac:dyDescent="0.3">
      <c r="A38" s="52"/>
      <c r="B38" s="48"/>
      <c r="C38" s="48"/>
      <c r="D38" s="48"/>
      <c r="E38" s="48"/>
      <c r="F38" s="48"/>
      <c r="G38" s="48"/>
      <c r="H38" s="48"/>
      <c r="I38" s="48"/>
      <c r="J38" s="48"/>
      <c r="K38" s="48"/>
      <c r="L38" s="48"/>
      <c r="M38" s="48"/>
      <c r="N38" s="48"/>
      <c r="O38" s="48"/>
      <c r="P38" s="48"/>
      <c r="Q38" s="48"/>
    </row>
    <row r="39" spans="1:17" ht="13.5" customHeight="1" thickBot="1" x14ac:dyDescent="0.3">
      <c r="A39" s="45"/>
      <c r="B39" s="150" t="s">
        <v>60</v>
      </c>
      <c r="C39" s="150"/>
      <c r="D39" s="150"/>
      <c r="E39" s="150"/>
      <c r="F39" s="150"/>
      <c r="G39" s="150"/>
      <c r="H39" s="150"/>
      <c r="I39" s="150"/>
      <c r="J39" s="150"/>
      <c r="K39" s="150"/>
      <c r="L39" s="150"/>
      <c r="M39" s="150"/>
      <c r="N39" s="150"/>
      <c r="O39" s="150"/>
      <c r="P39" s="150"/>
      <c r="Q39" s="151"/>
    </row>
    <row r="40" spans="1:17" ht="13.5" customHeight="1" thickTop="1" thickBot="1" x14ac:dyDescent="0.3">
      <c r="A40" s="22"/>
      <c r="B40" s="96" t="s">
        <v>0</v>
      </c>
      <c r="C40" s="96" t="s">
        <v>1</v>
      </c>
      <c r="D40" s="96" t="s">
        <v>2</v>
      </c>
      <c r="E40" s="96" t="s">
        <v>3</v>
      </c>
      <c r="F40" s="96" t="s">
        <v>4</v>
      </c>
      <c r="G40" s="96" t="s">
        <v>5</v>
      </c>
      <c r="H40" s="96" t="s">
        <v>6</v>
      </c>
      <c r="I40" s="96" t="s">
        <v>7</v>
      </c>
      <c r="J40" s="96" t="s">
        <v>8</v>
      </c>
      <c r="K40" s="96" t="s">
        <v>9</v>
      </c>
      <c r="L40" s="96" t="s">
        <v>69</v>
      </c>
      <c r="M40" s="96" t="s">
        <v>89</v>
      </c>
      <c r="N40" s="96" t="s">
        <v>90</v>
      </c>
      <c r="O40" s="96" t="s">
        <v>94</v>
      </c>
      <c r="P40" s="96" t="s">
        <v>98</v>
      </c>
      <c r="Q40" s="97" t="s">
        <v>102</v>
      </c>
    </row>
    <row r="41" spans="1:17" ht="16.149999999999999" customHeight="1" thickTop="1" x14ac:dyDescent="0.25">
      <c r="A41" s="22" t="s">
        <v>38</v>
      </c>
      <c r="B41" s="46">
        <v>54</v>
      </c>
      <c r="C41" s="46">
        <v>53</v>
      </c>
      <c r="D41" s="46">
        <v>53</v>
      </c>
      <c r="E41" s="46">
        <v>104</v>
      </c>
      <c r="F41" s="46">
        <v>116</v>
      </c>
      <c r="G41" s="46">
        <v>129</v>
      </c>
      <c r="H41" s="46">
        <v>150</v>
      </c>
      <c r="I41" s="46">
        <v>161</v>
      </c>
      <c r="J41" s="46">
        <v>157</v>
      </c>
      <c r="K41" s="46">
        <v>202</v>
      </c>
      <c r="L41" s="46">
        <v>260</v>
      </c>
      <c r="M41" s="46">
        <v>329</v>
      </c>
      <c r="N41" s="46">
        <v>372</v>
      </c>
      <c r="O41" s="46">
        <v>417</v>
      </c>
      <c r="P41" s="46">
        <v>447</v>
      </c>
      <c r="Q41" s="47">
        <v>454</v>
      </c>
    </row>
    <row r="42" spans="1:17" ht="16.149999999999999" customHeight="1" x14ac:dyDescent="0.25">
      <c r="A42" s="22" t="s">
        <v>41</v>
      </c>
      <c r="B42" s="46">
        <v>1923</v>
      </c>
      <c r="C42" s="46">
        <v>2001</v>
      </c>
      <c r="D42" s="46">
        <v>2155</v>
      </c>
      <c r="E42" s="46">
        <v>2255</v>
      </c>
      <c r="F42" s="46">
        <v>2227</v>
      </c>
      <c r="G42" s="46">
        <v>2202</v>
      </c>
      <c r="H42" s="46">
        <v>2369</v>
      </c>
      <c r="I42" s="46">
        <v>2825</v>
      </c>
      <c r="J42" s="46">
        <v>3024</v>
      </c>
      <c r="K42" s="46">
        <v>3192</v>
      </c>
      <c r="L42" s="46">
        <v>3312</v>
      </c>
      <c r="M42" s="46">
        <v>3389</v>
      </c>
      <c r="N42" s="46">
        <v>3584</v>
      </c>
      <c r="O42" s="46">
        <v>3933</v>
      </c>
      <c r="P42" s="46">
        <v>4267</v>
      </c>
      <c r="Q42" s="47">
        <v>4853</v>
      </c>
    </row>
    <row r="43" spans="1:17" ht="16.149999999999999" customHeight="1" x14ac:dyDescent="0.25">
      <c r="A43" s="22" t="s">
        <v>42</v>
      </c>
      <c r="B43" s="46">
        <v>591</v>
      </c>
      <c r="C43" s="46">
        <v>586</v>
      </c>
      <c r="D43" s="46">
        <v>636</v>
      </c>
      <c r="E43" s="46">
        <v>648</v>
      </c>
      <c r="F43" s="46">
        <v>691</v>
      </c>
      <c r="G43" s="46">
        <v>780</v>
      </c>
      <c r="H43" s="46">
        <v>882</v>
      </c>
      <c r="I43" s="46">
        <v>1087</v>
      </c>
      <c r="J43" s="46">
        <v>1126</v>
      </c>
      <c r="K43" s="46">
        <v>1205</v>
      </c>
      <c r="L43" s="46">
        <v>1270</v>
      </c>
      <c r="M43" s="46">
        <v>1324</v>
      </c>
      <c r="N43" s="46">
        <v>1458</v>
      </c>
      <c r="O43" s="46">
        <v>1513</v>
      </c>
      <c r="P43" s="46">
        <v>1466</v>
      </c>
      <c r="Q43" s="47">
        <v>1509</v>
      </c>
    </row>
    <row r="44" spans="1:17" ht="16.149999999999999" customHeight="1" x14ac:dyDescent="0.25">
      <c r="A44" s="22" t="s">
        <v>43</v>
      </c>
      <c r="B44" s="46">
        <v>3552</v>
      </c>
      <c r="C44" s="46">
        <v>3593</v>
      </c>
      <c r="D44" s="46">
        <v>3672</v>
      </c>
      <c r="E44" s="46">
        <v>3899</v>
      </c>
      <c r="F44" s="46">
        <v>4174</v>
      </c>
      <c r="G44" s="46">
        <v>4335</v>
      </c>
      <c r="H44" s="46">
        <v>4666</v>
      </c>
      <c r="I44" s="46">
        <v>5511</v>
      </c>
      <c r="J44" s="46">
        <v>5697</v>
      </c>
      <c r="K44" s="46">
        <v>5843</v>
      </c>
      <c r="L44" s="46">
        <v>5869</v>
      </c>
      <c r="M44" s="46">
        <v>5818</v>
      </c>
      <c r="N44" s="46">
        <v>5823</v>
      </c>
      <c r="O44" s="46">
        <v>5696</v>
      </c>
      <c r="P44" s="46">
        <v>5646</v>
      </c>
      <c r="Q44" s="47">
        <v>5622</v>
      </c>
    </row>
    <row r="45" spans="1:17" ht="16.149999999999999" customHeight="1" x14ac:dyDescent="0.25">
      <c r="A45" s="22" t="s">
        <v>44</v>
      </c>
      <c r="B45" s="46">
        <v>9380</v>
      </c>
      <c r="C45" s="46">
        <v>9713</v>
      </c>
      <c r="D45" s="46">
        <v>10164</v>
      </c>
      <c r="E45" s="46">
        <v>10641</v>
      </c>
      <c r="F45" s="46">
        <v>10685</v>
      </c>
      <c r="G45" s="46">
        <v>10595</v>
      </c>
      <c r="H45" s="46">
        <v>11515</v>
      </c>
      <c r="I45" s="46">
        <v>12993</v>
      </c>
      <c r="J45" s="46">
        <v>13842</v>
      </c>
      <c r="K45" s="46">
        <v>14882</v>
      </c>
      <c r="L45" s="46">
        <v>15722</v>
      </c>
      <c r="M45" s="46">
        <v>16165</v>
      </c>
      <c r="N45" s="46">
        <v>17209</v>
      </c>
      <c r="O45" s="46">
        <v>18175</v>
      </c>
      <c r="P45" s="46">
        <v>18758</v>
      </c>
      <c r="Q45" s="47">
        <v>19205</v>
      </c>
    </row>
    <row r="46" spans="1:17" ht="16.149999999999999" customHeight="1" x14ac:dyDescent="0.25">
      <c r="A46" s="22" t="s">
        <v>47</v>
      </c>
      <c r="B46" s="46">
        <v>1842</v>
      </c>
      <c r="C46" s="46">
        <v>1957</v>
      </c>
      <c r="D46" s="46">
        <v>2082</v>
      </c>
      <c r="E46" s="46">
        <v>2149</v>
      </c>
      <c r="F46" s="46">
        <v>2207</v>
      </c>
      <c r="G46" s="46">
        <v>2358</v>
      </c>
      <c r="H46" s="46">
        <v>2422</v>
      </c>
      <c r="I46" s="46">
        <v>2778</v>
      </c>
      <c r="J46" s="46">
        <v>2927</v>
      </c>
      <c r="K46" s="46">
        <v>2960</v>
      </c>
      <c r="L46" s="46">
        <v>3041</v>
      </c>
      <c r="M46" s="46">
        <v>3095</v>
      </c>
      <c r="N46" s="46">
        <v>2989</v>
      </c>
      <c r="O46" s="46">
        <v>2931</v>
      </c>
      <c r="P46" s="46">
        <v>3073</v>
      </c>
      <c r="Q46" s="47">
        <v>3172</v>
      </c>
    </row>
    <row r="47" spans="1:17" ht="16.149999999999999" customHeight="1" x14ac:dyDescent="0.25">
      <c r="A47" s="22" t="s">
        <v>48</v>
      </c>
      <c r="B47" s="46">
        <v>3171</v>
      </c>
      <c r="C47" s="46">
        <v>3821</v>
      </c>
      <c r="D47" s="46">
        <v>4684</v>
      </c>
      <c r="E47" s="46">
        <v>5170</v>
      </c>
      <c r="F47" s="46">
        <v>5314</v>
      </c>
      <c r="G47" s="46">
        <v>5393</v>
      </c>
      <c r="H47" s="46">
        <v>5626</v>
      </c>
      <c r="I47" s="46">
        <v>6344</v>
      </c>
      <c r="J47" s="46">
        <v>6737</v>
      </c>
      <c r="K47" s="46">
        <v>7627</v>
      </c>
      <c r="L47" s="46">
        <v>7932</v>
      </c>
      <c r="M47" s="46">
        <v>8167</v>
      </c>
      <c r="N47" s="46">
        <v>8759</v>
      </c>
      <c r="O47" s="46">
        <v>9383</v>
      </c>
      <c r="P47" s="46">
        <v>9761</v>
      </c>
      <c r="Q47" s="47">
        <v>10012</v>
      </c>
    </row>
    <row r="48" spans="1:17" ht="16.149999999999999" customHeight="1" x14ac:dyDescent="0.25">
      <c r="A48" s="22" t="s">
        <v>45</v>
      </c>
      <c r="B48" s="46">
        <v>3028</v>
      </c>
      <c r="C48" s="46">
        <v>3373</v>
      </c>
      <c r="D48" s="46">
        <v>3771</v>
      </c>
      <c r="E48" s="46">
        <v>4090</v>
      </c>
      <c r="F48" s="46">
        <v>4557</v>
      </c>
      <c r="G48" s="46">
        <v>4987</v>
      </c>
      <c r="H48" s="46">
        <v>5300</v>
      </c>
      <c r="I48" s="46">
        <v>6074</v>
      </c>
      <c r="J48" s="46">
        <v>6421</v>
      </c>
      <c r="K48" s="46">
        <v>6624</v>
      </c>
      <c r="L48" s="46">
        <v>6798</v>
      </c>
      <c r="M48" s="46">
        <v>6988</v>
      </c>
      <c r="N48" s="46">
        <v>7181</v>
      </c>
      <c r="O48" s="46">
        <v>7343</v>
      </c>
      <c r="P48" s="46">
        <v>7468</v>
      </c>
      <c r="Q48" s="47">
        <v>7619</v>
      </c>
    </row>
    <row r="49" spans="1:18" ht="16.149999999999999" customHeight="1" x14ac:dyDescent="0.25">
      <c r="A49" s="22" t="s">
        <v>53</v>
      </c>
      <c r="B49" s="46">
        <v>2855</v>
      </c>
      <c r="C49" s="46">
        <v>3050</v>
      </c>
      <c r="D49" s="46">
        <v>3458</v>
      </c>
      <c r="E49" s="46">
        <v>3878</v>
      </c>
      <c r="F49" s="46">
        <v>3969</v>
      </c>
      <c r="G49" s="46">
        <v>4053</v>
      </c>
      <c r="H49" s="46">
        <v>4260</v>
      </c>
      <c r="I49" s="46">
        <v>4654</v>
      </c>
      <c r="J49" s="46">
        <v>4821</v>
      </c>
      <c r="K49" s="46">
        <v>4706</v>
      </c>
      <c r="L49" s="46">
        <v>4872</v>
      </c>
      <c r="M49" s="46">
        <v>5139</v>
      </c>
      <c r="N49" s="46">
        <v>5202</v>
      </c>
      <c r="O49" s="46">
        <v>5294</v>
      </c>
      <c r="P49" s="46">
        <v>5289</v>
      </c>
      <c r="Q49" s="47">
        <v>5319</v>
      </c>
    </row>
    <row r="50" spans="1:18" ht="16.149999999999999" customHeight="1" x14ac:dyDescent="0.25">
      <c r="A50" s="22" t="s">
        <v>39</v>
      </c>
      <c r="B50" s="46">
        <v>67</v>
      </c>
      <c r="C50" s="46">
        <v>78</v>
      </c>
      <c r="D50" s="46">
        <v>74</v>
      </c>
      <c r="E50" s="46">
        <v>48</v>
      </c>
      <c r="F50" s="46">
        <v>48</v>
      </c>
      <c r="G50" s="46">
        <v>40</v>
      </c>
      <c r="H50" s="46">
        <v>44</v>
      </c>
      <c r="I50" s="46">
        <v>43</v>
      </c>
      <c r="J50" s="46">
        <v>50</v>
      </c>
      <c r="K50" s="46">
        <v>44</v>
      </c>
      <c r="L50" s="46">
        <v>36</v>
      </c>
      <c r="M50" s="46">
        <v>91</v>
      </c>
      <c r="N50" s="46">
        <v>88</v>
      </c>
      <c r="O50" s="46">
        <v>82</v>
      </c>
      <c r="P50" s="46">
        <v>102</v>
      </c>
      <c r="Q50" s="47">
        <v>140</v>
      </c>
    </row>
    <row r="51" spans="1:18" ht="13.5" customHeight="1" x14ac:dyDescent="0.25">
      <c r="A51" s="22"/>
      <c r="B51" s="46"/>
      <c r="C51" s="46"/>
      <c r="D51" s="46"/>
      <c r="E51" s="46"/>
      <c r="F51" s="46"/>
      <c r="G51" s="23"/>
      <c r="H51" s="23"/>
      <c r="I51" s="23"/>
      <c r="J51" s="23"/>
      <c r="K51" s="23"/>
      <c r="L51" s="23"/>
      <c r="M51" s="23"/>
      <c r="N51" s="23"/>
      <c r="O51" s="23"/>
      <c r="P51" s="23"/>
      <c r="Q51" s="24"/>
    </row>
    <row r="52" spans="1:18" ht="13.5" customHeight="1" thickBot="1" x14ac:dyDescent="0.3">
      <c r="A52" s="27" t="s">
        <v>11</v>
      </c>
      <c r="B52" s="48">
        <f>SUM(B41:B50)</f>
        <v>26463</v>
      </c>
      <c r="C52" s="48">
        <f t="shared" ref="C52:Q52" si="16">SUM(C41:C50)</f>
        <v>28225</v>
      </c>
      <c r="D52" s="48">
        <f t="shared" si="16"/>
        <v>30749</v>
      </c>
      <c r="E52" s="48">
        <f t="shared" si="16"/>
        <v>32882</v>
      </c>
      <c r="F52" s="48">
        <f t="shared" si="16"/>
        <v>33988</v>
      </c>
      <c r="G52" s="48">
        <f t="shared" si="16"/>
        <v>34872</v>
      </c>
      <c r="H52" s="48">
        <f t="shared" si="16"/>
        <v>37234</v>
      </c>
      <c r="I52" s="48">
        <f t="shared" si="16"/>
        <v>42470</v>
      </c>
      <c r="J52" s="48">
        <f t="shared" si="16"/>
        <v>44802</v>
      </c>
      <c r="K52" s="48">
        <f t="shared" si="16"/>
        <v>47285</v>
      </c>
      <c r="L52" s="48">
        <f t="shared" si="16"/>
        <v>49112</v>
      </c>
      <c r="M52" s="48">
        <f t="shared" si="16"/>
        <v>50505</v>
      </c>
      <c r="N52" s="48">
        <f t="shared" si="16"/>
        <v>52665</v>
      </c>
      <c r="O52" s="48">
        <f t="shared" si="16"/>
        <v>54767</v>
      </c>
      <c r="P52" s="48">
        <f t="shared" ref="P52" si="17">SUM(P41:P50)</f>
        <v>56277</v>
      </c>
      <c r="Q52" s="49">
        <f t="shared" si="16"/>
        <v>57905</v>
      </c>
    </row>
    <row r="53" spans="1:18" x14ac:dyDescent="0.25">
      <c r="A53" s="44"/>
      <c r="B53" s="44"/>
      <c r="C53" s="44"/>
      <c r="D53" s="44"/>
      <c r="E53" s="44"/>
      <c r="F53" s="44"/>
      <c r="G53" s="44"/>
      <c r="H53" s="44"/>
      <c r="I53" s="44"/>
      <c r="J53" s="44"/>
      <c r="K53" s="44"/>
      <c r="L53" s="44"/>
      <c r="M53" s="44"/>
      <c r="N53" s="44"/>
      <c r="O53" s="44"/>
      <c r="P53" s="44"/>
      <c r="Q53" s="44"/>
    </row>
    <row r="54" spans="1:18" x14ac:dyDescent="0.25">
      <c r="A54" s="15" t="s">
        <v>103</v>
      </c>
      <c r="B54" s="29"/>
      <c r="C54" s="29"/>
      <c r="D54" s="29"/>
      <c r="E54" s="29"/>
      <c r="F54" s="29"/>
      <c r="G54" s="29"/>
      <c r="H54" s="29"/>
      <c r="I54" s="29"/>
      <c r="J54" s="29"/>
      <c r="K54" s="29"/>
      <c r="L54" s="29"/>
      <c r="M54" s="29"/>
      <c r="N54" s="29"/>
      <c r="O54" s="29"/>
      <c r="P54" s="29"/>
      <c r="Q54" s="29"/>
    </row>
    <row r="55" spans="1:18" ht="9" customHeight="1" x14ac:dyDescent="0.25">
      <c r="A55" s="35"/>
      <c r="B55" s="29"/>
      <c r="C55" s="29"/>
      <c r="D55" s="29"/>
      <c r="E55" s="29"/>
      <c r="F55" s="29"/>
      <c r="G55" s="29"/>
      <c r="H55" s="29"/>
      <c r="I55" s="29"/>
      <c r="J55" s="29"/>
      <c r="K55" s="29"/>
      <c r="L55" s="29"/>
      <c r="M55" s="29"/>
      <c r="N55" s="29"/>
      <c r="O55" s="29"/>
      <c r="P55" s="29"/>
      <c r="Q55" s="29"/>
    </row>
    <row r="56" spans="1:18" x14ac:dyDescent="0.25">
      <c r="A56" s="34" t="s">
        <v>56</v>
      </c>
      <c r="B56" s="29"/>
      <c r="C56" s="29"/>
      <c r="D56" s="29"/>
      <c r="E56" s="29"/>
      <c r="F56" s="29"/>
      <c r="G56" s="29"/>
      <c r="H56" s="29"/>
      <c r="I56" s="29"/>
      <c r="J56" s="29"/>
      <c r="K56" s="29"/>
      <c r="L56" s="29"/>
      <c r="M56" s="29"/>
      <c r="N56" s="29"/>
      <c r="O56" s="29"/>
      <c r="P56" s="29"/>
      <c r="Q56" s="29"/>
    </row>
    <row r="57" spans="1:18" x14ac:dyDescent="0.25">
      <c r="A57" s="64" t="s">
        <v>70</v>
      </c>
      <c r="B57" s="64"/>
      <c r="C57" s="64"/>
      <c r="D57" s="64"/>
      <c r="E57" s="64"/>
      <c r="F57" s="104"/>
      <c r="G57" s="64"/>
      <c r="H57" s="64"/>
      <c r="I57" s="64"/>
      <c r="J57" s="64"/>
      <c r="K57" s="64"/>
      <c r="L57" s="64"/>
      <c r="M57" s="64"/>
      <c r="N57" s="104"/>
      <c r="O57" s="104"/>
      <c r="P57" s="104"/>
      <c r="Q57" s="73"/>
    </row>
    <row r="58" spans="1:18" ht="34.15" customHeight="1" x14ac:dyDescent="0.25">
      <c r="A58" s="152" t="s">
        <v>120</v>
      </c>
      <c r="B58" s="152"/>
      <c r="C58" s="152"/>
      <c r="D58" s="152"/>
      <c r="E58" s="152"/>
      <c r="F58" s="152"/>
      <c r="G58" s="152"/>
      <c r="H58" s="152"/>
      <c r="I58" s="152"/>
      <c r="J58" s="152"/>
      <c r="K58" s="152"/>
      <c r="L58" s="152"/>
      <c r="M58" s="152"/>
      <c r="N58" s="152"/>
      <c r="O58" s="152"/>
      <c r="P58" s="152"/>
      <c r="Q58" s="152"/>
      <c r="R58" s="63"/>
    </row>
    <row r="59" spans="1:18" ht="32.450000000000003" customHeight="1" x14ac:dyDescent="0.25">
      <c r="A59" s="154" t="s">
        <v>127</v>
      </c>
      <c r="B59" s="154"/>
      <c r="C59" s="154"/>
      <c r="D59" s="154"/>
      <c r="E59" s="154"/>
      <c r="F59" s="154"/>
      <c r="G59" s="154"/>
      <c r="H59" s="154"/>
      <c r="I59" s="154"/>
      <c r="J59" s="154"/>
      <c r="K59" s="154"/>
      <c r="L59" s="154"/>
      <c r="M59" s="154"/>
      <c r="N59" s="154"/>
      <c r="O59" s="154"/>
      <c r="P59" s="154"/>
      <c r="Q59" s="154"/>
      <c r="R59" s="66"/>
    </row>
    <row r="60" spans="1:18" ht="31.5" customHeight="1" x14ac:dyDescent="0.25">
      <c r="A60" s="152" t="s">
        <v>82</v>
      </c>
      <c r="B60" s="152"/>
      <c r="C60" s="152"/>
      <c r="D60" s="152"/>
      <c r="E60" s="152"/>
      <c r="F60" s="152"/>
      <c r="G60" s="152"/>
      <c r="H60" s="152"/>
      <c r="I60" s="152"/>
      <c r="J60" s="152"/>
      <c r="K60" s="152"/>
      <c r="L60" s="152"/>
      <c r="M60" s="152"/>
      <c r="N60" s="152"/>
      <c r="O60" s="152"/>
      <c r="P60" s="152"/>
      <c r="Q60" s="152"/>
      <c r="R60" s="63"/>
    </row>
    <row r="61" spans="1:18" ht="45" customHeight="1" x14ac:dyDescent="0.25">
      <c r="A61" s="131" t="s">
        <v>119</v>
      </c>
      <c r="B61" s="131"/>
      <c r="C61" s="131"/>
      <c r="D61" s="131"/>
      <c r="E61" s="131"/>
      <c r="F61" s="131"/>
      <c r="G61" s="131"/>
      <c r="H61" s="131"/>
      <c r="I61" s="131"/>
      <c r="J61" s="131"/>
      <c r="K61" s="131"/>
      <c r="L61" s="131"/>
      <c r="M61" s="131"/>
      <c r="N61" s="131"/>
      <c r="O61" s="131"/>
      <c r="P61" s="131"/>
      <c r="Q61" s="131"/>
      <c r="R61" s="63"/>
    </row>
    <row r="62" spans="1:18" ht="30" customHeight="1" x14ac:dyDescent="0.25">
      <c r="A62" s="152" t="s">
        <v>88</v>
      </c>
      <c r="B62" s="152"/>
      <c r="C62" s="152"/>
      <c r="D62" s="152"/>
      <c r="E62" s="152"/>
      <c r="F62" s="152"/>
      <c r="G62" s="152"/>
      <c r="H62" s="152"/>
      <c r="I62" s="152"/>
      <c r="J62" s="152"/>
      <c r="K62" s="152"/>
      <c r="L62" s="152"/>
      <c r="M62" s="152"/>
      <c r="N62" s="152"/>
      <c r="O62" s="152"/>
      <c r="P62" s="152"/>
      <c r="Q62" s="152"/>
      <c r="R62" s="63"/>
    </row>
    <row r="63" spans="1:18" ht="30.6" customHeight="1" x14ac:dyDescent="0.25">
      <c r="A63" s="131" t="s">
        <v>97</v>
      </c>
      <c r="B63" s="131"/>
      <c r="C63" s="131"/>
      <c r="D63" s="131"/>
      <c r="E63" s="131"/>
      <c r="F63" s="131"/>
      <c r="G63" s="131"/>
      <c r="H63" s="131"/>
      <c r="I63" s="131"/>
      <c r="J63" s="131"/>
      <c r="K63" s="131"/>
      <c r="L63" s="131"/>
      <c r="M63" s="131"/>
      <c r="N63" s="131"/>
      <c r="O63" s="131"/>
      <c r="P63" s="131"/>
      <c r="Q63" s="131"/>
      <c r="R63" s="103"/>
    </row>
  </sheetData>
  <mergeCells count="9">
    <mergeCell ref="A63:Q63"/>
    <mergeCell ref="B39:Q39"/>
    <mergeCell ref="B18:Q18"/>
    <mergeCell ref="B3:Q3"/>
    <mergeCell ref="A58:Q58"/>
    <mergeCell ref="A59:Q59"/>
    <mergeCell ref="A60:Q60"/>
    <mergeCell ref="A61:Q61"/>
    <mergeCell ref="A62:Q62"/>
  </mergeCells>
  <pageMargins left="0.59055118110236204" right="0.59055118110236204" top="0.74803149606299202" bottom="0.74803149606299202" header="0.31496062992126" footer="0.31496062992126"/>
  <pageSetup scale="77" fitToHeight="2" orientation="landscape" r:id="rId1"/>
  <rowBreaks count="1" manualBreakCount="1">
    <brk id="37" max="1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1"/>
  <sheetViews>
    <sheetView zoomScaleNormal="100" workbookViewId="0"/>
  </sheetViews>
  <sheetFormatPr defaultRowHeight="15" x14ac:dyDescent="0.25"/>
  <cols>
    <col min="1" max="1" width="9.7109375" customWidth="1"/>
    <col min="2" max="7" width="14.7109375" customWidth="1"/>
    <col min="254" max="254" width="14.5703125" customWidth="1"/>
    <col min="255" max="260" width="15" customWidth="1"/>
    <col min="510" max="510" width="14.5703125" customWidth="1"/>
    <col min="511" max="516" width="15" customWidth="1"/>
    <col min="766" max="766" width="14.5703125" customWidth="1"/>
    <col min="767" max="772" width="15" customWidth="1"/>
    <col min="1022" max="1022" width="14.5703125" customWidth="1"/>
    <col min="1023" max="1028" width="15" customWidth="1"/>
    <col min="1278" max="1278" width="14.5703125" customWidth="1"/>
    <col min="1279" max="1284" width="15" customWidth="1"/>
    <col min="1534" max="1534" width="14.5703125" customWidth="1"/>
    <col min="1535" max="1540" width="15" customWidth="1"/>
    <col min="1790" max="1790" width="14.5703125" customWidth="1"/>
    <col min="1791" max="1796" width="15" customWidth="1"/>
    <col min="2046" max="2046" width="14.5703125" customWidth="1"/>
    <col min="2047" max="2052" width="15" customWidth="1"/>
    <col min="2302" max="2302" width="14.5703125" customWidth="1"/>
    <col min="2303" max="2308" width="15" customWidth="1"/>
    <col min="2558" max="2558" width="14.5703125" customWidth="1"/>
    <col min="2559" max="2564" width="15" customWidth="1"/>
    <col min="2814" max="2814" width="14.5703125" customWidth="1"/>
    <col min="2815" max="2820" width="15" customWidth="1"/>
    <col min="3070" max="3070" width="14.5703125" customWidth="1"/>
    <col min="3071" max="3076" width="15" customWidth="1"/>
    <col min="3326" max="3326" width="14.5703125" customWidth="1"/>
    <col min="3327" max="3332" width="15" customWidth="1"/>
    <col min="3582" max="3582" width="14.5703125" customWidth="1"/>
    <col min="3583" max="3588" width="15" customWidth="1"/>
    <col min="3838" max="3838" width="14.5703125" customWidth="1"/>
    <col min="3839" max="3844" width="15" customWidth="1"/>
    <col min="4094" max="4094" width="14.5703125" customWidth="1"/>
    <col min="4095" max="4100" width="15" customWidth="1"/>
    <col min="4350" max="4350" width="14.5703125" customWidth="1"/>
    <col min="4351" max="4356" width="15" customWidth="1"/>
    <col min="4606" max="4606" width="14.5703125" customWidth="1"/>
    <col min="4607" max="4612" width="15" customWidth="1"/>
    <col min="4862" max="4862" width="14.5703125" customWidth="1"/>
    <col min="4863" max="4868" width="15" customWidth="1"/>
    <col min="5118" max="5118" width="14.5703125" customWidth="1"/>
    <col min="5119" max="5124" width="15" customWidth="1"/>
    <col min="5374" max="5374" width="14.5703125" customWidth="1"/>
    <col min="5375" max="5380" width="15" customWidth="1"/>
    <col min="5630" max="5630" width="14.5703125" customWidth="1"/>
    <col min="5631" max="5636" width="15" customWidth="1"/>
    <col min="5886" max="5886" width="14.5703125" customWidth="1"/>
    <col min="5887" max="5892" width="15" customWidth="1"/>
    <col min="6142" max="6142" width="14.5703125" customWidth="1"/>
    <col min="6143" max="6148" width="15" customWidth="1"/>
    <col min="6398" max="6398" width="14.5703125" customWidth="1"/>
    <col min="6399" max="6404" width="15" customWidth="1"/>
    <col min="6654" max="6654" width="14.5703125" customWidth="1"/>
    <col min="6655" max="6660" width="15" customWidth="1"/>
    <col min="6910" max="6910" width="14.5703125" customWidth="1"/>
    <col min="6911" max="6916" width="15" customWidth="1"/>
    <col min="7166" max="7166" width="14.5703125" customWidth="1"/>
    <col min="7167" max="7172" width="15" customWidth="1"/>
    <col min="7422" max="7422" width="14.5703125" customWidth="1"/>
    <col min="7423" max="7428" width="15" customWidth="1"/>
    <col min="7678" max="7678" width="14.5703125" customWidth="1"/>
    <col min="7679" max="7684" width="15" customWidth="1"/>
    <col min="7934" max="7934" width="14.5703125" customWidth="1"/>
    <col min="7935" max="7940" width="15" customWidth="1"/>
    <col min="8190" max="8190" width="14.5703125" customWidth="1"/>
    <col min="8191" max="8196" width="15" customWidth="1"/>
    <col min="8446" max="8446" width="14.5703125" customWidth="1"/>
    <col min="8447" max="8452" width="15" customWidth="1"/>
    <col min="8702" max="8702" width="14.5703125" customWidth="1"/>
    <col min="8703" max="8708" width="15" customWidth="1"/>
    <col min="8958" max="8958" width="14.5703125" customWidth="1"/>
    <col min="8959" max="8964" width="15" customWidth="1"/>
    <col min="9214" max="9214" width="14.5703125" customWidth="1"/>
    <col min="9215" max="9220" width="15" customWidth="1"/>
    <col min="9470" max="9470" width="14.5703125" customWidth="1"/>
    <col min="9471" max="9476" width="15" customWidth="1"/>
    <col min="9726" max="9726" width="14.5703125" customWidth="1"/>
    <col min="9727" max="9732" width="15" customWidth="1"/>
    <col min="9982" max="9982" width="14.5703125" customWidth="1"/>
    <col min="9983" max="9988" width="15" customWidth="1"/>
    <col min="10238" max="10238" width="14.5703125" customWidth="1"/>
    <col min="10239" max="10244" width="15" customWidth="1"/>
    <col min="10494" max="10494" width="14.5703125" customWidth="1"/>
    <col min="10495" max="10500" width="15" customWidth="1"/>
    <col min="10750" max="10750" width="14.5703125" customWidth="1"/>
    <col min="10751" max="10756" width="15" customWidth="1"/>
    <col min="11006" max="11006" width="14.5703125" customWidth="1"/>
    <col min="11007" max="11012" width="15" customWidth="1"/>
    <col min="11262" max="11262" width="14.5703125" customWidth="1"/>
    <col min="11263" max="11268" width="15" customWidth="1"/>
    <col min="11518" max="11518" width="14.5703125" customWidth="1"/>
    <col min="11519" max="11524" width="15" customWidth="1"/>
    <col min="11774" max="11774" width="14.5703125" customWidth="1"/>
    <col min="11775" max="11780" width="15" customWidth="1"/>
    <col min="12030" max="12030" width="14.5703125" customWidth="1"/>
    <col min="12031" max="12036" width="15" customWidth="1"/>
    <col min="12286" max="12286" width="14.5703125" customWidth="1"/>
    <col min="12287" max="12292" width="15" customWidth="1"/>
    <col min="12542" max="12542" width="14.5703125" customWidth="1"/>
    <col min="12543" max="12548" width="15" customWidth="1"/>
    <col min="12798" max="12798" width="14.5703125" customWidth="1"/>
    <col min="12799" max="12804" width="15" customWidth="1"/>
    <col min="13054" max="13054" width="14.5703125" customWidth="1"/>
    <col min="13055" max="13060" width="15" customWidth="1"/>
    <col min="13310" max="13310" width="14.5703125" customWidth="1"/>
    <col min="13311" max="13316" width="15" customWidth="1"/>
    <col min="13566" max="13566" width="14.5703125" customWidth="1"/>
    <col min="13567" max="13572" width="15" customWidth="1"/>
    <col min="13822" max="13822" width="14.5703125" customWidth="1"/>
    <col min="13823" max="13828" width="15" customWidth="1"/>
    <col min="14078" max="14078" width="14.5703125" customWidth="1"/>
    <col min="14079" max="14084" width="15" customWidth="1"/>
    <col min="14334" max="14334" width="14.5703125" customWidth="1"/>
    <col min="14335" max="14340" width="15" customWidth="1"/>
    <col min="14590" max="14590" width="14.5703125" customWidth="1"/>
    <col min="14591" max="14596" width="15" customWidth="1"/>
    <col min="14846" max="14846" width="14.5703125" customWidth="1"/>
    <col min="14847" max="14852" width="15" customWidth="1"/>
    <col min="15102" max="15102" width="14.5703125" customWidth="1"/>
    <col min="15103" max="15108" width="15" customWidth="1"/>
    <col min="15358" max="15358" width="14.5703125" customWidth="1"/>
    <col min="15359" max="15364" width="15" customWidth="1"/>
    <col min="15614" max="15614" width="14.5703125" customWidth="1"/>
    <col min="15615" max="15620" width="15" customWidth="1"/>
    <col min="15870" max="15870" width="14.5703125" customWidth="1"/>
    <col min="15871" max="15876" width="15" customWidth="1"/>
    <col min="16126" max="16126" width="14.5703125" customWidth="1"/>
    <col min="16127" max="16132" width="15" customWidth="1"/>
  </cols>
  <sheetData>
    <row r="1" spans="1:11" x14ac:dyDescent="0.25">
      <c r="A1" s="3" t="s">
        <v>114</v>
      </c>
    </row>
    <row r="2" spans="1:11" ht="15.75" thickBot="1" x14ac:dyDescent="0.3"/>
    <row r="3" spans="1:11" s="39" customFormat="1" ht="32.25" customHeight="1" thickBot="1" x14ac:dyDescent="0.3">
      <c r="A3" s="36"/>
      <c r="B3" s="155" t="s">
        <v>54</v>
      </c>
      <c r="C3" s="155"/>
      <c r="D3" s="156"/>
      <c r="E3" s="157" t="s">
        <v>55</v>
      </c>
      <c r="F3" s="155"/>
      <c r="G3" s="155"/>
      <c r="H3" s="37"/>
      <c r="I3" s="38"/>
    </row>
    <row r="4" spans="1:11" ht="29.25" thickBot="1" x14ac:dyDescent="0.3">
      <c r="A4" s="6"/>
      <c r="B4" s="98" t="s">
        <v>58</v>
      </c>
      <c r="C4" s="98" t="s">
        <v>60</v>
      </c>
      <c r="D4" s="99" t="s">
        <v>67</v>
      </c>
      <c r="E4" s="98" t="s">
        <v>58</v>
      </c>
      <c r="F4" s="98" t="s">
        <v>60</v>
      </c>
      <c r="G4" s="99" t="s">
        <v>67</v>
      </c>
    </row>
    <row r="5" spans="1:11" ht="16.149999999999999" customHeight="1" thickTop="1" x14ac:dyDescent="0.25">
      <c r="A5" s="7" t="s">
        <v>0</v>
      </c>
      <c r="B5" s="8">
        <v>8445</v>
      </c>
      <c r="C5" s="40">
        <v>3552</v>
      </c>
      <c r="D5" s="11">
        <f>SUM(B5:C5)</f>
        <v>11997</v>
      </c>
      <c r="E5" s="13">
        <v>3.9100000000000003E-2</v>
      </c>
      <c r="F5" s="41">
        <v>0.13420000000000001</v>
      </c>
      <c r="G5" s="70">
        <v>4.9500000000000002E-2</v>
      </c>
      <c r="I5" s="109"/>
      <c r="J5" s="109"/>
      <c r="K5" s="109"/>
    </row>
    <row r="6" spans="1:11" ht="16.149999999999999" customHeight="1" x14ac:dyDescent="0.25">
      <c r="A6" s="7" t="s">
        <v>1</v>
      </c>
      <c r="B6" s="8">
        <v>10674</v>
      </c>
      <c r="C6" s="8">
        <v>4084</v>
      </c>
      <c r="D6" s="11">
        <f t="shared" ref="D6:D20" si="0">SUM(B6:C6)</f>
        <v>14758</v>
      </c>
      <c r="E6" s="13">
        <v>4.7399999999999998E-2</v>
      </c>
      <c r="F6" s="13">
        <v>0.1447</v>
      </c>
      <c r="G6" s="71">
        <v>5.8200000000000002E-2</v>
      </c>
      <c r="I6" s="109"/>
      <c r="J6" s="109"/>
      <c r="K6" s="109"/>
    </row>
    <row r="7" spans="1:11" ht="16.149999999999999" customHeight="1" x14ac:dyDescent="0.25">
      <c r="A7" s="7" t="s">
        <v>2</v>
      </c>
      <c r="B7" s="8">
        <v>13079</v>
      </c>
      <c r="C7" s="8">
        <v>4768</v>
      </c>
      <c r="D7" s="11">
        <f t="shared" si="0"/>
        <v>17847</v>
      </c>
      <c r="E7" s="13">
        <v>5.3600000000000002E-2</v>
      </c>
      <c r="F7" s="13">
        <v>0.15509999999999999</v>
      </c>
      <c r="G7" s="71">
        <v>6.5000000000000002E-2</v>
      </c>
      <c r="I7" s="109"/>
      <c r="J7" s="109"/>
      <c r="K7" s="109"/>
    </row>
    <row r="8" spans="1:11" ht="16.149999999999999" customHeight="1" x14ac:dyDescent="0.25">
      <c r="A8" s="7" t="s">
        <v>3</v>
      </c>
      <c r="B8" s="8">
        <v>15658</v>
      </c>
      <c r="C8" s="8">
        <v>5555</v>
      </c>
      <c r="D8" s="11">
        <f t="shared" si="0"/>
        <v>21213</v>
      </c>
      <c r="E8" s="13">
        <v>5.5899999999999998E-2</v>
      </c>
      <c r="F8" s="13">
        <v>0.16889999999999999</v>
      </c>
      <c r="G8" s="71">
        <v>6.7799999999999999E-2</v>
      </c>
      <c r="I8" s="109"/>
      <c r="J8" s="109"/>
      <c r="K8" s="109"/>
    </row>
    <row r="9" spans="1:11" ht="16.149999999999999" customHeight="1" x14ac:dyDescent="0.25">
      <c r="A9" s="7" t="s">
        <v>4</v>
      </c>
      <c r="B9" s="8">
        <v>17615</v>
      </c>
      <c r="C9" s="8">
        <v>5850</v>
      </c>
      <c r="D9" s="11">
        <f t="shared" si="0"/>
        <v>23465</v>
      </c>
      <c r="E9" s="13">
        <v>5.9400000000000001E-2</v>
      </c>
      <c r="F9" s="13">
        <v>0.1721</v>
      </c>
      <c r="G9" s="71">
        <v>7.0900000000000005E-2</v>
      </c>
      <c r="I9" s="109"/>
      <c r="J9" s="109"/>
      <c r="K9" s="109"/>
    </row>
    <row r="10" spans="1:11" ht="16.149999999999999" customHeight="1" x14ac:dyDescent="0.25">
      <c r="A10" s="7" t="s">
        <v>5</v>
      </c>
      <c r="B10" s="8">
        <v>18826</v>
      </c>
      <c r="C10" s="8">
        <v>6036</v>
      </c>
      <c r="D10" s="11">
        <f t="shared" si="0"/>
        <v>24862</v>
      </c>
      <c r="E10" s="13">
        <v>6.0400000000000002E-2</v>
      </c>
      <c r="F10" s="13">
        <v>0.1731</v>
      </c>
      <c r="G10" s="71">
        <v>7.17E-2</v>
      </c>
      <c r="I10" s="109"/>
      <c r="J10" s="109"/>
      <c r="K10" s="109"/>
    </row>
    <row r="11" spans="1:11" ht="16.149999999999999" customHeight="1" x14ac:dyDescent="0.25">
      <c r="A11" s="7" t="s">
        <v>6</v>
      </c>
      <c r="B11" s="8">
        <v>18551</v>
      </c>
      <c r="C11" s="8">
        <v>6565</v>
      </c>
      <c r="D11" s="11">
        <f t="shared" si="0"/>
        <v>25116</v>
      </c>
      <c r="E11" s="13">
        <v>5.8200000000000002E-2</v>
      </c>
      <c r="F11" s="13">
        <v>0.17630000000000001</v>
      </c>
      <c r="G11" s="71">
        <v>7.0599999999999996E-2</v>
      </c>
      <c r="I11" s="109"/>
      <c r="J11" s="109"/>
      <c r="K11" s="109"/>
    </row>
    <row r="12" spans="1:11" ht="16.149999999999999" customHeight="1" x14ac:dyDescent="0.25">
      <c r="A12" s="7" t="s">
        <v>7</v>
      </c>
      <c r="B12" s="8">
        <v>18747</v>
      </c>
      <c r="C12" s="8">
        <v>6642</v>
      </c>
      <c r="D12" s="11">
        <f t="shared" si="0"/>
        <v>25389</v>
      </c>
      <c r="E12" s="13">
        <v>5.9200000000000003E-2</v>
      </c>
      <c r="F12" s="13">
        <v>0.15640000000000001</v>
      </c>
      <c r="G12" s="71">
        <v>7.0699999999999999E-2</v>
      </c>
      <c r="I12" s="109"/>
      <c r="J12" s="109"/>
      <c r="K12" s="109"/>
    </row>
    <row r="13" spans="1:11" ht="16.149999999999999" customHeight="1" x14ac:dyDescent="0.25">
      <c r="A13" s="7" t="s">
        <v>8</v>
      </c>
      <c r="B13" s="8">
        <v>19531</v>
      </c>
      <c r="C13" s="8">
        <v>6804</v>
      </c>
      <c r="D13" s="11">
        <f t="shared" si="0"/>
        <v>26335</v>
      </c>
      <c r="E13" s="13">
        <v>6.0600000000000001E-2</v>
      </c>
      <c r="F13" s="13">
        <v>0.15190000000000001</v>
      </c>
      <c r="G13" s="71">
        <v>7.17E-2</v>
      </c>
      <c r="I13" s="109"/>
      <c r="J13" s="109"/>
      <c r="K13" s="109"/>
    </row>
    <row r="14" spans="1:11" ht="16.149999999999999" customHeight="1" x14ac:dyDescent="0.25">
      <c r="A14" s="7" t="s">
        <v>9</v>
      </c>
      <c r="B14" s="8">
        <v>20948</v>
      </c>
      <c r="C14" s="8">
        <v>7555</v>
      </c>
      <c r="D14" s="11">
        <f t="shared" si="0"/>
        <v>28503</v>
      </c>
      <c r="E14" s="13">
        <v>6.2199999999999998E-2</v>
      </c>
      <c r="F14" s="13">
        <v>0.1598</v>
      </c>
      <c r="G14" s="71">
        <v>7.4200000000000002E-2</v>
      </c>
      <c r="I14" s="109"/>
      <c r="J14" s="109"/>
      <c r="K14" s="109"/>
    </row>
    <row r="15" spans="1:11" ht="16.149999999999999" customHeight="1" x14ac:dyDescent="0.25">
      <c r="A15" s="7" t="s">
        <v>69</v>
      </c>
      <c r="B15" s="8">
        <v>22652</v>
      </c>
      <c r="C15" s="8">
        <v>8333</v>
      </c>
      <c r="D15" s="11">
        <f t="shared" si="0"/>
        <v>30985</v>
      </c>
      <c r="E15" s="13">
        <v>6.5000000000000002E-2</v>
      </c>
      <c r="F15" s="13">
        <v>0.16969999999999999</v>
      </c>
      <c r="G15" s="71">
        <v>7.7899999999999997E-2</v>
      </c>
      <c r="I15" s="109"/>
      <c r="J15" s="109"/>
      <c r="K15" s="109"/>
    </row>
    <row r="16" spans="1:11" ht="16.149999999999999" customHeight="1" x14ac:dyDescent="0.25">
      <c r="A16" s="75" t="s">
        <v>89</v>
      </c>
      <c r="B16" s="76">
        <v>24932</v>
      </c>
      <c r="C16" s="76">
        <v>9416</v>
      </c>
      <c r="D16" s="11">
        <f t="shared" si="0"/>
        <v>34348</v>
      </c>
      <c r="E16" s="77">
        <v>6.9400000000000003E-2</v>
      </c>
      <c r="F16" s="77">
        <v>0.18640000000000001</v>
      </c>
      <c r="G16" s="71">
        <v>8.3900000000000002E-2</v>
      </c>
      <c r="I16" s="109"/>
      <c r="J16" s="109"/>
      <c r="K16" s="109"/>
    </row>
    <row r="17" spans="1:15" ht="16.149999999999999" customHeight="1" x14ac:dyDescent="0.25">
      <c r="A17" s="75" t="s">
        <v>90</v>
      </c>
      <c r="B17" s="76">
        <f>24807+2861+220+20</f>
        <v>27908</v>
      </c>
      <c r="C17" s="76">
        <f>10213+302+246+9</f>
        <v>10770</v>
      </c>
      <c r="D17" s="11">
        <f t="shared" si="0"/>
        <v>38678</v>
      </c>
      <c r="E17" s="77">
        <f>B17/367298</f>
        <v>7.5981900255378473E-2</v>
      </c>
      <c r="F17" s="77">
        <f>C17/52665</f>
        <v>0.20450014240956993</v>
      </c>
      <c r="G17" s="71">
        <f>D17/419963</f>
        <v>9.2098589637658559E-2</v>
      </c>
      <c r="I17" s="109"/>
      <c r="J17" s="109"/>
      <c r="K17" s="109"/>
    </row>
    <row r="18" spans="1:15" ht="16.149999999999999" customHeight="1" x14ac:dyDescent="0.25">
      <c r="A18" s="75" t="s">
        <v>94</v>
      </c>
      <c r="B18" s="76">
        <v>30925</v>
      </c>
      <c r="C18" s="76">
        <v>12234</v>
      </c>
      <c r="D18" s="11">
        <f t="shared" si="0"/>
        <v>43159</v>
      </c>
      <c r="E18" s="77">
        <f>B18/373171</f>
        <v>8.2870855452326142E-2</v>
      </c>
      <c r="F18" s="77">
        <f>C18/54767</f>
        <v>0.22338269395804042</v>
      </c>
      <c r="G18" s="71">
        <f>D18/427938</f>
        <v>0.10085339465062695</v>
      </c>
      <c r="I18" s="109"/>
      <c r="J18" s="109"/>
      <c r="K18" s="109"/>
    </row>
    <row r="19" spans="1:15" ht="16.149999999999999" customHeight="1" x14ac:dyDescent="0.25">
      <c r="A19" s="75" t="s">
        <v>98</v>
      </c>
      <c r="B19" s="76">
        <v>35279</v>
      </c>
      <c r="C19" s="76">
        <v>13329</v>
      </c>
      <c r="D19" s="11">
        <f t="shared" ref="D19" si="1">SUM(B19:C19)</f>
        <v>48608</v>
      </c>
      <c r="E19" s="77">
        <f>B19/377520</f>
        <v>9.3449353676626407E-2</v>
      </c>
      <c r="F19" s="77">
        <f>C19/56277</f>
        <v>0.23684631376939069</v>
      </c>
      <c r="G19" s="71">
        <f>D19/433797</f>
        <v>0.11205241161188298</v>
      </c>
      <c r="I19" s="109"/>
      <c r="J19" s="109"/>
      <c r="K19" s="109"/>
    </row>
    <row r="20" spans="1:15" ht="16.149999999999999" customHeight="1" thickBot="1" x14ac:dyDescent="0.3">
      <c r="A20" s="9" t="s">
        <v>102</v>
      </c>
      <c r="B20" s="10">
        <v>39092</v>
      </c>
      <c r="C20" s="10">
        <v>13993</v>
      </c>
      <c r="D20" s="12">
        <f t="shared" si="0"/>
        <v>53085</v>
      </c>
      <c r="E20" s="14">
        <f>B20/382761</f>
        <v>0.10213161738003611</v>
      </c>
      <c r="F20" s="14">
        <f>C20/57905</f>
        <v>0.24165443398670236</v>
      </c>
      <c r="G20" s="72">
        <f>D20/440666</f>
        <v>0.12046538648318682</v>
      </c>
      <c r="I20" s="109"/>
      <c r="J20" s="109"/>
      <c r="K20" s="109"/>
    </row>
    <row r="22" spans="1:15" x14ac:dyDescent="0.25">
      <c r="A22" s="15" t="s">
        <v>103</v>
      </c>
    </row>
    <row r="23" spans="1:15" x14ac:dyDescent="0.25">
      <c r="A23" s="15"/>
    </row>
    <row r="24" spans="1:15" ht="15" customHeight="1" x14ac:dyDescent="0.25">
      <c r="A24" s="158" t="s">
        <v>52</v>
      </c>
      <c r="B24" s="158"/>
      <c r="C24" s="158"/>
      <c r="D24" s="158"/>
      <c r="E24" s="158"/>
      <c r="F24" s="158"/>
      <c r="G24" s="158"/>
      <c r="H24" s="158"/>
      <c r="I24" s="158"/>
      <c r="J24" s="158"/>
    </row>
    <row r="25" spans="1:15" ht="31.5" customHeight="1" x14ac:dyDescent="0.25">
      <c r="A25" s="154" t="s">
        <v>83</v>
      </c>
      <c r="B25" s="154"/>
      <c r="C25" s="154"/>
      <c r="D25" s="154"/>
      <c r="E25" s="154"/>
      <c r="F25" s="154"/>
      <c r="G25" s="154"/>
      <c r="H25" s="154"/>
      <c r="I25" s="154"/>
      <c r="J25" s="154"/>
      <c r="K25" s="29"/>
    </row>
    <row r="26" spans="1:15" ht="45" customHeight="1" x14ac:dyDescent="0.25">
      <c r="A26" s="152" t="s">
        <v>120</v>
      </c>
      <c r="B26" s="152"/>
      <c r="C26" s="152"/>
      <c r="D26" s="152"/>
      <c r="E26" s="152"/>
      <c r="F26" s="152"/>
      <c r="G26" s="152"/>
      <c r="H26" s="152"/>
      <c r="I26" s="152"/>
      <c r="J26" s="152"/>
      <c r="K26" s="63"/>
      <c r="L26" s="63"/>
    </row>
    <row r="27" spans="1:15" ht="16.5" customHeight="1" x14ac:dyDescent="0.25">
      <c r="A27" s="152" t="s">
        <v>84</v>
      </c>
      <c r="B27" s="152"/>
      <c r="C27" s="152"/>
      <c r="D27" s="152"/>
      <c r="E27" s="152"/>
      <c r="F27" s="152"/>
      <c r="G27" s="152"/>
      <c r="H27" s="152"/>
      <c r="I27" s="152"/>
      <c r="J27" s="152"/>
      <c r="K27" s="63"/>
      <c r="L27" s="63"/>
    </row>
    <row r="28" spans="1:15" ht="30" customHeight="1" x14ac:dyDescent="0.25">
      <c r="A28" s="152" t="s">
        <v>82</v>
      </c>
      <c r="B28" s="152"/>
      <c r="C28" s="152"/>
      <c r="D28" s="152"/>
      <c r="E28" s="152"/>
      <c r="F28" s="152"/>
      <c r="G28" s="152"/>
      <c r="H28" s="152"/>
      <c r="I28" s="152"/>
      <c r="J28" s="152"/>
      <c r="K28" s="63"/>
      <c r="L28" s="63"/>
    </row>
    <row r="29" spans="1:15" ht="60.6" customHeight="1" x14ac:dyDescent="0.25">
      <c r="A29" s="131" t="s">
        <v>119</v>
      </c>
      <c r="B29" s="131"/>
      <c r="C29" s="131"/>
      <c r="D29" s="131"/>
      <c r="E29" s="131"/>
      <c r="F29" s="131"/>
      <c r="G29" s="131"/>
      <c r="H29" s="131"/>
      <c r="I29" s="131"/>
      <c r="J29" s="131"/>
      <c r="K29" s="63"/>
      <c r="L29" s="63"/>
    </row>
    <row r="30" spans="1:15" ht="30" customHeight="1" x14ac:dyDescent="0.25">
      <c r="A30" s="152" t="s">
        <v>88</v>
      </c>
      <c r="B30" s="152"/>
      <c r="C30" s="152"/>
      <c r="D30" s="152"/>
      <c r="E30" s="152"/>
      <c r="F30" s="152"/>
      <c r="G30" s="152"/>
      <c r="H30" s="152"/>
      <c r="I30" s="152"/>
      <c r="J30" s="152"/>
      <c r="K30" s="63"/>
      <c r="L30" s="63"/>
    </row>
    <row r="31" spans="1:15" ht="29.45" customHeight="1" x14ac:dyDescent="0.25">
      <c r="A31" s="131" t="s">
        <v>97</v>
      </c>
      <c r="B31" s="131"/>
      <c r="C31" s="131"/>
      <c r="D31" s="131"/>
      <c r="E31" s="131"/>
      <c r="F31" s="131"/>
      <c r="G31" s="131"/>
      <c r="H31" s="131"/>
      <c r="I31" s="131"/>
      <c r="J31" s="131"/>
      <c r="K31" s="103"/>
      <c r="L31" s="103"/>
      <c r="M31" s="103"/>
      <c r="N31" s="103"/>
      <c r="O31" s="103"/>
    </row>
  </sheetData>
  <mergeCells count="10">
    <mergeCell ref="B3:D3"/>
    <mergeCell ref="E3:G3"/>
    <mergeCell ref="A24:J24"/>
    <mergeCell ref="A26:J26"/>
    <mergeCell ref="A27:J27"/>
    <mergeCell ref="A31:J31"/>
    <mergeCell ref="A25:J25"/>
    <mergeCell ref="A28:J28"/>
    <mergeCell ref="A29:J29"/>
    <mergeCell ref="A30:J30"/>
  </mergeCells>
  <pageMargins left="0.39370078740157499" right="0.39370078740157499" top="0.47244094488188998" bottom="0.47244094488188998" header="0.31496062992126" footer="0.31496062992126"/>
  <pageSetup scale="8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zoomScaleNormal="100" workbookViewId="0">
      <selection sqref="A1:Q1"/>
    </sheetView>
  </sheetViews>
  <sheetFormatPr defaultRowHeight="15" x14ac:dyDescent="0.25"/>
  <cols>
    <col min="1" max="1" width="25.85546875" customWidth="1"/>
    <col min="2" max="17" width="8.140625" customWidth="1"/>
    <col min="247" max="247" width="32.85546875" customWidth="1"/>
    <col min="248" max="257" width="10.5703125" bestFit="1" customWidth="1"/>
    <col min="503" max="503" width="32.85546875" customWidth="1"/>
    <col min="504" max="513" width="10.5703125" bestFit="1" customWidth="1"/>
    <col min="759" max="759" width="32.85546875" customWidth="1"/>
    <col min="760" max="769" width="10.5703125" bestFit="1" customWidth="1"/>
    <col min="1015" max="1015" width="32.85546875" customWidth="1"/>
    <col min="1016" max="1025" width="10.5703125" bestFit="1" customWidth="1"/>
    <col min="1271" max="1271" width="32.85546875" customWidth="1"/>
    <col min="1272" max="1281" width="10.5703125" bestFit="1" customWidth="1"/>
    <col min="1527" max="1527" width="32.85546875" customWidth="1"/>
    <col min="1528" max="1537" width="10.5703125" bestFit="1" customWidth="1"/>
    <col min="1783" max="1783" width="32.85546875" customWidth="1"/>
    <col min="1784" max="1793" width="10.5703125" bestFit="1" customWidth="1"/>
    <col min="2039" max="2039" width="32.85546875" customWidth="1"/>
    <col min="2040" max="2049" width="10.5703125" bestFit="1" customWidth="1"/>
    <col min="2295" max="2295" width="32.85546875" customWidth="1"/>
    <col min="2296" max="2305" width="10.5703125" bestFit="1" customWidth="1"/>
    <col min="2551" max="2551" width="32.85546875" customWidth="1"/>
    <col min="2552" max="2561" width="10.5703125" bestFit="1" customWidth="1"/>
    <col min="2807" max="2807" width="32.85546875" customWidth="1"/>
    <col min="2808" max="2817" width="10.5703125" bestFit="1" customWidth="1"/>
    <col min="3063" max="3063" width="32.85546875" customWidth="1"/>
    <col min="3064" max="3073" width="10.5703125" bestFit="1" customWidth="1"/>
    <col min="3319" max="3319" width="32.85546875" customWidth="1"/>
    <col min="3320" max="3329" width="10.5703125" bestFit="1" customWidth="1"/>
    <col min="3575" max="3575" width="32.85546875" customWidth="1"/>
    <col min="3576" max="3585" width="10.5703125" bestFit="1" customWidth="1"/>
    <col min="3831" max="3831" width="32.85546875" customWidth="1"/>
    <col min="3832" max="3841" width="10.5703125" bestFit="1" customWidth="1"/>
    <col min="4087" max="4087" width="32.85546875" customWidth="1"/>
    <col min="4088" max="4097" width="10.5703125" bestFit="1" customWidth="1"/>
    <col min="4343" max="4343" width="32.85546875" customWidth="1"/>
    <col min="4344" max="4353" width="10.5703125" bestFit="1" customWidth="1"/>
    <col min="4599" max="4599" width="32.85546875" customWidth="1"/>
    <col min="4600" max="4609" width="10.5703125" bestFit="1" customWidth="1"/>
    <col min="4855" max="4855" width="32.85546875" customWidth="1"/>
    <col min="4856" max="4865" width="10.5703125" bestFit="1" customWidth="1"/>
    <col min="5111" max="5111" width="32.85546875" customWidth="1"/>
    <col min="5112" max="5121" width="10.5703125" bestFit="1" customWidth="1"/>
    <col min="5367" max="5367" width="32.85546875" customWidth="1"/>
    <col min="5368" max="5377" width="10.5703125" bestFit="1" customWidth="1"/>
    <col min="5623" max="5623" width="32.85546875" customWidth="1"/>
    <col min="5624" max="5633" width="10.5703125" bestFit="1" customWidth="1"/>
    <col min="5879" max="5879" width="32.85546875" customWidth="1"/>
    <col min="5880" max="5889" width="10.5703125" bestFit="1" customWidth="1"/>
    <col min="6135" max="6135" width="32.85546875" customWidth="1"/>
    <col min="6136" max="6145" width="10.5703125" bestFit="1" customWidth="1"/>
    <col min="6391" max="6391" width="32.85546875" customWidth="1"/>
    <col min="6392" max="6401" width="10.5703125" bestFit="1" customWidth="1"/>
    <col min="6647" max="6647" width="32.85546875" customWidth="1"/>
    <col min="6648" max="6657" width="10.5703125" bestFit="1" customWidth="1"/>
    <col min="6903" max="6903" width="32.85546875" customWidth="1"/>
    <col min="6904" max="6913" width="10.5703125" bestFit="1" customWidth="1"/>
    <col min="7159" max="7159" width="32.85546875" customWidth="1"/>
    <col min="7160" max="7169" width="10.5703125" bestFit="1" customWidth="1"/>
    <col min="7415" max="7415" width="32.85546875" customWidth="1"/>
    <col min="7416" max="7425" width="10.5703125" bestFit="1" customWidth="1"/>
    <col min="7671" max="7671" width="32.85546875" customWidth="1"/>
    <col min="7672" max="7681" width="10.5703125" bestFit="1" customWidth="1"/>
    <col min="7927" max="7927" width="32.85546875" customWidth="1"/>
    <col min="7928" max="7937" width="10.5703125" bestFit="1" customWidth="1"/>
    <col min="8183" max="8183" width="32.85546875" customWidth="1"/>
    <col min="8184" max="8193" width="10.5703125" bestFit="1" customWidth="1"/>
    <col min="8439" max="8439" width="32.85546875" customWidth="1"/>
    <col min="8440" max="8449" width="10.5703125" bestFit="1" customWidth="1"/>
    <col min="8695" max="8695" width="32.85546875" customWidth="1"/>
    <col min="8696" max="8705" width="10.5703125" bestFit="1" customWidth="1"/>
    <col min="8951" max="8951" width="32.85546875" customWidth="1"/>
    <col min="8952" max="8961" width="10.5703125" bestFit="1" customWidth="1"/>
    <col min="9207" max="9207" width="32.85546875" customWidth="1"/>
    <col min="9208" max="9217" width="10.5703125" bestFit="1" customWidth="1"/>
    <col min="9463" max="9463" width="32.85546875" customWidth="1"/>
    <col min="9464" max="9473" width="10.5703125" bestFit="1" customWidth="1"/>
    <col min="9719" max="9719" width="32.85546875" customWidth="1"/>
    <col min="9720" max="9729" width="10.5703125" bestFit="1" customWidth="1"/>
    <col min="9975" max="9975" width="32.85546875" customWidth="1"/>
    <col min="9976" max="9985" width="10.5703125" bestFit="1" customWidth="1"/>
    <col min="10231" max="10231" width="32.85546875" customWidth="1"/>
    <col min="10232" max="10241" width="10.5703125" bestFit="1" customWidth="1"/>
    <col min="10487" max="10487" width="32.85546875" customWidth="1"/>
    <col min="10488" max="10497" width="10.5703125" bestFit="1" customWidth="1"/>
    <col min="10743" max="10743" width="32.85546875" customWidth="1"/>
    <col min="10744" max="10753" width="10.5703125" bestFit="1" customWidth="1"/>
    <col min="10999" max="10999" width="32.85546875" customWidth="1"/>
    <col min="11000" max="11009" width="10.5703125" bestFit="1" customWidth="1"/>
    <col min="11255" max="11255" width="32.85546875" customWidth="1"/>
    <col min="11256" max="11265" width="10.5703125" bestFit="1" customWidth="1"/>
    <col min="11511" max="11511" width="32.85546875" customWidth="1"/>
    <col min="11512" max="11521" width="10.5703125" bestFit="1" customWidth="1"/>
    <col min="11767" max="11767" width="32.85546875" customWidth="1"/>
    <col min="11768" max="11777" width="10.5703125" bestFit="1" customWidth="1"/>
    <col min="12023" max="12023" width="32.85546875" customWidth="1"/>
    <col min="12024" max="12033" width="10.5703125" bestFit="1" customWidth="1"/>
    <col min="12279" max="12279" width="32.85546875" customWidth="1"/>
    <col min="12280" max="12289" width="10.5703125" bestFit="1" customWidth="1"/>
    <col min="12535" max="12535" width="32.85546875" customWidth="1"/>
    <col min="12536" max="12545" width="10.5703125" bestFit="1" customWidth="1"/>
    <col min="12791" max="12791" width="32.85546875" customWidth="1"/>
    <col min="12792" max="12801" width="10.5703125" bestFit="1" customWidth="1"/>
    <col min="13047" max="13047" width="32.85546875" customWidth="1"/>
    <col min="13048" max="13057" width="10.5703125" bestFit="1" customWidth="1"/>
    <col min="13303" max="13303" width="32.85546875" customWidth="1"/>
    <col min="13304" max="13313" width="10.5703125" bestFit="1" customWidth="1"/>
    <col min="13559" max="13559" width="32.85546875" customWidth="1"/>
    <col min="13560" max="13569" width="10.5703125" bestFit="1" customWidth="1"/>
    <col min="13815" max="13815" width="32.85546875" customWidth="1"/>
    <col min="13816" max="13825" width="10.5703125" bestFit="1" customWidth="1"/>
    <col min="14071" max="14071" width="32.85546875" customWidth="1"/>
    <col min="14072" max="14081" width="10.5703125" bestFit="1" customWidth="1"/>
    <col min="14327" max="14327" width="32.85546875" customWidth="1"/>
    <col min="14328" max="14337" width="10.5703125" bestFit="1" customWidth="1"/>
    <col min="14583" max="14583" width="32.85546875" customWidth="1"/>
    <col min="14584" max="14593" width="10.5703125" bestFit="1" customWidth="1"/>
    <col min="14839" max="14839" width="32.85546875" customWidth="1"/>
    <col min="14840" max="14849" width="10.5703125" bestFit="1" customWidth="1"/>
    <col min="15095" max="15095" width="32.85546875" customWidth="1"/>
    <col min="15096" max="15105" width="10.5703125" bestFit="1" customWidth="1"/>
    <col min="15351" max="15351" width="32.85546875" customWidth="1"/>
    <col min="15352" max="15361" width="10.5703125" bestFit="1" customWidth="1"/>
    <col min="15607" max="15607" width="32.85546875" customWidth="1"/>
    <col min="15608" max="15617" width="10.5703125" bestFit="1" customWidth="1"/>
    <col min="15863" max="15863" width="32.85546875" customWidth="1"/>
    <col min="15864" max="15873" width="10.5703125" bestFit="1" customWidth="1"/>
    <col min="16119" max="16119" width="32.85546875" customWidth="1"/>
    <col min="16120" max="16129" width="10.5703125" bestFit="1" customWidth="1"/>
  </cols>
  <sheetData>
    <row r="1" spans="1:17" ht="16.5" customHeight="1" x14ac:dyDescent="0.25">
      <c r="A1" s="158" t="s">
        <v>115</v>
      </c>
      <c r="B1" s="158"/>
      <c r="C1" s="158"/>
      <c r="D1" s="158"/>
      <c r="E1" s="158"/>
      <c r="F1" s="158"/>
      <c r="G1" s="158"/>
      <c r="H1" s="158"/>
      <c r="I1" s="158"/>
      <c r="J1" s="158"/>
      <c r="K1" s="158"/>
      <c r="L1" s="158"/>
      <c r="M1" s="158"/>
      <c r="N1" s="158"/>
      <c r="O1" s="158"/>
      <c r="P1" s="158"/>
      <c r="Q1" s="158"/>
    </row>
    <row r="2" spans="1:17" ht="15.75" thickBot="1" x14ac:dyDescent="0.3"/>
    <row r="3" spans="1:17" ht="14.25" customHeight="1" thickBot="1" x14ac:dyDescent="0.3">
      <c r="A3" s="53"/>
      <c r="B3" s="159" t="s">
        <v>67</v>
      </c>
      <c r="C3" s="159"/>
      <c r="D3" s="159"/>
      <c r="E3" s="159"/>
      <c r="F3" s="159"/>
      <c r="G3" s="159"/>
      <c r="H3" s="159"/>
      <c r="I3" s="159"/>
      <c r="J3" s="159"/>
      <c r="K3" s="159"/>
      <c r="L3" s="159"/>
      <c r="M3" s="159"/>
      <c r="N3" s="159"/>
      <c r="O3" s="159"/>
      <c r="P3" s="159"/>
      <c r="Q3" s="160"/>
    </row>
    <row r="4" spans="1:17" ht="14.25" customHeight="1" thickTop="1" thickBot="1" x14ac:dyDescent="0.3">
      <c r="A4" s="54"/>
      <c r="B4" s="100" t="s">
        <v>0</v>
      </c>
      <c r="C4" s="100" t="s">
        <v>1</v>
      </c>
      <c r="D4" s="100" t="s">
        <v>2</v>
      </c>
      <c r="E4" s="100" t="s">
        <v>3</v>
      </c>
      <c r="F4" s="100" t="s">
        <v>4</v>
      </c>
      <c r="G4" s="100" t="s">
        <v>5</v>
      </c>
      <c r="H4" s="100" t="s">
        <v>6</v>
      </c>
      <c r="I4" s="100" t="s">
        <v>7</v>
      </c>
      <c r="J4" s="100" t="s">
        <v>8</v>
      </c>
      <c r="K4" s="100" t="s">
        <v>9</v>
      </c>
      <c r="L4" s="100" t="s">
        <v>69</v>
      </c>
      <c r="M4" s="101" t="s">
        <v>89</v>
      </c>
      <c r="N4" s="101" t="s">
        <v>90</v>
      </c>
      <c r="O4" s="101" t="s">
        <v>94</v>
      </c>
      <c r="P4" s="101" t="s">
        <v>98</v>
      </c>
      <c r="Q4" s="102" t="s">
        <v>102</v>
      </c>
    </row>
    <row r="5" spans="1:17" ht="16.149999999999999" customHeight="1" thickTop="1" x14ac:dyDescent="0.25">
      <c r="A5" s="54" t="s">
        <v>38</v>
      </c>
      <c r="B5" s="55">
        <f>B20+B39</f>
        <v>936</v>
      </c>
      <c r="C5" s="55">
        <f t="shared" ref="C5:Q5" si="0">C20+C39</f>
        <v>1137</v>
      </c>
      <c r="D5" s="55">
        <f t="shared" si="0"/>
        <v>1325</v>
      </c>
      <c r="E5" s="55">
        <f t="shared" si="0"/>
        <v>1297</v>
      </c>
      <c r="F5" s="55">
        <f t="shared" si="0"/>
        <v>1392</v>
      </c>
      <c r="G5" s="55">
        <f t="shared" si="0"/>
        <v>1582</v>
      </c>
      <c r="H5" s="55">
        <f t="shared" si="0"/>
        <v>1586</v>
      </c>
      <c r="I5" s="55">
        <f t="shared" si="0"/>
        <v>1440</v>
      </c>
      <c r="J5" s="55">
        <f t="shared" si="0"/>
        <v>1656</v>
      </c>
      <c r="K5" s="55">
        <f t="shared" si="0"/>
        <v>2010</v>
      </c>
      <c r="L5" s="55">
        <f t="shared" si="0"/>
        <v>2231</v>
      </c>
      <c r="M5" s="55">
        <f t="shared" si="0"/>
        <v>2445</v>
      </c>
      <c r="N5" s="55">
        <f t="shared" si="0"/>
        <v>2928</v>
      </c>
      <c r="O5" s="55">
        <f t="shared" si="0"/>
        <v>3367</v>
      </c>
      <c r="P5" s="125">
        <f t="shared" ref="P5" si="1">P20+P39</f>
        <v>3996</v>
      </c>
      <c r="Q5" s="106">
        <f t="shared" si="0"/>
        <v>4586</v>
      </c>
    </row>
    <row r="6" spans="1:17" ht="16.149999999999999" customHeight="1" x14ac:dyDescent="0.25">
      <c r="A6" s="54" t="s">
        <v>41</v>
      </c>
      <c r="B6" s="55">
        <f t="shared" ref="B6:Q14" si="2">B21+B40</f>
        <v>216</v>
      </c>
      <c r="C6" s="55">
        <f t="shared" si="2"/>
        <v>256</v>
      </c>
      <c r="D6" s="55">
        <f t="shared" si="2"/>
        <v>338</v>
      </c>
      <c r="E6" s="55">
        <f t="shared" si="2"/>
        <v>356</v>
      </c>
      <c r="F6" s="55">
        <f t="shared" si="2"/>
        <v>363</v>
      </c>
      <c r="G6" s="55">
        <f t="shared" si="2"/>
        <v>310</v>
      </c>
      <c r="H6" s="55">
        <f t="shared" si="2"/>
        <v>315</v>
      </c>
      <c r="I6" s="55">
        <f t="shared" si="2"/>
        <v>320</v>
      </c>
      <c r="J6" s="55">
        <f t="shared" si="2"/>
        <v>287</v>
      </c>
      <c r="K6" s="55">
        <f t="shared" si="2"/>
        <v>383</v>
      </c>
      <c r="L6" s="55">
        <f t="shared" si="2"/>
        <v>396</v>
      </c>
      <c r="M6" s="55">
        <f t="shared" si="2"/>
        <v>456</v>
      </c>
      <c r="N6" s="55">
        <f t="shared" si="2"/>
        <v>487</v>
      </c>
      <c r="O6" s="55">
        <f t="shared" si="2"/>
        <v>536</v>
      </c>
      <c r="P6" s="55">
        <f t="shared" ref="P6" si="3">P21+P40</f>
        <v>671</v>
      </c>
      <c r="Q6" s="56">
        <f t="shared" si="2"/>
        <v>742</v>
      </c>
    </row>
    <row r="7" spans="1:17" ht="16.149999999999999" customHeight="1" x14ac:dyDescent="0.25">
      <c r="A7" s="54" t="s">
        <v>42</v>
      </c>
      <c r="B7" s="55">
        <f t="shared" si="2"/>
        <v>348</v>
      </c>
      <c r="C7" s="55">
        <f t="shared" si="2"/>
        <v>425</v>
      </c>
      <c r="D7" s="55">
        <f t="shared" si="2"/>
        <v>466</v>
      </c>
      <c r="E7" s="55">
        <f t="shared" si="2"/>
        <v>545</v>
      </c>
      <c r="F7" s="55">
        <f t="shared" si="2"/>
        <v>598</v>
      </c>
      <c r="G7" s="55">
        <f t="shared" si="2"/>
        <v>648</v>
      </c>
      <c r="H7" s="55">
        <f t="shared" si="2"/>
        <v>625</v>
      </c>
      <c r="I7" s="55">
        <f t="shared" si="2"/>
        <v>604</v>
      </c>
      <c r="J7" s="55">
        <f t="shared" si="2"/>
        <v>526</v>
      </c>
      <c r="K7" s="55">
        <f t="shared" si="2"/>
        <v>509</v>
      </c>
      <c r="L7" s="55">
        <f t="shared" si="2"/>
        <v>518</v>
      </c>
      <c r="M7" s="55">
        <f t="shared" si="2"/>
        <v>620</v>
      </c>
      <c r="N7" s="55">
        <f t="shared" si="2"/>
        <v>739</v>
      </c>
      <c r="O7" s="55">
        <f t="shared" si="2"/>
        <v>858</v>
      </c>
      <c r="P7" s="55">
        <f t="shared" ref="P7" si="4">P22+P41</f>
        <v>974</v>
      </c>
      <c r="Q7" s="56">
        <f t="shared" si="2"/>
        <v>1068</v>
      </c>
    </row>
    <row r="8" spans="1:17" ht="16.149999999999999" customHeight="1" x14ac:dyDescent="0.25">
      <c r="A8" s="54" t="s">
        <v>43</v>
      </c>
      <c r="B8" s="55">
        <f t="shared" si="2"/>
        <v>1152</v>
      </c>
      <c r="C8" s="55">
        <f t="shared" si="2"/>
        <v>1289</v>
      </c>
      <c r="D8" s="55">
        <f t="shared" si="2"/>
        <v>1482</v>
      </c>
      <c r="E8" s="55">
        <f t="shared" si="2"/>
        <v>1734</v>
      </c>
      <c r="F8" s="55">
        <f t="shared" si="2"/>
        <v>1860</v>
      </c>
      <c r="G8" s="55">
        <f t="shared" si="2"/>
        <v>1920</v>
      </c>
      <c r="H8" s="55">
        <f t="shared" si="2"/>
        <v>1930</v>
      </c>
      <c r="I8" s="55">
        <f t="shared" si="2"/>
        <v>1987</v>
      </c>
      <c r="J8" s="55">
        <f t="shared" si="2"/>
        <v>1964</v>
      </c>
      <c r="K8" s="55">
        <f t="shared" si="2"/>
        <v>1993</v>
      </c>
      <c r="L8" s="55">
        <f t="shared" si="2"/>
        <v>2012</v>
      </c>
      <c r="M8" s="55">
        <f t="shared" si="2"/>
        <v>1831</v>
      </c>
      <c r="N8" s="55">
        <f t="shared" si="2"/>
        <v>2103</v>
      </c>
      <c r="O8" s="55">
        <f t="shared" si="2"/>
        <v>2188</v>
      </c>
      <c r="P8" s="55">
        <f t="shared" ref="P8" si="5">P23+P42</f>
        <v>2369</v>
      </c>
      <c r="Q8" s="56">
        <f t="shared" si="2"/>
        <v>2587</v>
      </c>
    </row>
    <row r="9" spans="1:17" ht="16.149999999999999" customHeight="1" x14ac:dyDescent="0.25">
      <c r="A9" s="54" t="s">
        <v>44</v>
      </c>
      <c r="B9" s="55">
        <f t="shared" si="2"/>
        <v>3768</v>
      </c>
      <c r="C9" s="55">
        <f t="shared" si="2"/>
        <v>4699</v>
      </c>
      <c r="D9" s="55">
        <f t="shared" si="2"/>
        <v>6021</v>
      </c>
      <c r="E9" s="55">
        <f t="shared" si="2"/>
        <v>7852</v>
      </c>
      <c r="F9" s="55">
        <f t="shared" si="2"/>
        <v>8946</v>
      </c>
      <c r="G9" s="55">
        <f t="shared" si="2"/>
        <v>9572</v>
      </c>
      <c r="H9" s="55">
        <f t="shared" si="2"/>
        <v>9401</v>
      </c>
      <c r="I9" s="55">
        <f t="shared" si="2"/>
        <v>9451</v>
      </c>
      <c r="J9" s="55">
        <f t="shared" si="2"/>
        <v>9917</v>
      </c>
      <c r="K9" s="55">
        <f t="shared" si="2"/>
        <v>10996</v>
      </c>
      <c r="L9" s="55">
        <f t="shared" si="2"/>
        <v>12239</v>
      </c>
      <c r="M9" s="55">
        <f t="shared" si="2"/>
        <v>13441</v>
      </c>
      <c r="N9" s="55">
        <f t="shared" si="2"/>
        <v>14866</v>
      </c>
      <c r="O9" s="55">
        <f t="shared" si="2"/>
        <v>16479</v>
      </c>
      <c r="P9" s="55">
        <f t="shared" ref="P9" si="6">P24+P43</f>
        <v>18059</v>
      </c>
      <c r="Q9" s="56">
        <f t="shared" si="2"/>
        <v>19444</v>
      </c>
    </row>
    <row r="10" spans="1:17" ht="16.149999999999999" customHeight="1" x14ac:dyDescent="0.25">
      <c r="A10" s="54" t="s">
        <v>47</v>
      </c>
      <c r="B10" s="55">
        <f t="shared" si="2"/>
        <v>504</v>
      </c>
      <c r="C10" s="55">
        <f t="shared" si="2"/>
        <v>642</v>
      </c>
      <c r="D10" s="55">
        <f t="shared" si="2"/>
        <v>764</v>
      </c>
      <c r="E10" s="55">
        <f t="shared" si="2"/>
        <v>943</v>
      </c>
      <c r="F10" s="55">
        <f t="shared" si="2"/>
        <v>1057</v>
      </c>
      <c r="G10" s="55">
        <f t="shared" si="2"/>
        <v>1219</v>
      </c>
      <c r="H10" s="55">
        <f t="shared" si="2"/>
        <v>1270</v>
      </c>
      <c r="I10" s="55">
        <f t="shared" si="2"/>
        <v>1275</v>
      </c>
      <c r="J10" s="55">
        <f t="shared" si="2"/>
        <v>1283</v>
      </c>
      <c r="K10" s="55">
        <f t="shared" si="2"/>
        <v>1230</v>
      </c>
      <c r="L10" s="55">
        <f t="shared" si="2"/>
        <v>1299</v>
      </c>
      <c r="M10" s="55">
        <f t="shared" si="2"/>
        <v>1347</v>
      </c>
      <c r="N10" s="55">
        <f t="shared" si="2"/>
        <v>1452</v>
      </c>
      <c r="O10" s="55">
        <f t="shared" si="2"/>
        <v>1484</v>
      </c>
      <c r="P10" s="55">
        <f t="shared" ref="P10" si="7">P25+P44</f>
        <v>1604</v>
      </c>
      <c r="Q10" s="56">
        <f t="shared" si="2"/>
        <v>1791</v>
      </c>
    </row>
    <row r="11" spans="1:17" ht="16.149999999999999" customHeight="1" x14ac:dyDescent="0.25">
      <c r="A11" s="54" t="s">
        <v>48</v>
      </c>
      <c r="B11" s="55">
        <f t="shared" si="2"/>
        <v>1708</v>
      </c>
      <c r="C11" s="55">
        <f t="shared" si="2"/>
        <v>2237</v>
      </c>
      <c r="D11" s="55">
        <f t="shared" si="2"/>
        <v>2718</v>
      </c>
      <c r="E11" s="55">
        <f t="shared" si="2"/>
        <v>3081</v>
      </c>
      <c r="F11" s="55">
        <f t="shared" si="2"/>
        <v>3428</v>
      </c>
      <c r="G11" s="55">
        <f t="shared" si="2"/>
        <v>3627</v>
      </c>
      <c r="H11" s="55">
        <f t="shared" si="2"/>
        <v>3825</v>
      </c>
      <c r="I11" s="55">
        <f t="shared" si="2"/>
        <v>4059</v>
      </c>
      <c r="J11" s="55">
        <f t="shared" si="2"/>
        <v>4430</v>
      </c>
      <c r="K11" s="55">
        <f t="shared" si="2"/>
        <v>5110</v>
      </c>
      <c r="L11" s="55">
        <f t="shared" si="2"/>
        <v>5700</v>
      </c>
      <c r="M11" s="55">
        <f t="shared" si="2"/>
        <v>6682</v>
      </c>
      <c r="N11" s="55">
        <f t="shared" si="2"/>
        <v>7850</v>
      </c>
      <c r="O11" s="55">
        <f t="shared" si="2"/>
        <v>9003</v>
      </c>
      <c r="P11" s="55">
        <f t="shared" ref="P11" si="8">P26+P45</f>
        <v>10263</v>
      </c>
      <c r="Q11" s="56">
        <f t="shared" si="2"/>
        <v>11050</v>
      </c>
    </row>
    <row r="12" spans="1:17" ht="16.149999999999999" customHeight="1" x14ac:dyDescent="0.25">
      <c r="A12" s="54" t="s">
        <v>45</v>
      </c>
      <c r="B12" s="55">
        <f t="shared" si="2"/>
        <v>972</v>
      </c>
      <c r="C12" s="55">
        <f t="shared" si="2"/>
        <v>1132</v>
      </c>
      <c r="D12" s="55">
        <f t="shared" si="2"/>
        <v>1277</v>
      </c>
      <c r="E12" s="55">
        <f t="shared" si="2"/>
        <v>1488</v>
      </c>
      <c r="F12" s="55">
        <f t="shared" si="2"/>
        <v>1655</v>
      </c>
      <c r="G12" s="55">
        <f t="shared" si="2"/>
        <v>1837</v>
      </c>
      <c r="H12" s="55">
        <f t="shared" si="2"/>
        <v>1861</v>
      </c>
      <c r="I12" s="55">
        <f t="shared" si="2"/>
        <v>1938</v>
      </c>
      <c r="J12" s="55">
        <f t="shared" si="2"/>
        <v>1872</v>
      </c>
      <c r="K12" s="55">
        <f t="shared" si="2"/>
        <v>1849</v>
      </c>
      <c r="L12" s="55">
        <f t="shared" si="2"/>
        <v>1821</v>
      </c>
      <c r="M12" s="55">
        <f t="shared" si="2"/>
        <v>1995</v>
      </c>
      <c r="N12" s="55">
        <f t="shared" si="2"/>
        <v>1982</v>
      </c>
      <c r="O12" s="55">
        <f t="shared" si="2"/>
        <v>2103</v>
      </c>
      <c r="P12" s="55">
        <f t="shared" ref="P12" si="9">P27+P46</f>
        <v>2258</v>
      </c>
      <c r="Q12" s="56">
        <f t="shared" si="2"/>
        <v>2371</v>
      </c>
    </row>
    <row r="13" spans="1:17" ht="16.149999999999999" customHeight="1" x14ac:dyDescent="0.25">
      <c r="A13" s="54" t="s">
        <v>49</v>
      </c>
      <c r="B13" s="55">
        <f t="shared" si="2"/>
        <v>1743</v>
      </c>
      <c r="C13" s="55">
        <f t="shared" si="2"/>
        <v>2392</v>
      </c>
      <c r="D13" s="55">
        <f t="shared" si="2"/>
        <v>2846</v>
      </c>
      <c r="E13" s="55">
        <f t="shared" si="2"/>
        <v>3282</v>
      </c>
      <c r="F13" s="55">
        <f t="shared" si="2"/>
        <v>3378</v>
      </c>
      <c r="G13" s="55">
        <f t="shared" si="2"/>
        <v>3345</v>
      </c>
      <c r="H13" s="55">
        <f t="shared" si="2"/>
        <v>3384</v>
      </c>
      <c r="I13" s="55">
        <f t="shared" si="2"/>
        <v>3347</v>
      </c>
      <c r="J13" s="55">
        <f t="shared" si="2"/>
        <v>3438</v>
      </c>
      <c r="K13" s="55">
        <f t="shared" si="2"/>
        <v>3643</v>
      </c>
      <c r="L13" s="55">
        <f t="shared" si="2"/>
        <v>3937</v>
      </c>
      <c r="M13" s="55">
        <f t="shared" si="2"/>
        <v>4462</v>
      </c>
      <c r="N13" s="55">
        <f t="shared" si="2"/>
        <v>5072</v>
      </c>
      <c r="O13" s="55">
        <f t="shared" si="2"/>
        <v>5711</v>
      </c>
      <c r="P13" s="55">
        <f t="shared" ref="P13" si="10">P28+P47</f>
        <v>6726</v>
      </c>
      <c r="Q13" s="56">
        <f t="shared" si="2"/>
        <v>7978</v>
      </c>
    </row>
    <row r="14" spans="1:17" ht="16.149999999999999" customHeight="1" x14ac:dyDescent="0.25">
      <c r="A14" s="54" t="s">
        <v>46</v>
      </c>
      <c r="B14" s="55">
        <f t="shared" si="2"/>
        <v>650</v>
      </c>
      <c r="C14" s="55">
        <f t="shared" si="2"/>
        <v>549</v>
      </c>
      <c r="D14" s="55">
        <f t="shared" si="2"/>
        <v>610</v>
      </c>
      <c r="E14" s="55">
        <f t="shared" si="2"/>
        <v>635</v>
      </c>
      <c r="F14" s="55">
        <f t="shared" si="2"/>
        <v>788</v>
      </c>
      <c r="G14" s="55">
        <f t="shared" si="2"/>
        <v>802</v>
      </c>
      <c r="H14" s="55">
        <f t="shared" si="2"/>
        <v>919</v>
      </c>
      <c r="I14" s="55">
        <f t="shared" si="2"/>
        <v>968</v>
      </c>
      <c r="J14" s="55">
        <f t="shared" si="2"/>
        <v>962</v>
      </c>
      <c r="K14" s="55">
        <f t="shared" si="2"/>
        <v>780</v>
      </c>
      <c r="L14" s="55">
        <f t="shared" si="2"/>
        <v>832</v>
      </c>
      <c r="M14" s="55">
        <f t="shared" si="2"/>
        <v>1069</v>
      </c>
      <c r="N14" s="55">
        <f t="shared" si="2"/>
        <v>1199</v>
      </c>
      <c r="O14" s="55">
        <f t="shared" si="2"/>
        <v>1430</v>
      </c>
      <c r="P14" s="55">
        <f t="shared" ref="P14" si="11">P29+P48</f>
        <v>1688</v>
      </c>
      <c r="Q14" s="56">
        <f t="shared" si="2"/>
        <v>1468</v>
      </c>
    </row>
    <row r="15" spans="1:17" ht="14.25" customHeight="1" x14ac:dyDescent="0.25">
      <c r="A15" s="54"/>
      <c r="B15" s="55"/>
      <c r="C15" s="55"/>
      <c r="D15" s="55"/>
      <c r="E15" s="55"/>
      <c r="F15" s="55"/>
      <c r="G15" s="55"/>
      <c r="H15" s="55"/>
      <c r="I15" s="55"/>
      <c r="J15" s="55"/>
      <c r="K15" s="55"/>
      <c r="L15" s="55"/>
      <c r="M15" s="55"/>
      <c r="N15" s="55"/>
      <c r="O15" s="55"/>
      <c r="P15" s="55"/>
      <c r="Q15" s="56"/>
    </row>
    <row r="16" spans="1:17" ht="14.25" customHeight="1" thickBot="1" x14ac:dyDescent="0.3">
      <c r="A16" s="57" t="s">
        <v>11</v>
      </c>
      <c r="B16" s="58">
        <f>SUM(B5:B14)</f>
        <v>11997</v>
      </c>
      <c r="C16" s="58">
        <f t="shared" ref="C16:Q16" si="12">SUM(C5:C14)</f>
        <v>14758</v>
      </c>
      <c r="D16" s="58">
        <f t="shared" si="12"/>
        <v>17847</v>
      </c>
      <c r="E16" s="58">
        <f t="shared" si="12"/>
        <v>21213</v>
      </c>
      <c r="F16" s="58">
        <f t="shared" si="12"/>
        <v>23465</v>
      </c>
      <c r="G16" s="58">
        <f t="shared" si="12"/>
        <v>24862</v>
      </c>
      <c r="H16" s="58">
        <f t="shared" si="12"/>
        <v>25116</v>
      </c>
      <c r="I16" s="58">
        <f t="shared" si="12"/>
        <v>25389</v>
      </c>
      <c r="J16" s="58">
        <f t="shared" si="12"/>
        <v>26335</v>
      </c>
      <c r="K16" s="58">
        <f t="shared" si="12"/>
        <v>28503</v>
      </c>
      <c r="L16" s="58">
        <f t="shared" si="12"/>
        <v>30985</v>
      </c>
      <c r="M16" s="58">
        <f t="shared" si="12"/>
        <v>34348</v>
      </c>
      <c r="N16" s="58">
        <f t="shared" si="12"/>
        <v>38678</v>
      </c>
      <c r="O16" s="58">
        <f t="shared" si="12"/>
        <v>43159</v>
      </c>
      <c r="P16" s="58">
        <f t="shared" ref="P16" si="13">SUM(P5:P14)</f>
        <v>48608</v>
      </c>
      <c r="Q16" s="59">
        <f t="shared" si="12"/>
        <v>53085</v>
      </c>
    </row>
    <row r="17" spans="1:17" ht="14.25" customHeight="1" thickBot="1" x14ac:dyDescent="0.3">
      <c r="A17" s="60"/>
      <c r="B17" s="60"/>
      <c r="C17" s="60"/>
      <c r="D17" s="60"/>
      <c r="E17" s="60"/>
      <c r="F17" s="60"/>
      <c r="G17" s="60"/>
      <c r="H17" s="60"/>
      <c r="I17" s="60"/>
      <c r="J17" s="60"/>
      <c r="K17" s="60"/>
      <c r="L17" s="60"/>
      <c r="M17" s="60"/>
      <c r="N17" s="60"/>
      <c r="O17" s="60"/>
      <c r="P17" s="60"/>
      <c r="Q17" s="60"/>
    </row>
    <row r="18" spans="1:17" ht="14.25" customHeight="1" thickBot="1" x14ac:dyDescent="0.3">
      <c r="A18" s="53"/>
      <c r="B18" s="159" t="s">
        <v>58</v>
      </c>
      <c r="C18" s="159"/>
      <c r="D18" s="159"/>
      <c r="E18" s="159"/>
      <c r="F18" s="159"/>
      <c r="G18" s="159"/>
      <c r="H18" s="159"/>
      <c r="I18" s="159"/>
      <c r="J18" s="159"/>
      <c r="K18" s="159"/>
      <c r="L18" s="159"/>
      <c r="M18" s="159"/>
      <c r="N18" s="159"/>
      <c r="O18" s="159"/>
      <c r="P18" s="159"/>
      <c r="Q18" s="160"/>
    </row>
    <row r="19" spans="1:17" ht="14.25" customHeight="1" thickTop="1" thickBot="1" x14ac:dyDescent="0.3">
      <c r="A19" s="54"/>
      <c r="B19" s="100" t="s">
        <v>0</v>
      </c>
      <c r="C19" s="100" t="s">
        <v>1</v>
      </c>
      <c r="D19" s="100" t="s">
        <v>2</v>
      </c>
      <c r="E19" s="100" t="s">
        <v>3</v>
      </c>
      <c r="F19" s="100" t="s">
        <v>4</v>
      </c>
      <c r="G19" s="100" t="s">
        <v>5</v>
      </c>
      <c r="H19" s="100" t="s">
        <v>6</v>
      </c>
      <c r="I19" s="100" t="s">
        <v>7</v>
      </c>
      <c r="J19" s="100" t="s">
        <v>8</v>
      </c>
      <c r="K19" s="100" t="s">
        <v>9</v>
      </c>
      <c r="L19" s="100" t="s">
        <v>69</v>
      </c>
      <c r="M19" s="101" t="s">
        <v>89</v>
      </c>
      <c r="N19" s="101" t="s">
        <v>90</v>
      </c>
      <c r="O19" s="101" t="s">
        <v>94</v>
      </c>
      <c r="P19" s="101" t="s">
        <v>98</v>
      </c>
      <c r="Q19" s="102" t="s">
        <v>102</v>
      </c>
    </row>
    <row r="20" spans="1:17" ht="16.149999999999999" customHeight="1" thickTop="1" x14ac:dyDescent="0.25">
      <c r="A20" s="54" t="s">
        <v>38</v>
      </c>
      <c r="B20" s="55">
        <v>934</v>
      </c>
      <c r="C20" s="55">
        <v>1131</v>
      </c>
      <c r="D20" s="55">
        <v>1316</v>
      </c>
      <c r="E20" s="55">
        <v>1282</v>
      </c>
      <c r="F20" s="55">
        <v>1377</v>
      </c>
      <c r="G20" s="55">
        <v>1564</v>
      </c>
      <c r="H20" s="55">
        <v>1567</v>
      </c>
      <c r="I20" s="55">
        <v>1423</v>
      </c>
      <c r="J20" s="55">
        <v>1635</v>
      </c>
      <c r="K20" s="55">
        <v>1995</v>
      </c>
      <c r="L20" s="55">
        <v>2191</v>
      </c>
      <c r="M20" s="55">
        <v>2371</v>
      </c>
      <c r="N20" s="55">
        <f>2477+327+26+1</f>
        <v>2831</v>
      </c>
      <c r="O20" s="55">
        <v>3263</v>
      </c>
      <c r="P20" s="55">
        <f>3370+471+30+1</f>
        <v>3872</v>
      </c>
      <c r="Q20" s="56">
        <v>4454</v>
      </c>
    </row>
    <row r="21" spans="1:17" ht="16.149999999999999" customHeight="1" x14ac:dyDescent="0.25">
      <c r="A21" s="54" t="s">
        <v>41</v>
      </c>
      <c r="B21" s="55">
        <v>69</v>
      </c>
      <c r="C21" s="55">
        <v>85</v>
      </c>
      <c r="D21" s="55">
        <v>120</v>
      </c>
      <c r="E21" s="55">
        <v>130</v>
      </c>
      <c r="F21" s="55">
        <v>152</v>
      </c>
      <c r="G21" s="55">
        <v>139</v>
      </c>
      <c r="H21" s="55">
        <v>135</v>
      </c>
      <c r="I21" s="55">
        <v>138</v>
      </c>
      <c r="J21" s="55">
        <v>121</v>
      </c>
      <c r="K21" s="55">
        <v>155</v>
      </c>
      <c r="L21" s="55">
        <v>154</v>
      </c>
      <c r="M21" s="55">
        <v>163</v>
      </c>
      <c r="N21" s="55">
        <f>127+29+7</f>
        <v>163</v>
      </c>
      <c r="O21" s="55">
        <v>172</v>
      </c>
      <c r="P21" s="55">
        <f>186+25+2</f>
        <v>213</v>
      </c>
      <c r="Q21" s="56">
        <v>233</v>
      </c>
    </row>
    <row r="22" spans="1:17" ht="16.149999999999999" customHeight="1" x14ac:dyDescent="0.25">
      <c r="A22" s="54" t="s">
        <v>42</v>
      </c>
      <c r="B22" s="55">
        <v>286</v>
      </c>
      <c r="C22" s="55">
        <v>362</v>
      </c>
      <c r="D22" s="55">
        <v>398</v>
      </c>
      <c r="E22" s="55">
        <v>478</v>
      </c>
      <c r="F22" s="55">
        <v>511</v>
      </c>
      <c r="G22" s="55">
        <v>549</v>
      </c>
      <c r="H22" s="55">
        <v>503</v>
      </c>
      <c r="I22" s="55">
        <v>470</v>
      </c>
      <c r="J22" s="55">
        <v>420</v>
      </c>
      <c r="K22" s="55">
        <v>410</v>
      </c>
      <c r="L22" s="55">
        <v>415</v>
      </c>
      <c r="M22" s="55">
        <v>503</v>
      </c>
      <c r="N22" s="55">
        <f>557+33+2</f>
        <v>592</v>
      </c>
      <c r="O22" s="55">
        <v>696</v>
      </c>
      <c r="P22" s="55">
        <f>742+47+7</f>
        <v>796</v>
      </c>
      <c r="Q22" s="56">
        <v>889</v>
      </c>
    </row>
    <row r="23" spans="1:17" ht="16.149999999999999" customHeight="1" x14ac:dyDescent="0.25">
      <c r="A23" s="54" t="s">
        <v>43</v>
      </c>
      <c r="B23" s="55">
        <v>619</v>
      </c>
      <c r="C23" s="55">
        <v>716</v>
      </c>
      <c r="D23" s="55">
        <v>870</v>
      </c>
      <c r="E23" s="55">
        <v>1054</v>
      </c>
      <c r="F23" s="55">
        <v>1165</v>
      </c>
      <c r="G23" s="55">
        <v>1214</v>
      </c>
      <c r="H23" s="55">
        <v>1200</v>
      </c>
      <c r="I23" s="55">
        <v>1254</v>
      </c>
      <c r="J23" s="55">
        <v>1224</v>
      </c>
      <c r="K23" s="55">
        <v>1200</v>
      </c>
      <c r="L23" s="55">
        <v>1231</v>
      </c>
      <c r="M23" s="55">
        <v>1057</v>
      </c>
      <c r="N23" s="55">
        <f>1120+156+15+3</f>
        <v>1294</v>
      </c>
      <c r="O23" s="55">
        <v>1377</v>
      </c>
      <c r="P23" s="55">
        <f>1356+150+18</f>
        <v>1524</v>
      </c>
      <c r="Q23" s="56">
        <v>1749</v>
      </c>
    </row>
    <row r="24" spans="1:17" ht="16.149999999999999" customHeight="1" x14ac:dyDescent="0.25">
      <c r="A24" s="54" t="s">
        <v>44</v>
      </c>
      <c r="B24" s="55">
        <v>2604</v>
      </c>
      <c r="C24" s="55">
        <v>3400</v>
      </c>
      <c r="D24" s="55">
        <v>4529</v>
      </c>
      <c r="E24" s="55">
        <v>6092</v>
      </c>
      <c r="F24" s="55">
        <v>7133</v>
      </c>
      <c r="G24" s="55">
        <v>7774</v>
      </c>
      <c r="H24" s="55">
        <v>7461</v>
      </c>
      <c r="I24" s="55">
        <v>7597</v>
      </c>
      <c r="J24" s="55">
        <v>7981</v>
      </c>
      <c r="K24" s="55">
        <v>8788</v>
      </c>
      <c r="L24" s="55">
        <v>9718</v>
      </c>
      <c r="M24" s="55">
        <v>10724</v>
      </c>
      <c r="N24" s="55">
        <f>10836+766+86+5</f>
        <v>11693</v>
      </c>
      <c r="O24" s="55">
        <v>12737</v>
      </c>
      <c r="P24" s="55">
        <f>12950+880+100+1</f>
        <v>13931</v>
      </c>
      <c r="Q24" s="56">
        <v>15177</v>
      </c>
    </row>
    <row r="25" spans="1:17" ht="16.149999999999999" customHeight="1" x14ac:dyDescent="0.25">
      <c r="A25" s="54" t="s">
        <v>47</v>
      </c>
      <c r="B25" s="55">
        <v>285</v>
      </c>
      <c r="C25" s="55">
        <v>384</v>
      </c>
      <c r="D25" s="55">
        <v>486</v>
      </c>
      <c r="E25" s="55">
        <v>644</v>
      </c>
      <c r="F25" s="55">
        <v>740</v>
      </c>
      <c r="G25" s="55">
        <v>854</v>
      </c>
      <c r="H25" s="55">
        <v>892</v>
      </c>
      <c r="I25" s="55">
        <v>883</v>
      </c>
      <c r="J25" s="55">
        <v>900</v>
      </c>
      <c r="K25" s="55">
        <v>862</v>
      </c>
      <c r="L25" s="55">
        <v>896</v>
      </c>
      <c r="M25" s="55">
        <v>923</v>
      </c>
      <c r="N25" s="55">
        <f>834+140+13</f>
        <v>987</v>
      </c>
      <c r="O25" s="55">
        <v>1028</v>
      </c>
      <c r="P25" s="55">
        <f>978+162+14</f>
        <v>1154</v>
      </c>
      <c r="Q25" s="56">
        <v>1314</v>
      </c>
    </row>
    <row r="26" spans="1:17" ht="16.149999999999999" customHeight="1" x14ac:dyDescent="0.25">
      <c r="A26" s="54" t="s">
        <v>48</v>
      </c>
      <c r="B26" s="55">
        <v>1042</v>
      </c>
      <c r="C26" s="55">
        <v>1389</v>
      </c>
      <c r="D26" s="55">
        <v>1667</v>
      </c>
      <c r="E26" s="55">
        <v>1869</v>
      </c>
      <c r="F26" s="55">
        <v>2177</v>
      </c>
      <c r="G26" s="55">
        <v>2293</v>
      </c>
      <c r="H26" s="55">
        <v>2302</v>
      </c>
      <c r="I26" s="55">
        <v>2472</v>
      </c>
      <c r="J26" s="55">
        <v>2686</v>
      </c>
      <c r="K26" s="55">
        <v>3003</v>
      </c>
      <c r="L26" s="55">
        <v>3306</v>
      </c>
      <c r="M26" s="55">
        <v>3826</v>
      </c>
      <c r="N26" s="55">
        <f>3926+412+41+1</f>
        <v>4380</v>
      </c>
      <c r="O26" s="55">
        <v>4820</v>
      </c>
      <c r="P26" s="55">
        <f>5162+503+57</f>
        <v>5722</v>
      </c>
      <c r="Q26" s="56">
        <v>6226</v>
      </c>
    </row>
    <row r="27" spans="1:17" ht="16.149999999999999" customHeight="1" x14ac:dyDescent="0.25">
      <c r="A27" s="54" t="s">
        <v>45</v>
      </c>
      <c r="B27" s="55">
        <v>834</v>
      </c>
      <c r="C27" s="55">
        <v>964</v>
      </c>
      <c r="D27" s="55">
        <v>1083</v>
      </c>
      <c r="E27" s="55">
        <v>1230</v>
      </c>
      <c r="F27" s="55">
        <v>1342</v>
      </c>
      <c r="G27" s="55">
        <v>1506</v>
      </c>
      <c r="H27" s="55">
        <v>1514</v>
      </c>
      <c r="I27" s="55">
        <v>1549</v>
      </c>
      <c r="J27" s="55">
        <v>1513</v>
      </c>
      <c r="K27" s="55">
        <v>1477</v>
      </c>
      <c r="L27" s="55">
        <v>1421</v>
      </c>
      <c r="M27" s="55">
        <v>1541</v>
      </c>
      <c r="N27" s="55">
        <f>679+829+19+1</f>
        <v>1528</v>
      </c>
      <c r="O27" s="55">
        <v>1631</v>
      </c>
      <c r="P27" s="55">
        <f>815+920+25</f>
        <v>1760</v>
      </c>
      <c r="Q27" s="56">
        <v>1856</v>
      </c>
    </row>
    <row r="28" spans="1:17" ht="16.149999999999999" customHeight="1" x14ac:dyDescent="0.25">
      <c r="A28" s="54" t="s">
        <v>49</v>
      </c>
      <c r="B28" s="55">
        <v>1164</v>
      </c>
      <c r="C28" s="55">
        <v>1747</v>
      </c>
      <c r="D28" s="55">
        <v>2034</v>
      </c>
      <c r="E28" s="55">
        <v>2277</v>
      </c>
      <c r="F28" s="55">
        <v>2253</v>
      </c>
      <c r="G28" s="55">
        <v>2156</v>
      </c>
      <c r="H28" s="55">
        <v>2085</v>
      </c>
      <c r="I28" s="55">
        <v>2016</v>
      </c>
      <c r="J28" s="55">
        <v>2122</v>
      </c>
      <c r="K28" s="55">
        <v>2313</v>
      </c>
      <c r="L28" s="55">
        <v>2510</v>
      </c>
      <c r="M28" s="55">
        <v>2830</v>
      </c>
      <c r="N28" s="55">
        <f>3134+166+10</f>
        <v>3310</v>
      </c>
      <c r="O28" s="55">
        <v>3838</v>
      </c>
      <c r="P28" s="55">
        <f>4360+321+25</f>
        <v>4706</v>
      </c>
      <c r="Q28" s="56">
        <v>5849</v>
      </c>
    </row>
    <row r="29" spans="1:17" ht="16.149999999999999" customHeight="1" x14ac:dyDescent="0.25">
      <c r="A29" s="54" t="s">
        <v>46</v>
      </c>
      <c r="B29" s="55">
        <v>608</v>
      </c>
      <c r="C29" s="55">
        <v>496</v>
      </c>
      <c r="D29" s="55">
        <v>576</v>
      </c>
      <c r="E29" s="55">
        <v>602</v>
      </c>
      <c r="F29" s="55">
        <v>765</v>
      </c>
      <c r="G29" s="55">
        <v>777</v>
      </c>
      <c r="H29" s="55">
        <v>892</v>
      </c>
      <c r="I29" s="55">
        <v>945</v>
      </c>
      <c r="J29" s="55">
        <v>929</v>
      </c>
      <c r="K29" s="55">
        <v>745</v>
      </c>
      <c r="L29" s="55">
        <v>810</v>
      </c>
      <c r="M29" s="55">
        <v>994</v>
      </c>
      <c r="N29" s="55">
        <f>1117+3+1+9</f>
        <v>1130</v>
      </c>
      <c r="O29" s="55">
        <v>1363</v>
      </c>
      <c r="P29" s="55">
        <f>1596+5</f>
        <v>1601</v>
      </c>
      <c r="Q29" s="56">
        <v>1345</v>
      </c>
    </row>
    <row r="30" spans="1:17" ht="14.25" customHeight="1" x14ac:dyDescent="0.25">
      <c r="A30" s="54"/>
      <c r="B30" s="55"/>
      <c r="C30" s="55"/>
      <c r="D30" s="55"/>
      <c r="E30" s="55"/>
      <c r="F30" s="55"/>
      <c r="G30" s="55"/>
      <c r="H30" s="55"/>
      <c r="I30" s="55"/>
      <c r="J30" s="55"/>
      <c r="K30" s="55"/>
      <c r="L30" s="55"/>
      <c r="M30" s="55"/>
      <c r="N30" s="55"/>
      <c r="O30" s="55"/>
      <c r="P30" s="55"/>
      <c r="Q30" s="56"/>
    </row>
    <row r="31" spans="1:17" ht="14.25" customHeight="1" thickBot="1" x14ac:dyDescent="0.3">
      <c r="A31" s="57" t="s">
        <v>11</v>
      </c>
      <c r="B31" s="58">
        <f>SUM(B20:B29)</f>
        <v>8445</v>
      </c>
      <c r="C31" s="58">
        <f t="shared" ref="C31:Q31" si="14">SUM(C20:C29)</f>
        <v>10674</v>
      </c>
      <c r="D31" s="58">
        <f t="shared" si="14"/>
        <v>13079</v>
      </c>
      <c r="E31" s="58">
        <f t="shared" si="14"/>
        <v>15658</v>
      </c>
      <c r="F31" s="58">
        <f t="shared" si="14"/>
        <v>17615</v>
      </c>
      <c r="G31" s="58">
        <f t="shared" si="14"/>
        <v>18826</v>
      </c>
      <c r="H31" s="58">
        <f t="shared" si="14"/>
        <v>18551</v>
      </c>
      <c r="I31" s="58">
        <f t="shared" si="14"/>
        <v>18747</v>
      </c>
      <c r="J31" s="58">
        <f t="shared" si="14"/>
        <v>19531</v>
      </c>
      <c r="K31" s="127">
        <f t="shared" si="14"/>
        <v>20948</v>
      </c>
      <c r="L31" s="58">
        <f t="shared" si="14"/>
        <v>22652</v>
      </c>
      <c r="M31" s="58">
        <f t="shared" si="14"/>
        <v>24932</v>
      </c>
      <c r="N31" s="58">
        <f t="shared" si="14"/>
        <v>27908</v>
      </c>
      <c r="O31" s="58">
        <f t="shared" si="14"/>
        <v>30925</v>
      </c>
      <c r="P31" s="58">
        <f t="shared" ref="P31" si="15">SUM(P20:P29)</f>
        <v>35279</v>
      </c>
      <c r="Q31" s="59">
        <f t="shared" si="14"/>
        <v>39092</v>
      </c>
    </row>
    <row r="32" spans="1:17" ht="14.25" customHeight="1" x14ac:dyDescent="0.25">
      <c r="A32" s="61"/>
      <c r="B32" s="55"/>
      <c r="C32" s="55"/>
      <c r="D32" s="55"/>
      <c r="E32" s="55"/>
      <c r="F32" s="55"/>
      <c r="G32" s="55"/>
      <c r="H32" s="55"/>
      <c r="I32" s="55"/>
      <c r="J32" s="55"/>
      <c r="K32" s="130"/>
      <c r="L32" s="55"/>
      <c r="M32" s="55"/>
      <c r="N32" s="55"/>
      <c r="O32" s="55"/>
      <c r="P32" s="55"/>
      <c r="Q32" s="55"/>
    </row>
    <row r="33" spans="1:17" ht="14.25" customHeight="1" x14ac:dyDescent="0.25">
      <c r="A33" s="61"/>
      <c r="B33" s="55"/>
      <c r="C33" s="55"/>
      <c r="D33" s="55"/>
      <c r="E33" s="55"/>
      <c r="F33" s="55"/>
      <c r="G33" s="55"/>
      <c r="H33" s="55"/>
      <c r="I33" s="55"/>
      <c r="J33" s="55"/>
      <c r="K33" s="55"/>
      <c r="L33" s="55"/>
      <c r="M33" s="55"/>
      <c r="N33" s="55"/>
      <c r="O33" s="55"/>
      <c r="P33" s="55"/>
      <c r="Q33" s="55"/>
    </row>
    <row r="34" spans="1:17" ht="14.25" customHeight="1" x14ac:dyDescent="0.25">
      <c r="A34" s="61"/>
      <c r="B34" s="55"/>
      <c r="C34" s="55"/>
      <c r="D34" s="55"/>
      <c r="E34" s="55"/>
      <c r="F34" s="55"/>
      <c r="G34" s="55"/>
      <c r="H34" s="55"/>
      <c r="I34" s="55"/>
      <c r="J34" s="55"/>
      <c r="K34" s="55"/>
      <c r="L34" s="55"/>
      <c r="M34" s="55"/>
      <c r="N34" s="55"/>
      <c r="O34" s="55"/>
      <c r="P34" s="55"/>
      <c r="Q34" s="55"/>
    </row>
    <row r="35" spans="1:17" ht="14.25" customHeight="1" x14ac:dyDescent="0.25">
      <c r="A35" s="19"/>
      <c r="B35" s="55"/>
      <c r="C35" s="55"/>
      <c r="D35" s="55"/>
      <c r="E35" s="55"/>
      <c r="F35" s="55"/>
      <c r="G35" s="55"/>
      <c r="H35" s="55"/>
      <c r="I35" s="55"/>
      <c r="J35" s="55"/>
      <c r="K35" s="55"/>
      <c r="L35" s="55"/>
      <c r="M35" s="55"/>
      <c r="N35" s="55"/>
      <c r="O35" s="55"/>
      <c r="P35" s="55"/>
      <c r="Q35" s="55"/>
    </row>
    <row r="36" spans="1:17" ht="14.25" customHeight="1" thickBot="1" x14ac:dyDescent="0.3">
      <c r="A36" s="60"/>
      <c r="B36" s="60"/>
      <c r="C36" s="60"/>
      <c r="D36" s="60"/>
      <c r="E36" s="60"/>
      <c r="F36" s="60"/>
      <c r="G36" s="60"/>
      <c r="H36" s="60"/>
      <c r="I36" s="60"/>
      <c r="J36" s="60"/>
      <c r="K36" s="60"/>
      <c r="L36" s="60"/>
      <c r="M36" s="60"/>
      <c r="N36" s="60"/>
      <c r="O36" s="60"/>
      <c r="P36" s="60"/>
      <c r="Q36" s="60"/>
    </row>
    <row r="37" spans="1:17" ht="14.25" customHeight="1" thickBot="1" x14ac:dyDescent="0.3">
      <c r="A37" s="53"/>
      <c r="B37" s="159" t="s">
        <v>60</v>
      </c>
      <c r="C37" s="159"/>
      <c r="D37" s="159"/>
      <c r="E37" s="159"/>
      <c r="F37" s="159"/>
      <c r="G37" s="159"/>
      <c r="H37" s="159"/>
      <c r="I37" s="159"/>
      <c r="J37" s="159"/>
      <c r="K37" s="159"/>
      <c r="L37" s="159"/>
      <c r="M37" s="159"/>
      <c r="N37" s="159"/>
      <c r="O37" s="159"/>
      <c r="P37" s="159"/>
      <c r="Q37" s="160"/>
    </row>
    <row r="38" spans="1:17" ht="14.25" customHeight="1" thickTop="1" thickBot="1" x14ac:dyDescent="0.3">
      <c r="A38" s="54"/>
      <c r="B38" s="100" t="s">
        <v>0</v>
      </c>
      <c r="C38" s="100" t="s">
        <v>1</v>
      </c>
      <c r="D38" s="100" t="s">
        <v>2</v>
      </c>
      <c r="E38" s="100" t="s">
        <v>3</v>
      </c>
      <c r="F38" s="100" t="s">
        <v>4</v>
      </c>
      <c r="G38" s="100" t="s">
        <v>5</v>
      </c>
      <c r="H38" s="100" t="s">
        <v>6</v>
      </c>
      <c r="I38" s="100" t="s">
        <v>7</v>
      </c>
      <c r="J38" s="100" t="s">
        <v>8</v>
      </c>
      <c r="K38" s="100" t="s">
        <v>9</v>
      </c>
      <c r="L38" s="100" t="s">
        <v>69</v>
      </c>
      <c r="M38" s="101" t="s">
        <v>89</v>
      </c>
      <c r="N38" s="101" t="s">
        <v>90</v>
      </c>
      <c r="O38" s="101" t="s">
        <v>94</v>
      </c>
      <c r="P38" s="101" t="s">
        <v>98</v>
      </c>
      <c r="Q38" s="102" t="s">
        <v>102</v>
      </c>
    </row>
    <row r="39" spans="1:17" ht="16.149999999999999" customHeight="1" thickTop="1" x14ac:dyDescent="0.25">
      <c r="A39" s="54" t="s">
        <v>38</v>
      </c>
      <c r="B39" s="55">
        <v>2</v>
      </c>
      <c r="C39" s="55">
        <v>6</v>
      </c>
      <c r="D39" s="55">
        <v>9</v>
      </c>
      <c r="E39" s="55">
        <v>15</v>
      </c>
      <c r="F39" s="55">
        <v>15</v>
      </c>
      <c r="G39" s="55">
        <v>18</v>
      </c>
      <c r="H39" s="55">
        <v>19</v>
      </c>
      <c r="I39" s="55">
        <v>17</v>
      </c>
      <c r="J39" s="55">
        <v>21</v>
      </c>
      <c r="K39" s="55">
        <v>15</v>
      </c>
      <c r="L39" s="55">
        <v>40</v>
      </c>
      <c r="M39" s="55">
        <v>74</v>
      </c>
      <c r="N39" s="55">
        <f>97</f>
        <v>97</v>
      </c>
      <c r="O39" s="55">
        <v>104</v>
      </c>
      <c r="P39" s="55">
        <f>123+1</f>
        <v>124</v>
      </c>
      <c r="Q39" s="56">
        <v>132</v>
      </c>
    </row>
    <row r="40" spans="1:17" ht="16.149999999999999" customHeight="1" x14ac:dyDescent="0.25">
      <c r="A40" s="54" t="s">
        <v>41</v>
      </c>
      <c r="B40" s="55">
        <v>147</v>
      </c>
      <c r="C40" s="55">
        <v>171</v>
      </c>
      <c r="D40" s="55">
        <v>218</v>
      </c>
      <c r="E40" s="55">
        <v>226</v>
      </c>
      <c r="F40" s="55">
        <v>211</v>
      </c>
      <c r="G40" s="55">
        <v>171</v>
      </c>
      <c r="H40" s="55">
        <v>180</v>
      </c>
      <c r="I40" s="55">
        <v>182</v>
      </c>
      <c r="J40" s="55">
        <v>166</v>
      </c>
      <c r="K40" s="55">
        <v>228</v>
      </c>
      <c r="L40" s="55">
        <v>242</v>
      </c>
      <c r="M40" s="55">
        <v>293</v>
      </c>
      <c r="N40" s="55">
        <f>300+10+14</f>
        <v>324</v>
      </c>
      <c r="O40" s="55">
        <v>364</v>
      </c>
      <c r="P40" s="55">
        <f>367+8+83</f>
        <v>458</v>
      </c>
      <c r="Q40" s="56">
        <v>509</v>
      </c>
    </row>
    <row r="41" spans="1:17" ht="16.149999999999999" customHeight="1" x14ac:dyDescent="0.25">
      <c r="A41" s="54" t="s">
        <v>42</v>
      </c>
      <c r="B41" s="55">
        <v>62</v>
      </c>
      <c r="C41" s="55">
        <v>63</v>
      </c>
      <c r="D41" s="55">
        <v>68</v>
      </c>
      <c r="E41" s="55">
        <v>67</v>
      </c>
      <c r="F41" s="55">
        <v>87</v>
      </c>
      <c r="G41" s="55">
        <v>99</v>
      </c>
      <c r="H41" s="55">
        <v>122</v>
      </c>
      <c r="I41" s="55">
        <v>134</v>
      </c>
      <c r="J41" s="55">
        <v>106</v>
      </c>
      <c r="K41" s="55">
        <v>99</v>
      </c>
      <c r="L41" s="55">
        <v>103</v>
      </c>
      <c r="M41" s="55">
        <v>117</v>
      </c>
      <c r="N41" s="55">
        <f>131+8+8</f>
        <v>147</v>
      </c>
      <c r="O41" s="55">
        <v>162</v>
      </c>
      <c r="P41" s="55">
        <f>152+8+18</f>
        <v>178</v>
      </c>
      <c r="Q41" s="56">
        <v>179</v>
      </c>
    </row>
    <row r="42" spans="1:17" ht="16.149999999999999" customHeight="1" x14ac:dyDescent="0.25">
      <c r="A42" s="54" t="s">
        <v>43</v>
      </c>
      <c r="B42" s="55">
        <v>533</v>
      </c>
      <c r="C42" s="55">
        <v>573</v>
      </c>
      <c r="D42" s="55">
        <v>612</v>
      </c>
      <c r="E42" s="55">
        <v>680</v>
      </c>
      <c r="F42" s="55">
        <v>695</v>
      </c>
      <c r="G42" s="55">
        <v>706</v>
      </c>
      <c r="H42" s="55">
        <v>730</v>
      </c>
      <c r="I42" s="55">
        <v>733</v>
      </c>
      <c r="J42" s="55">
        <v>740</v>
      </c>
      <c r="K42" s="55">
        <v>793</v>
      </c>
      <c r="L42" s="55">
        <v>781</v>
      </c>
      <c r="M42" s="55">
        <v>774</v>
      </c>
      <c r="N42" s="55">
        <f>731+42+35+1</f>
        <v>809</v>
      </c>
      <c r="O42" s="55">
        <v>811</v>
      </c>
      <c r="P42" s="55">
        <f>737+34+74</f>
        <v>845</v>
      </c>
      <c r="Q42" s="56">
        <v>838</v>
      </c>
    </row>
    <row r="43" spans="1:17" ht="16.149999999999999" customHeight="1" x14ac:dyDescent="0.25">
      <c r="A43" s="54" t="s">
        <v>44</v>
      </c>
      <c r="B43" s="55">
        <v>1164</v>
      </c>
      <c r="C43" s="55">
        <v>1299</v>
      </c>
      <c r="D43" s="55">
        <v>1492</v>
      </c>
      <c r="E43" s="55">
        <v>1760</v>
      </c>
      <c r="F43" s="55">
        <v>1813</v>
      </c>
      <c r="G43" s="55">
        <v>1798</v>
      </c>
      <c r="H43" s="55">
        <v>1940</v>
      </c>
      <c r="I43" s="55">
        <v>1854</v>
      </c>
      <c r="J43" s="55">
        <v>1936</v>
      </c>
      <c r="K43" s="55">
        <v>2208</v>
      </c>
      <c r="L43" s="55">
        <v>2521</v>
      </c>
      <c r="M43" s="55">
        <v>2717</v>
      </c>
      <c r="N43" s="55">
        <f>3065+46+59+3</f>
        <v>3173</v>
      </c>
      <c r="O43" s="55">
        <v>3742</v>
      </c>
      <c r="P43" s="55">
        <f>3882+70+152+24</f>
        <v>4128</v>
      </c>
      <c r="Q43" s="56">
        <v>4267</v>
      </c>
    </row>
    <row r="44" spans="1:17" ht="16.149999999999999" customHeight="1" x14ac:dyDescent="0.25">
      <c r="A44" s="54" t="s">
        <v>47</v>
      </c>
      <c r="B44" s="55">
        <v>219</v>
      </c>
      <c r="C44" s="55">
        <v>258</v>
      </c>
      <c r="D44" s="55">
        <v>278</v>
      </c>
      <c r="E44" s="55">
        <v>299</v>
      </c>
      <c r="F44" s="55">
        <v>317</v>
      </c>
      <c r="G44" s="55">
        <v>365</v>
      </c>
      <c r="H44" s="55">
        <v>378</v>
      </c>
      <c r="I44" s="55">
        <v>392</v>
      </c>
      <c r="J44" s="55">
        <v>383</v>
      </c>
      <c r="K44" s="55">
        <v>368</v>
      </c>
      <c r="L44" s="55">
        <v>403</v>
      </c>
      <c r="M44" s="55">
        <v>424</v>
      </c>
      <c r="N44" s="55">
        <f>445+8+12</f>
        <v>465</v>
      </c>
      <c r="O44" s="55">
        <v>456</v>
      </c>
      <c r="P44" s="55">
        <f>421+10+19</f>
        <v>450</v>
      </c>
      <c r="Q44" s="56">
        <v>477</v>
      </c>
    </row>
    <row r="45" spans="1:17" ht="16.149999999999999" customHeight="1" x14ac:dyDescent="0.25">
      <c r="A45" s="54" t="s">
        <v>48</v>
      </c>
      <c r="B45" s="55">
        <v>666</v>
      </c>
      <c r="C45" s="55">
        <v>848</v>
      </c>
      <c r="D45" s="55">
        <v>1051</v>
      </c>
      <c r="E45" s="55">
        <v>1212</v>
      </c>
      <c r="F45" s="55">
        <v>1251</v>
      </c>
      <c r="G45" s="55">
        <v>1334</v>
      </c>
      <c r="H45" s="55">
        <v>1523</v>
      </c>
      <c r="I45" s="55">
        <v>1587</v>
      </c>
      <c r="J45" s="55">
        <v>1744</v>
      </c>
      <c r="K45" s="55">
        <v>2107</v>
      </c>
      <c r="L45" s="55">
        <v>2394</v>
      </c>
      <c r="M45" s="55">
        <v>2856</v>
      </c>
      <c r="N45" s="55">
        <f>3257+142+67+4</f>
        <v>3470</v>
      </c>
      <c r="O45" s="55">
        <v>4183</v>
      </c>
      <c r="P45" s="55">
        <f>4088+201+252</f>
        <v>4541</v>
      </c>
      <c r="Q45" s="56">
        <v>4824</v>
      </c>
    </row>
    <row r="46" spans="1:17" ht="16.149999999999999" customHeight="1" x14ac:dyDescent="0.25">
      <c r="A46" s="54" t="s">
        <v>45</v>
      </c>
      <c r="B46" s="55">
        <v>138</v>
      </c>
      <c r="C46" s="55">
        <v>168</v>
      </c>
      <c r="D46" s="55">
        <v>194</v>
      </c>
      <c r="E46" s="55">
        <v>258</v>
      </c>
      <c r="F46" s="55">
        <v>313</v>
      </c>
      <c r="G46" s="55">
        <v>331</v>
      </c>
      <c r="H46" s="55">
        <v>347</v>
      </c>
      <c r="I46" s="55">
        <v>389</v>
      </c>
      <c r="J46" s="55">
        <v>359</v>
      </c>
      <c r="K46" s="55">
        <v>372</v>
      </c>
      <c r="L46" s="55">
        <v>400</v>
      </c>
      <c r="M46" s="55">
        <v>454</v>
      </c>
      <c r="N46" s="55">
        <f>433+8+13</f>
        <v>454</v>
      </c>
      <c r="O46" s="55">
        <v>472</v>
      </c>
      <c r="P46" s="55">
        <f>443+13+42</f>
        <v>498</v>
      </c>
      <c r="Q46" s="56">
        <v>515</v>
      </c>
    </row>
    <row r="47" spans="1:17" ht="16.149999999999999" customHeight="1" x14ac:dyDescent="0.25">
      <c r="A47" s="54" t="s">
        <v>49</v>
      </c>
      <c r="B47" s="55">
        <v>579</v>
      </c>
      <c r="C47" s="55">
        <v>645</v>
      </c>
      <c r="D47" s="55">
        <v>812</v>
      </c>
      <c r="E47" s="55">
        <v>1005</v>
      </c>
      <c r="F47" s="55">
        <v>1125</v>
      </c>
      <c r="G47" s="55">
        <v>1189</v>
      </c>
      <c r="H47" s="55">
        <v>1299</v>
      </c>
      <c r="I47" s="55">
        <v>1331</v>
      </c>
      <c r="J47" s="55">
        <v>1316</v>
      </c>
      <c r="K47" s="55">
        <v>1330</v>
      </c>
      <c r="L47" s="55">
        <v>1427</v>
      </c>
      <c r="M47" s="55">
        <v>1632</v>
      </c>
      <c r="N47" s="55">
        <f>1685+38+38+1</f>
        <v>1762</v>
      </c>
      <c r="O47" s="55">
        <v>1873</v>
      </c>
      <c r="P47" s="55">
        <f>1907+42+71</f>
        <v>2020</v>
      </c>
      <c r="Q47" s="56">
        <v>2129</v>
      </c>
    </row>
    <row r="48" spans="1:17" ht="16.149999999999999" customHeight="1" x14ac:dyDescent="0.25">
      <c r="A48" s="54" t="s">
        <v>46</v>
      </c>
      <c r="B48" s="55">
        <v>42</v>
      </c>
      <c r="C48" s="55">
        <v>53</v>
      </c>
      <c r="D48" s="55">
        <v>34</v>
      </c>
      <c r="E48" s="55">
        <v>33</v>
      </c>
      <c r="F48" s="55">
        <v>23</v>
      </c>
      <c r="G48" s="55">
        <v>25</v>
      </c>
      <c r="H48" s="55">
        <v>27</v>
      </c>
      <c r="I48" s="55">
        <v>23</v>
      </c>
      <c r="J48" s="55">
        <v>33</v>
      </c>
      <c r="K48" s="55">
        <v>35</v>
      </c>
      <c r="L48" s="55">
        <v>22</v>
      </c>
      <c r="M48" s="55">
        <v>75</v>
      </c>
      <c r="N48" s="55">
        <f>69</f>
        <v>69</v>
      </c>
      <c r="O48" s="55">
        <v>67</v>
      </c>
      <c r="P48" s="55">
        <f>85+2</f>
        <v>87</v>
      </c>
      <c r="Q48" s="56">
        <v>123</v>
      </c>
    </row>
    <row r="49" spans="1:17" ht="14.25" customHeight="1" x14ac:dyDescent="0.25">
      <c r="A49" s="54"/>
      <c r="B49" s="55"/>
      <c r="C49" s="55"/>
      <c r="D49" s="55"/>
      <c r="E49" s="55"/>
      <c r="F49" s="55"/>
      <c r="G49" s="55"/>
      <c r="H49" s="55"/>
      <c r="I49" s="55"/>
      <c r="J49" s="55"/>
      <c r="K49" s="55"/>
      <c r="L49" s="55"/>
      <c r="M49" s="55"/>
      <c r="N49" s="55"/>
      <c r="O49" s="55"/>
      <c r="P49" s="55"/>
      <c r="Q49" s="56"/>
    </row>
    <row r="50" spans="1:17" ht="14.25" customHeight="1" thickBot="1" x14ac:dyDescent="0.3">
      <c r="A50" s="57" t="s">
        <v>11</v>
      </c>
      <c r="B50" s="58">
        <f>SUM(B39:B48)</f>
        <v>3552</v>
      </c>
      <c r="C50" s="58">
        <f t="shared" ref="C50:Q50" si="16">SUM(C39:C48)</f>
        <v>4084</v>
      </c>
      <c r="D50" s="58">
        <f t="shared" si="16"/>
        <v>4768</v>
      </c>
      <c r="E50" s="58">
        <f t="shared" si="16"/>
        <v>5555</v>
      </c>
      <c r="F50" s="58">
        <f t="shared" si="16"/>
        <v>5850</v>
      </c>
      <c r="G50" s="58">
        <f t="shared" si="16"/>
        <v>6036</v>
      </c>
      <c r="H50" s="58">
        <f t="shared" si="16"/>
        <v>6565</v>
      </c>
      <c r="I50" s="58">
        <f t="shared" si="16"/>
        <v>6642</v>
      </c>
      <c r="J50" s="127">
        <f t="shared" si="16"/>
        <v>6804</v>
      </c>
      <c r="K50" s="127">
        <f t="shared" si="16"/>
        <v>7555</v>
      </c>
      <c r="L50" s="58">
        <f t="shared" si="16"/>
        <v>8333</v>
      </c>
      <c r="M50" s="58">
        <f t="shared" si="16"/>
        <v>9416</v>
      </c>
      <c r="N50" s="58">
        <f t="shared" si="16"/>
        <v>10770</v>
      </c>
      <c r="O50" s="58">
        <f t="shared" si="16"/>
        <v>12234</v>
      </c>
      <c r="P50" s="58">
        <f t="shared" ref="P50" si="17">SUM(P39:P48)</f>
        <v>13329</v>
      </c>
      <c r="Q50" s="59">
        <f t="shared" si="16"/>
        <v>13993</v>
      </c>
    </row>
    <row r="51" spans="1:17" ht="11.25" customHeight="1" x14ac:dyDescent="0.25">
      <c r="B51" s="1"/>
      <c r="C51" s="1"/>
      <c r="D51" s="1"/>
      <c r="E51" s="1"/>
      <c r="F51" s="1"/>
      <c r="G51" s="1"/>
      <c r="H51" s="1"/>
      <c r="I51" s="1"/>
      <c r="J51" s="128"/>
      <c r="K51" s="129"/>
      <c r="L51" s="1"/>
      <c r="M51" s="1"/>
      <c r="N51" s="1"/>
      <c r="O51" s="1"/>
      <c r="P51" s="1"/>
      <c r="Q51" s="1"/>
    </row>
    <row r="52" spans="1:17" ht="14.25" customHeight="1" x14ac:dyDescent="0.25">
      <c r="A52" s="15" t="s">
        <v>103</v>
      </c>
      <c r="B52" s="1"/>
      <c r="C52" s="1"/>
      <c r="D52" s="1"/>
      <c r="E52" s="1"/>
      <c r="F52" s="1"/>
      <c r="G52" s="1"/>
      <c r="H52" s="1"/>
      <c r="I52" s="1"/>
      <c r="J52" s="1"/>
      <c r="K52" s="1"/>
      <c r="L52" s="1"/>
      <c r="M52" s="1"/>
      <c r="N52" s="1"/>
      <c r="O52" s="1"/>
      <c r="P52" s="1"/>
      <c r="Q52" s="1"/>
    </row>
    <row r="53" spans="1:17" ht="14.25" customHeight="1" x14ac:dyDescent="0.25">
      <c r="B53" s="1"/>
      <c r="C53" s="1"/>
      <c r="D53" s="1"/>
      <c r="E53" s="1"/>
      <c r="F53" s="1"/>
      <c r="G53" s="1"/>
      <c r="H53" s="1"/>
      <c r="I53" s="1"/>
      <c r="J53" s="1"/>
      <c r="K53" s="1"/>
      <c r="L53" s="1"/>
      <c r="M53" s="1"/>
      <c r="N53" s="1"/>
      <c r="O53" s="1"/>
      <c r="P53" s="1"/>
      <c r="Q53" s="1"/>
    </row>
    <row r="54" spans="1:17" ht="14.25" customHeight="1" x14ac:dyDescent="0.25">
      <c r="A54" s="20" t="s">
        <v>52</v>
      </c>
    </row>
    <row r="55" spans="1:17" ht="30" customHeight="1" x14ac:dyDescent="0.25">
      <c r="A55" s="154" t="s">
        <v>83</v>
      </c>
      <c r="B55" s="154"/>
      <c r="C55" s="154"/>
      <c r="D55" s="154"/>
      <c r="E55" s="154"/>
      <c r="F55" s="154"/>
      <c r="G55" s="154"/>
      <c r="H55" s="154"/>
      <c r="I55" s="154"/>
      <c r="J55" s="154"/>
      <c r="K55" s="154"/>
      <c r="L55" s="154"/>
      <c r="M55" s="154"/>
      <c r="N55" s="154"/>
      <c r="O55" s="154"/>
      <c r="P55" s="154"/>
      <c r="Q55" s="154"/>
    </row>
    <row r="56" spans="1:17" ht="45" customHeight="1" x14ac:dyDescent="0.25">
      <c r="A56" s="152" t="s">
        <v>120</v>
      </c>
      <c r="B56" s="152"/>
      <c r="C56" s="152"/>
      <c r="D56" s="152"/>
      <c r="E56" s="152"/>
      <c r="F56" s="152"/>
      <c r="G56" s="152"/>
      <c r="H56" s="152"/>
      <c r="I56" s="152"/>
      <c r="J56" s="152"/>
      <c r="K56" s="152"/>
      <c r="L56" s="152"/>
      <c r="M56" s="152"/>
      <c r="N56" s="152"/>
      <c r="O56" s="152"/>
      <c r="P56" s="152"/>
      <c r="Q56" s="152"/>
    </row>
    <row r="57" spans="1:17" ht="31.15" customHeight="1" x14ac:dyDescent="0.25">
      <c r="A57" s="154" t="s">
        <v>127</v>
      </c>
      <c r="B57" s="154"/>
      <c r="C57" s="154"/>
      <c r="D57" s="154"/>
      <c r="E57" s="154"/>
      <c r="F57" s="154"/>
      <c r="G57" s="154"/>
      <c r="H57" s="154"/>
      <c r="I57" s="154"/>
      <c r="J57" s="154"/>
      <c r="K57" s="154"/>
      <c r="L57" s="154"/>
      <c r="M57" s="154"/>
      <c r="N57" s="154"/>
      <c r="O57" s="154"/>
      <c r="P57" s="154"/>
      <c r="Q57" s="154"/>
    </row>
    <row r="58" spans="1:17" ht="30" customHeight="1" x14ac:dyDescent="0.25">
      <c r="A58" s="152" t="s">
        <v>82</v>
      </c>
      <c r="B58" s="152"/>
      <c r="C58" s="152"/>
      <c r="D58" s="152"/>
      <c r="E58" s="152"/>
      <c r="F58" s="152"/>
      <c r="G58" s="152"/>
      <c r="H58" s="152"/>
      <c r="I58" s="152"/>
      <c r="J58" s="152"/>
      <c r="K58" s="152"/>
      <c r="L58" s="152"/>
      <c r="M58" s="152"/>
      <c r="N58" s="152"/>
      <c r="O58" s="152"/>
      <c r="P58" s="152"/>
      <c r="Q58" s="152"/>
    </row>
    <row r="59" spans="1:17" ht="45" customHeight="1" x14ac:dyDescent="0.25">
      <c r="A59" s="131" t="s">
        <v>119</v>
      </c>
      <c r="B59" s="131"/>
      <c r="C59" s="131"/>
      <c r="D59" s="131"/>
      <c r="E59" s="131"/>
      <c r="F59" s="131"/>
      <c r="G59" s="131"/>
      <c r="H59" s="131"/>
      <c r="I59" s="131"/>
      <c r="J59" s="131"/>
      <c r="K59" s="131"/>
      <c r="L59" s="131"/>
      <c r="M59" s="131"/>
      <c r="N59" s="131"/>
      <c r="O59" s="131"/>
      <c r="P59" s="131"/>
      <c r="Q59" s="131"/>
    </row>
    <row r="60" spans="1:17" ht="30" customHeight="1" x14ac:dyDescent="0.25">
      <c r="A60" s="152" t="s">
        <v>88</v>
      </c>
      <c r="B60" s="152"/>
      <c r="C60" s="152"/>
      <c r="D60" s="152"/>
      <c r="E60" s="152"/>
      <c r="F60" s="152"/>
      <c r="G60" s="152"/>
      <c r="H60" s="152"/>
      <c r="I60" s="152"/>
      <c r="J60" s="152"/>
      <c r="K60" s="152"/>
      <c r="L60" s="152"/>
      <c r="M60" s="152"/>
      <c r="N60" s="152"/>
      <c r="O60" s="152"/>
      <c r="P60" s="152"/>
      <c r="Q60" s="152"/>
    </row>
    <row r="61" spans="1:17" ht="29.45" customHeight="1" x14ac:dyDescent="0.25">
      <c r="A61" s="131" t="s">
        <v>97</v>
      </c>
      <c r="B61" s="131"/>
      <c r="C61" s="131"/>
      <c r="D61" s="131"/>
      <c r="E61" s="131"/>
      <c r="F61" s="131"/>
      <c r="G61" s="131"/>
      <c r="H61" s="131"/>
      <c r="I61" s="131"/>
      <c r="J61" s="131"/>
      <c r="K61" s="131"/>
      <c r="L61" s="131"/>
      <c r="M61" s="131"/>
      <c r="N61" s="131"/>
      <c r="O61" s="131"/>
      <c r="P61" s="131"/>
      <c r="Q61" s="131"/>
    </row>
  </sheetData>
  <mergeCells count="11">
    <mergeCell ref="A59:Q59"/>
    <mergeCell ref="A60:Q60"/>
    <mergeCell ref="A61:Q61"/>
    <mergeCell ref="A1:Q1"/>
    <mergeCell ref="B3:Q3"/>
    <mergeCell ref="B18:Q18"/>
    <mergeCell ref="B37:Q37"/>
    <mergeCell ref="A55:Q55"/>
    <mergeCell ref="A56:Q56"/>
    <mergeCell ref="A57:Q57"/>
    <mergeCell ref="A58:Q58"/>
  </mergeCells>
  <pageMargins left="0.59055118110236204" right="0.59055118110236204" top="0.74803149606299202" bottom="0.74803149606299202" header="0.31496062992126" footer="0.31496062992126"/>
  <pageSetup scale="80" fitToHeight="3" orientation="landscape" r:id="rId1"/>
  <rowBreaks count="1" manualBreakCount="1">
    <brk id="35" max="1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topLeftCell="A49" zoomScaleNormal="100" workbookViewId="0"/>
  </sheetViews>
  <sheetFormatPr defaultRowHeight="15" x14ac:dyDescent="0.25"/>
  <cols>
    <col min="1" max="1" width="8.85546875" customWidth="1"/>
    <col min="2" max="8" width="10.5703125" customWidth="1"/>
    <col min="9" max="9" width="3.28515625" customWidth="1"/>
    <col min="10" max="10" width="14.5703125" customWidth="1"/>
    <col min="11" max="11" width="20.140625" customWidth="1"/>
    <col min="12" max="17" width="14.5703125" customWidth="1"/>
  </cols>
  <sheetData>
    <row r="1" spans="1:13" x14ac:dyDescent="0.25">
      <c r="A1" s="3" t="s">
        <v>117</v>
      </c>
    </row>
    <row r="2" spans="1:13" ht="9" customHeight="1" thickBot="1" x14ac:dyDescent="0.3"/>
    <row r="3" spans="1:13" ht="15.75" thickBot="1" x14ac:dyDescent="0.3">
      <c r="A3" s="87"/>
      <c r="B3" s="132" t="s">
        <v>59</v>
      </c>
      <c r="C3" s="133"/>
      <c r="D3" s="133"/>
      <c r="E3" s="133"/>
      <c r="F3" s="133"/>
      <c r="G3" s="133"/>
      <c r="H3" s="134"/>
    </row>
    <row r="4" spans="1:13" ht="15" customHeight="1" thickTop="1" x14ac:dyDescent="0.25">
      <c r="A4" s="88"/>
      <c r="B4" s="161" t="s">
        <v>13</v>
      </c>
      <c r="C4" s="162"/>
      <c r="D4" s="163"/>
      <c r="E4" s="162"/>
      <c r="F4" s="138" t="s">
        <v>106</v>
      </c>
      <c r="G4" s="138"/>
      <c r="H4" s="139"/>
      <c r="J4" s="110"/>
      <c r="K4" s="110"/>
      <c r="L4" s="110"/>
      <c r="M4" s="110"/>
    </row>
    <row r="5" spans="1:13" ht="31.15" customHeight="1" thickBot="1" x14ac:dyDescent="0.3">
      <c r="A5" s="88"/>
      <c r="B5" s="94" t="s">
        <v>100</v>
      </c>
      <c r="C5" s="94" t="s">
        <v>101</v>
      </c>
      <c r="D5" s="94" t="s">
        <v>109</v>
      </c>
      <c r="E5" s="114" t="s">
        <v>11</v>
      </c>
      <c r="F5" s="94" t="s">
        <v>100</v>
      </c>
      <c r="G5" s="94" t="s">
        <v>101</v>
      </c>
      <c r="H5" s="95" t="s">
        <v>109</v>
      </c>
      <c r="J5" s="111"/>
      <c r="K5" s="111"/>
      <c r="L5" s="111"/>
      <c r="M5" s="110"/>
    </row>
    <row r="6" spans="1:13" ht="14.45" customHeight="1" thickTop="1" x14ac:dyDescent="0.25">
      <c r="A6" s="81" t="s">
        <v>5</v>
      </c>
      <c r="B6" s="68">
        <f t="shared" ref="B6:D16" si="0">B21+B38</f>
        <v>149545</v>
      </c>
      <c r="C6" s="68">
        <f t="shared" si="0"/>
        <v>197128</v>
      </c>
      <c r="D6" s="68">
        <f t="shared" si="0"/>
        <v>0</v>
      </c>
      <c r="E6" s="115">
        <f t="shared" ref="E6:E16" si="1">SUM(B6:D6)</f>
        <v>346673</v>
      </c>
      <c r="F6" s="117">
        <f>B6/$E6</f>
        <v>0.43137192685902853</v>
      </c>
      <c r="G6" s="117">
        <f t="shared" ref="G6:H16" si="2">C6/$E6</f>
        <v>0.56862807314097141</v>
      </c>
      <c r="H6" s="118">
        <f t="shared" si="2"/>
        <v>0</v>
      </c>
      <c r="J6" s="126"/>
      <c r="K6" s="126"/>
      <c r="L6" s="126"/>
      <c r="M6" s="126"/>
    </row>
    <row r="7" spans="1:13" x14ac:dyDescent="0.25">
      <c r="A7" s="81" t="s">
        <v>6</v>
      </c>
      <c r="B7" s="68">
        <f t="shared" si="0"/>
        <v>153163</v>
      </c>
      <c r="C7" s="68">
        <f t="shared" si="0"/>
        <v>202600</v>
      </c>
      <c r="D7" s="68">
        <f t="shared" si="0"/>
        <v>0</v>
      </c>
      <c r="E7" s="115">
        <f t="shared" si="1"/>
        <v>355763</v>
      </c>
      <c r="F7" s="117">
        <f t="shared" ref="F7:F15" si="3">B7/$E7</f>
        <v>0.43051975612978305</v>
      </c>
      <c r="G7" s="117">
        <f t="shared" si="2"/>
        <v>0.56948024387021701</v>
      </c>
      <c r="H7" s="118">
        <f t="shared" si="2"/>
        <v>0</v>
      </c>
    </row>
    <row r="8" spans="1:13" x14ac:dyDescent="0.25">
      <c r="A8" s="81" t="s">
        <v>7</v>
      </c>
      <c r="B8" s="68">
        <f t="shared" si="0"/>
        <v>156740</v>
      </c>
      <c r="C8" s="68">
        <f t="shared" si="0"/>
        <v>202510</v>
      </c>
      <c r="D8" s="68">
        <f t="shared" si="0"/>
        <v>0</v>
      </c>
      <c r="E8" s="115">
        <f t="shared" si="1"/>
        <v>359250</v>
      </c>
      <c r="F8" s="117">
        <f t="shared" si="3"/>
        <v>0.43629784272790534</v>
      </c>
      <c r="G8" s="117">
        <f t="shared" si="2"/>
        <v>0.56370215727209461</v>
      </c>
      <c r="H8" s="118">
        <f t="shared" si="2"/>
        <v>0</v>
      </c>
    </row>
    <row r="9" spans="1:13" x14ac:dyDescent="0.25">
      <c r="A9" s="81" t="s">
        <v>8</v>
      </c>
      <c r="B9" s="68">
        <f t="shared" si="0"/>
        <v>160888</v>
      </c>
      <c r="C9" s="68">
        <f t="shared" si="0"/>
        <v>206276</v>
      </c>
      <c r="D9" s="68">
        <f t="shared" si="0"/>
        <v>0</v>
      </c>
      <c r="E9" s="115">
        <f t="shared" si="1"/>
        <v>367164</v>
      </c>
      <c r="F9" s="117">
        <f t="shared" si="3"/>
        <v>0.43819110806070311</v>
      </c>
      <c r="G9" s="117">
        <f t="shared" si="2"/>
        <v>0.56180889193929684</v>
      </c>
      <c r="H9" s="118">
        <f t="shared" si="2"/>
        <v>0</v>
      </c>
    </row>
    <row r="10" spans="1:13" x14ac:dyDescent="0.25">
      <c r="A10" s="81" t="s">
        <v>9</v>
      </c>
      <c r="B10" s="68">
        <f t="shared" si="0"/>
        <v>170377</v>
      </c>
      <c r="C10" s="68">
        <f t="shared" si="0"/>
        <v>213686</v>
      </c>
      <c r="D10" s="68">
        <f t="shared" si="0"/>
        <v>21</v>
      </c>
      <c r="E10" s="115">
        <f t="shared" si="1"/>
        <v>384084</v>
      </c>
      <c r="F10" s="117">
        <f t="shared" si="3"/>
        <v>0.44359306818300165</v>
      </c>
      <c r="G10" s="117">
        <f t="shared" si="2"/>
        <v>0.55635225627727269</v>
      </c>
      <c r="H10" s="118">
        <f t="shared" si="2"/>
        <v>5.4675539725685003E-5</v>
      </c>
    </row>
    <row r="11" spans="1:13" x14ac:dyDescent="0.25">
      <c r="A11" s="81" t="s">
        <v>69</v>
      </c>
      <c r="B11" s="68">
        <f t="shared" si="0"/>
        <v>176816</v>
      </c>
      <c r="C11" s="68">
        <f t="shared" si="0"/>
        <v>220792</v>
      </c>
      <c r="D11" s="68">
        <f t="shared" si="0"/>
        <v>45</v>
      </c>
      <c r="E11" s="115">
        <f t="shared" si="1"/>
        <v>397653</v>
      </c>
      <c r="F11" s="117">
        <f t="shared" si="3"/>
        <v>0.44464897787769742</v>
      </c>
      <c r="G11" s="117">
        <f t="shared" si="2"/>
        <v>0.55523785813259297</v>
      </c>
      <c r="H11" s="118">
        <f t="shared" si="2"/>
        <v>1.131639897096212E-4</v>
      </c>
    </row>
    <row r="12" spans="1:13" x14ac:dyDescent="0.25">
      <c r="A12" s="81" t="s">
        <v>89</v>
      </c>
      <c r="B12" s="68">
        <f t="shared" si="0"/>
        <v>182594</v>
      </c>
      <c r="C12" s="68">
        <f t="shared" si="0"/>
        <v>226931</v>
      </c>
      <c r="D12" s="68">
        <f t="shared" si="0"/>
        <v>44</v>
      </c>
      <c r="E12" s="115">
        <f t="shared" si="1"/>
        <v>409569</v>
      </c>
      <c r="F12" s="117">
        <f t="shared" si="3"/>
        <v>0.44581987406273427</v>
      </c>
      <c r="G12" s="117">
        <f t="shared" si="2"/>
        <v>0.55407269593157682</v>
      </c>
      <c r="H12" s="118">
        <f t="shared" si="2"/>
        <v>1.0743000568890712E-4</v>
      </c>
    </row>
    <row r="13" spans="1:13" x14ac:dyDescent="0.25">
      <c r="A13" s="81" t="s">
        <v>90</v>
      </c>
      <c r="B13" s="68">
        <f t="shared" si="0"/>
        <v>187750</v>
      </c>
      <c r="C13" s="68">
        <f t="shared" si="0"/>
        <v>232174</v>
      </c>
      <c r="D13" s="68">
        <f t="shared" si="0"/>
        <v>39</v>
      </c>
      <c r="E13" s="115">
        <f t="shared" si="1"/>
        <v>419963</v>
      </c>
      <c r="F13" s="117">
        <f t="shared" si="3"/>
        <v>0.4470631936622988</v>
      </c>
      <c r="G13" s="117">
        <f t="shared" si="2"/>
        <v>0.55284394101385126</v>
      </c>
      <c r="H13" s="118">
        <f t="shared" si="2"/>
        <v>9.2865323849958216E-5</v>
      </c>
    </row>
    <row r="14" spans="1:13" x14ac:dyDescent="0.25">
      <c r="A14" s="81" t="s">
        <v>94</v>
      </c>
      <c r="B14" s="68">
        <f t="shared" si="0"/>
        <v>191819</v>
      </c>
      <c r="C14" s="68">
        <f t="shared" si="0"/>
        <v>236084</v>
      </c>
      <c r="D14" s="68">
        <f t="shared" si="0"/>
        <v>35</v>
      </c>
      <c r="E14" s="115">
        <f t="shared" si="1"/>
        <v>427938</v>
      </c>
      <c r="F14" s="117">
        <f t="shared" si="3"/>
        <v>0.44824016563146996</v>
      </c>
      <c r="G14" s="117">
        <f t="shared" si="2"/>
        <v>0.55167804681986643</v>
      </c>
      <c r="H14" s="118">
        <f t="shared" si="2"/>
        <v>8.1787548663591456E-5</v>
      </c>
    </row>
    <row r="15" spans="1:13" x14ac:dyDescent="0.25">
      <c r="A15" s="81" t="s">
        <v>98</v>
      </c>
      <c r="B15" s="68">
        <f t="shared" si="0"/>
        <v>194550</v>
      </c>
      <c r="C15" s="68">
        <f t="shared" si="0"/>
        <v>239220</v>
      </c>
      <c r="D15" s="68">
        <f t="shared" si="0"/>
        <v>27</v>
      </c>
      <c r="E15" s="115">
        <f t="shared" si="1"/>
        <v>433797</v>
      </c>
      <c r="F15" s="117">
        <f t="shared" si="3"/>
        <v>0.44848166308204068</v>
      </c>
      <c r="G15" s="117">
        <f t="shared" si="2"/>
        <v>0.55145609582362254</v>
      </c>
      <c r="H15" s="118">
        <f t="shared" si="2"/>
        <v>6.2241094336751982E-5</v>
      </c>
    </row>
    <row r="16" spans="1:13" ht="15.75" thickBot="1" x14ac:dyDescent="0.3">
      <c r="A16" s="82" t="s">
        <v>102</v>
      </c>
      <c r="B16" s="68">
        <f t="shared" si="0"/>
        <v>197567</v>
      </c>
      <c r="C16" s="68">
        <f t="shared" si="0"/>
        <v>243057</v>
      </c>
      <c r="D16" s="83">
        <f t="shared" si="0"/>
        <v>42</v>
      </c>
      <c r="E16" s="115">
        <f t="shared" si="1"/>
        <v>440666</v>
      </c>
      <c r="F16" s="117">
        <f>B16/$E16</f>
        <v>0.44833728946639861</v>
      </c>
      <c r="G16" s="117">
        <f t="shared" si="2"/>
        <v>0.55156740025325302</v>
      </c>
      <c r="H16" s="121">
        <f t="shared" si="2"/>
        <v>9.5310280348381764E-5</v>
      </c>
    </row>
    <row r="17" spans="1:9" ht="20.45" customHeight="1" thickBot="1" x14ac:dyDescent="0.3">
      <c r="A17" s="42"/>
      <c r="B17" s="43"/>
      <c r="C17" s="43"/>
      <c r="D17" s="43"/>
      <c r="E17" s="43"/>
      <c r="F17" s="43"/>
      <c r="G17" s="43"/>
      <c r="H17" s="43"/>
    </row>
    <row r="18" spans="1:9" s="2" customFormat="1" ht="15.75" thickBot="1" x14ac:dyDescent="0.3">
      <c r="A18" s="87"/>
      <c r="B18" s="132" t="s">
        <v>58</v>
      </c>
      <c r="C18" s="133"/>
      <c r="D18" s="133"/>
      <c r="E18" s="133"/>
      <c r="F18" s="133"/>
      <c r="G18" s="133"/>
      <c r="H18" s="134"/>
    </row>
    <row r="19" spans="1:9" s="2" customFormat="1" ht="15.75" thickTop="1" x14ac:dyDescent="0.25">
      <c r="A19" s="88"/>
      <c r="B19" s="164" t="s">
        <v>107</v>
      </c>
      <c r="C19" s="165"/>
      <c r="D19" s="166"/>
      <c r="E19" s="165"/>
      <c r="F19" s="147" t="s">
        <v>106</v>
      </c>
      <c r="G19" s="147"/>
      <c r="H19" s="148"/>
    </row>
    <row r="20" spans="1:9" s="2" customFormat="1" ht="45.75" thickBot="1" x14ac:dyDescent="0.3">
      <c r="A20" s="88"/>
      <c r="B20" s="94" t="s">
        <v>100</v>
      </c>
      <c r="C20" s="94" t="s">
        <v>101</v>
      </c>
      <c r="D20" s="94" t="s">
        <v>109</v>
      </c>
      <c r="E20" s="114" t="s">
        <v>11</v>
      </c>
      <c r="F20" s="94" t="s">
        <v>100</v>
      </c>
      <c r="G20" s="94" t="s">
        <v>101</v>
      </c>
      <c r="H20" s="95" t="s">
        <v>109</v>
      </c>
    </row>
    <row r="21" spans="1:9" ht="15.75" thickTop="1" x14ac:dyDescent="0.25">
      <c r="A21" s="81" t="s">
        <v>5</v>
      </c>
      <c r="B21" s="68">
        <v>132176</v>
      </c>
      <c r="C21" s="68">
        <v>179625</v>
      </c>
      <c r="D21" s="68">
        <v>0</v>
      </c>
      <c r="E21" s="115">
        <f t="shared" ref="E21:E31" si="4">SUM(B21:D21)</f>
        <v>311801</v>
      </c>
      <c r="F21" s="117">
        <f>B21/$E21</f>
        <v>0.42391140503077285</v>
      </c>
      <c r="G21" s="117">
        <f t="shared" ref="G21:H21" si="5">C21/$E21</f>
        <v>0.57608859496922715</v>
      </c>
      <c r="H21" s="118">
        <f t="shared" si="5"/>
        <v>0</v>
      </c>
      <c r="I21" s="1"/>
    </row>
    <row r="22" spans="1:9" x14ac:dyDescent="0.25">
      <c r="A22" s="81" t="s">
        <v>6</v>
      </c>
      <c r="B22" s="68">
        <v>134723</v>
      </c>
      <c r="C22" s="68">
        <v>183806</v>
      </c>
      <c r="D22" s="68">
        <v>0</v>
      </c>
      <c r="E22" s="115">
        <f t="shared" si="4"/>
        <v>318529</v>
      </c>
      <c r="F22" s="117">
        <f t="shared" ref="F22:F31" si="6">B22/$E22</f>
        <v>0.42295364001393909</v>
      </c>
      <c r="G22" s="117">
        <f t="shared" ref="G22:G31" si="7">C22/$E22</f>
        <v>0.57704635998606091</v>
      </c>
      <c r="H22" s="118">
        <f t="shared" ref="H22:H31" si="8">D22/$E22</f>
        <v>0</v>
      </c>
      <c r="I22" s="1"/>
    </row>
    <row r="23" spans="1:9" x14ac:dyDescent="0.25">
      <c r="A23" s="81" t="s">
        <v>7</v>
      </c>
      <c r="B23" s="68">
        <v>135997</v>
      </c>
      <c r="C23" s="68">
        <v>180783</v>
      </c>
      <c r="D23" s="68">
        <v>0</v>
      </c>
      <c r="E23" s="115">
        <f t="shared" si="4"/>
        <v>316780</v>
      </c>
      <c r="F23" s="117">
        <f t="shared" si="6"/>
        <v>0.42931056253551358</v>
      </c>
      <c r="G23" s="117">
        <f t="shared" si="7"/>
        <v>0.57068943746448642</v>
      </c>
      <c r="H23" s="118">
        <f t="shared" si="8"/>
        <v>0</v>
      </c>
      <c r="I23" s="1"/>
    </row>
    <row r="24" spans="1:9" x14ac:dyDescent="0.25">
      <c r="A24" s="81" t="s">
        <v>8</v>
      </c>
      <c r="B24" s="68">
        <v>139259</v>
      </c>
      <c r="C24" s="68">
        <v>183103</v>
      </c>
      <c r="D24" s="68">
        <v>0</v>
      </c>
      <c r="E24" s="115">
        <f t="shared" si="4"/>
        <v>322362</v>
      </c>
      <c r="F24" s="117">
        <f t="shared" si="6"/>
        <v>0.43199570668999449</v>
      </c>
      <c r="G24" s="117">
        <f t="shared" si="7"/>
        <v>0.56800429331000557</v>
      </c>
      <c r="H24" s="118">
        <f t="shared" si="8"/>
        <v>0</v>
      </c>
      <c r="I24" s="1"/>
    </row>
    <row r="25" spans="1:9" x14ac:dyDescent="0.25">
      <c r="A25" s="81" t="s">
        <v>9</v>
      </c>
      <c r="B25" s="68">
        <v>147299</v>
      </c>
      <c r="C25" s="68">
        <v>189489</v>
      </c>
      <c r="D25" s="68">
        <v>11</v>
      </c>
      <c r="E25" s="115">
        <f t="shared" si="4"/>
        <v>336799</v>
      </c>
      <c r="F25" s="117">
        <f t="shared" si="6"/>
        <v>0.43734987336660736</v>
      </c>
      <c r="G25" s="117">
        <f t="shared" si="7"/>
        <v>0.56261746620387831</v>
      </c>
      <c r="H25" s="118">
        <f t="shared" si="8"/>
        <v>3.2660429514339415E-5</v>
      </c>
      <c r="I25" s="1"/>
    </row>
    <row r="26" spans="1:9" x14ac:dyDescent="0.25">
      <c r="A26" s="81" t="s">
        <v>69</v>
      </c>
      <c r="B26" s="68">
        <v>152794</v>
      </c>
      <c r="C26" s="68">
        <v>195722</v>
      </c>
      <c r="D26" s="68">
        <v>25</v>
      </c>
      <c r="E26" s="115">
        <f t="shared" si="4"/>
        <v>348541</v>
      </c>
      <c r="F26" s="117">
        <f t="shared" si="6"/>
        <v>0.43838171119036212</v>
      </c>
      <c r="G26" s="117">
        <f t="shared" si="7"/>
        <v>0.56154656123669811</v>
      </c>
      <c r="H26" s="118">
        <f t="shared" si="8"/>
        <v>7.1727572939768924E-5</v>
      </c>
      <c r="I26" s="1"/>
    </row>
    <row r="27" spans="1:9" x14ac:dyDescent="0.25">
      <c r="A27" s="81" t="s">
        <v>89</v>
      </c>
      <c r="B27" s="68">
        <v>157955</v>
      </c>
      <c r="C27" s="68">
        <v>201091</v>
      </c>
      <c r="D27" s="68">
        <v>18</v>
      </c>
      <c r="E27" s="115">
        <f t="shared" si="4"/>
        <v>359064</v>
      </c>
      <c r="F27" s="117">
        <f t="shared" si="6"/>
        <v>0.43990764877570571</v>
      </c>
      <c r="G27" s="117">
        <f t="shared" si="7"/>
        <v>0.56004222088541322</v>
      </c>
      <c r="H27" s="118">
        <f t="shared" si="8"/>
        <v>5.0130338881090835E-5</v>
      </c>
      <c r="I27" s="1"/>
    </row>
    <row r="28" spans="1:9" x14ac:dyDescent="0.25">
      <c r="A28" s="81" t="s">
        <v>90</v>
      </c>
      <c r="B28" s="68">
        <v>162203</v>
      </c>
      <c r="C28" s="68">
        <v>205077</v>
      </c>
      <c r="D28" s="68">
        <v>18</v>
      </c>
      <c r="E28" s="115">
        <f t="shared" si="4"/>
        <v>367298</v>
      </c>
      <c r="F28" s="117">
        <f t="shared" si="6"/>
        <v>0.44161144356898213</v>
      </c>
      <c r="G28" s="117">
        <f t="shared" si="7"/>
        <v>0.5583395499022592</v>
      </c>
      <c r="H28" s="118">
        <f t="shared" si="8"/>
        <v>4.9006528758664625E-5</v>
      </c>
      <c r="I28" s="1"/>
    </row>
    <row r="29" spans="1:9" x14ac:dyDescent="0.25">
      <c r="A29" s="81" t="s">
        <v>94</v>
      </c>
      <c r="B29" s="68">
        <v>165230</v>
      </c>
      <c r="C29" s="68">
        <v>207922</v>
      </c>
      <c r="D29" s="68">
        <v>19</v>
      </c>
      <c r="E29" s="115">
        <f t="shared" si="4"/>
        <v>373171</v>
      </c>
      <c r="F29" s="117">
        <f t="shared" si="6"/>
        <v>0.44277288428093287</v>
      </c>
      <c r="G29" s="117">
        <f t="shared" si="7"/>
        <v>0.5571762007229929</v>
      </c>
      <c r="H29" s="118">
        <f t="shared" si="8"/>
        <v>5.0914996074185828E-5</v>
      </c>
      <c r="I29" s="1"/>
    </row>
    <row r="30" spans="1:9" x14ac:dyDescent="0.25">
      <c r="A30" s="81" t="s">
        <v>98</v>
      </c>
      <c r="B30" s="68">
        <v>167376</v>
      </c>
      <c r="C30" s="68">
        <v>210129</v>
      </c>
      <c r="D30" s="68">
        <v>15</v>
      </c>
      <c r="E30" s="115">
        <f t="shared" si="4"/>
        <v>377520</v>
      </c>
      <c r="F30" s="117">
        <f t="shared" si="6"/>
        <v>0.44335664335664338</v>
      </c>
      <c r="G30" s="117">
        <f t="shared" si="7"/>
        <v>0.55660362364907823</v>
      </c>
      <c r="H30" s="118">
        <f t="shared" si="8"/>
        <v>3.9732994278448824E-5</v>
      </c>
      <c r="I30" s="1"/>
    </row>
    <row r="31" spans="1:9" ht="15.75" thickBot="1" x14ac:dyDescent="0.3">
      <c r="A31" s="82" t="s">
        <v>102</v>
      </c>
      <c r="B31" s="83">
        <v>170108</v>
      </c>
      <c r="C31" s="83">
        <v>212633</v>
      </c>
      <c r="D31" s="83">
        <v>20</v>
      </c>
      <c r="E31" s="116">
        <f t="shared" si="4"/>
        <v>382761</v>
      </c>
      <c r="F31" s="120">
        <f t="shared" si="6"/>
        <v>0.44442354367346726</v>
      </c>
      <c r="G31" s="120">
        <f t="shared" si="7"/>
        <v>0.55552420439908978</v>
      </c>
      <c r="H31" s="121">
        <f t="shared" si="8"/>
        <v>5.2251927442973553E-5</v>
      </c>
      <c r="I31" s="1"/>
    </row>
    <row r="32" spans="1:9" ht="27.6" customHeight="1" x14ac:dyDescent="0.25">
      <c r="A32" s="67"/>
      <c r="B32" s="68"/>
      <c r="C32" s="68"/>
      <c r="D32" s="68"/>
      <c r="E32" s="68"/>
      <c r="F32" s="68"/>
      <c r="G32" s="68"/>
      <c r="H32" s="68"/>
      <c r="I32" s="1"/>
    </row>
    <row r="33" spans="1:9" x14ac:dyDescent="0.25">
      <c r="A33" s="67"/>
      <c r="B33" s="68"/>
      <c r="C33" s="68"/>
      <c r="D33" s="68"/>
      <c r="E33" s="68"/>
      <c r="F33" s="68"/>
      <c r="G33" s="68"/>
      <c r="H33" s="68"/>
      <c r="I33" s="1"/>
    </row>
    <row r="34" spans="1:9" ht="9" customHeight="1" thickBot="1" x14ac:dyDescent="0.3">
      <c r="B34" s="1"/>
      <c r="C34" s="1"/>
      <c r="D34" s="1"/>
      <c r="E34" s="1"/>
      <c r="F34" s="1"/>
      <c r="G34" s="1"/>
      <c r="H34" s="1"/>
      <c r="I34" s="1"/>
    </row>
    <row r="35" spans="1:9" ht="15.75" thickBot="1" x14ac:dyDescent="0.3">
      <c r="A35" s="90"/>
      <c r="B35" s="132" t="s">
        <v>60</v>
      </c>
      <c r="C35" s="140"/>
      <c r="D35" s="140"/>
      <c r="E35" s="140"/>
      <c r="F35" s="140"/>
      <c r="G35" s="140"/>
      <c r="H35" s="141"/>
    </row>
    <row r="36" spans="1:9" ht="15.75" thickTop="1" x14ac:dyDescent="0.25">
      <c r="A36" s="81"/>
      <c r="B36" s="167" t="s">
        <v>13</v>
      </c>
      <c r="C36" s="167"/>
      <c r="D36" s="167"/>
      <c r="E36" s="164"/>
      <c r="F36" s="147" t="s">
        <v>106</v>
      </c>
      <c r="G36" s="147"/>
      <c r="H36" s="148"/>
    </row>
    <row r="37" spans="1:9" ht="45.75" thickBot="1" x14ac:dyDescent="0.3">
      <c r="A37" s="81"/>
      <c r="B37" s="94" t="s">
        <v>100</v>
      </c>
      <c r="C37" s="94" t="s">
        <v>101</v>
      </c>
      <c r="D37" s="94" t="s">
        <v>109</v>
      </c>
      <c r="E37" s="114" t="s">
        <v>11</v>
      </c>
      <c r="F37" s="94" t="s">
        <v>100</v>
      </c>
      <c r="G37" s="94" t="s">
        <v>108</v>
      </c>
      <c r="H37" s="95" t="s">
        <v>109</v>
      </c>
    </row>
    <row r="38" spans="1:9" ht="15.75" thickTop="1" x14ac:dyDescent="0.25">
      <c r="A38" s="81" t="s">
        <v>5</v>
      </c>
      <c r="B38" s="68">
        <v>17369</v>
      </c>
      <c r="C38" s="68">
        <v>17503</v>
      </c>
      <c r="D38" s="68">
        <v>0</v>
      </c>
      <c r="E38" s="115">
        <f>SUM(B38:D38)</f>
        <v>34872</v>
      </c>
      <c r="F38" s="117">
        <f>B38/$E38</f>
        <v>0.49807868777242487</v>
      </c>
      <c r="G38" s="117">
        <f t="shared" ref="G38:H38" si="9">C38/$E38</f>
        <v>0.50192131222757508</v>
      </c>
      <c r="H38" s="118">
        <f t="shared" si="9"/>
        <v>0</v>
      </c>
    </row>
    <row r="39" spans="1:9" x14ac:dyDescent="0.25">
      <c r="A39" s="81" t="s">
        <v>6</v>
      </c>
      <c r="B39" s="68">
        <v>18440</v>
      </c>
      <c r="C39" s="68">
        <v>18794</v>
      </c>
      <c r="D39" s="68">
        <v>0</v>
      </c>
      <c r="E39" s="115">
        <f t="shared" ref="E39:E48" si="10">SUM(B39:D39)</f>
        <v>37234</v>
      </c>
      <c r="F39" s="117">
        <f t="shared" ref="F39:F48" si="11">B39/$E39</f>
        <v>0.49524628028146317</v>
      </c>
      <c r="G39" s="117">
        <f t="shared" ref="G39:G48" si="12">C39/$E39</f>
        <v>0.50475371971853678</v>
      </c>
      <c r="H39" s="118">
        <f t="shared" ref="H39:H48" si="13">D39/$E39</f>
        <v>0</v>
      </c>
    </row>
    <row r="40" spans="1:9" x14ac:dyDescent="0.25">
      <c r="A40" s="81" t="s">
        <v>7</v>
      </c>
      <c r="B40" s="68">
        <v>20743</v>
      </c>
      <c r="C40" s="68">
        <v>21727</v>
      </c>
      <c r="D40" s="68">
        <v>0</v>
      </c>
      <c r="E40" s="115">
        <f t="shared" si="10"/>
        <v>42470</v>
      </c>
      <c r="F40" s="117">
        <f t="shared" si="11"/>
        <v>0.48841535201318576</v>
      </c>
      <c r="G40" s="117">
        <f t="shared" si="12"/>
        <v>0.51158464798681424</v>
      </c>
      <c r="H40" s="118">
        <f t="shared" si="13"/>
        <v>0</v>
      </c>
    </row>
    <row r="41" spans="1:9" x14ac:dyDescent="0.25">
      <c r="A41" s="81" t="s">
        <v>8</v>
      </c>
      <c r="B41" s="68">
        <v>21629</v>
      </c>
      <c r="C41" s="68">
        <v>23173</v>
      </c>
      <c r="D41" s="68">
        <v>0</v>
      </c>
      <c r="E41" s="115">
        <f t="shared" si="10"/>
        <v>44802</v>
      </c>
      <c r="F41" s="117">
        <f t="shared" si="11"/>
        <v>0.48276862640060714</v>
      </c>
      <c r="G41" s="117">
        <f t="shared" si="12"/>
        <v>0.51723137359939286</v>
      </c>
      <c r="H41" s="118">
        <f t="shared" si="13"/>
        <v>0</v>
      </c>
    </row>
    <row r="42" spans="1:9" x14ac:dyDescent="0.25">
      <c r="A42" s="81" t="s">
        <v>9</v>
      </c>
      <c r="B42" s="68">
        <v>23078</v>
      </c>
      <c r="C42" s="68">
        <v>24197</v>
      </c>
      <c r="D42" s="68">
        <v>10</v>
      </c>
      <c r="E42" s="115">
        <f t="shared" si="10"/>
        <v>47285</v>
      </c>
      <c r="F42" s="117">
        <f t="shared" si="11"/>
        <v>0.48806175319868877</v>
      </c>
      <c r="G42" s="117">
        <f t="shared" si="12"/>
        <v>0.51172676324415778</v>
      </c>
      <c r="H42" s="118">
        <f t="shared" si="13"/>
        <v>2.1148355715343132E-4</v>
      </c>
    </row>
    <row r="43" spans="1:9" x14ac:dyDescent="0.25">
      <c r="A43" s="81" t="s">
        <v>69</v>
      </c>
      <c r="B43" s="68">
        <v>24022</v>
      </c>
      <c r="C43" s="68">
        <v>25070</v>
      </c>
      <c r="D43" s="68">
        <v>20</v>
      </c>
      <c r="E43" s="115">
        <f t="shared" si="10"/>
        <v>49112</v>
      </c>
      <c r="F43" s="117">
        <f t="shared" si="11"/>
        <v>0.48912689363088452</v>
      </c>
      <c r="G43" s="117">
        <f t="shared" si="12"/>
        <v>0.51046587392083398</v>
      </c>
      <c r="H43" s="118">
        <f t="shared" si="13"/>
        <v>4.0723244828147904E-4</v>
      </c>
    </row>
    <row r="44" spans="1:9" x14ac:dyDescent="0.25">
      <c r="A44" s="81" t="s">
        <v>89</v>
      </c>
      <c r="B44" s="68">
        <v>24639</v>
      </c>
      <c r="C44" s="68">
        <v>25840</v>
      </c>
      <c r="D44" s="68">
        <v>26</v>
      </c>
      <c r="E44" s="115">
        <f t="shared" si="10"/>
        <v>50505</v>
      </c>
      <c r="F44" s="117">
        <f t="shared" si="11"/>
        <v>0.48785268785268787</v>
      </c>
      <c r="G44" s="117">
        <f t="shared" si="12"/>
        <v>0.51163251163251167</v>
      </c>
      <c r="H44" s="118">
        <f t="shared" si="13"/>
        <v>5.1480051480051476E-4</v>
      </c>
    </row>
    <row r="45" spans="1:9" x14ac:dyDescent="0.25">
      <c r="A45" s="81" t="s">
        <v>90</v>
      </c>
      <c r="B45" s="68">
        <v>25547</v>
      </c>
      <c r="C45" s="68">
        <v>27097</v>
      </c>
      <c r="D45" s="68">
        <v>21</v>
      </c>
      <c r="E45" s="115">
        <f t="shared" si="10"/>
        <v>52665</v>
      </c>
      <c r="F45" s="117">
        <f t="shared" si="11"/>
        <v>0.48508497104338744</v>
      </c>
      <c r="G45" s="117">
        <f t="shared" si="12"/>
        <v>0.5145162821608279</v>
      </c>
      <c r="H45" s="118">
        <f t="shared" si="13"/>
        <v>3.9874679578467671E-4</v>
      </c>
    </row>
    <row r="46" spans="1:9" x14ac:dyDescent="0.25">
      <c r="A46" s="81" t="s">
        <v>94</v>
      </c>
      <c r="B46" s="68">
        <v>26589</v>
      </c>
      <c r="C46" s="68">
        <v>28162</v>
      </c>
      <c r="D46" s="68">
        <v>16</v>
      </c>
      <c r="E46" s="115">
        <f t="shared" si="10"/>
        <v>54767</v>
      </c>
      <c r="F46" s="117">
        <f t="shared" si="11"/>
        <v>0.48549308890390197</v>
      </c>
      <c r="G46" s="117">
        <f t="shared" si="12"/>
        <v>0.51421476436540248</v>
      </c>
      <c r="H46" s="118">
        <f t="shared" si="13"/>
        <v>2.9214673069549182E-4</v>
      </c>
    </row>
    <row r="47" spans="1:9" x14ac:dyDescent="0.25">
      <c r="A47" s="81" t="s">
        <v>98</v>
      </c>
      <c r="B47" s="68">
        <v>27174</v>
      </c>
      <c r="C47" s="68">
        <v>29091</v>
      </c>
      <c r="D47" s="68">
        <v>12</v>
      </c>
      <c r="E47" s="115">
        <f t="shared" si="10"/>
        <v>56277</v>
      </c>
      <c r="F47" s="117">
        <f t="shared" si="11"/>
        <v>0.48286155978463668</v>
      </c>
      <c r="G47" s="117">
        <f t="shared" si="12"/>
        <v>0.51692520923290153</v>
      </c>
      <c r="H47" s="118">
        <f t="shared" si="13"/>
        <v>2.132309824617517E-4</v>
      </c>
    </row>
    <row r="48" spans="1:9" ht="15.75" thickBot="1" x14ac:dyDescent="0.3">
      <c r="A48" s="82" t="s">
        <v>102</v>
      </c>
      <c r="B48" s="83">
        <v>27459</v>
      </c>
      <c r="C48" s="83">
        <v>30424</v>
      </c>
      <c r="D48" s="83">
        <v>22</v>
      </c>
      <c r="E48" s="116">
        <f t="shared" si="10"/>
        <v>57905</v>
      </c>
      <c r="F48" s="119">
        <f t="shared" si="11"/>
        <v>0.47420775407995858</v>
      </c>
      <c r="G48" s="120">
        <f t="shared" si="12"/>
        <v>0.52541231327173821</v>
      </c>
      <c r="H48" s="121">
        <f t="shared" si="13"/>
        <v>3.7993264830325535E-4</v>
      </c>
    </row>
    <row r="49" spans="1:11" ht="15.75" customHeight="1" x14ac:dyDescent="0.25">
      <c r="B49" s="69"/>
      <c r="C49" s="69"/>
      <c r="D49" s="69"/>
      <c r="E49" s="69"/>
      <c r="F49" s="69"/>
      <c r="G49" s="69"/>
      <c r="H49" s="69"/>
    </row>
    <row r="50" spans="1:11" x14ac:dyDescent="0.25">
      <c r="A50" s="15" t="s">
        <v>110</v>
      </c>
      <c r="B50" s="68"/>
      <c r="C50" s="68"/>
      <c r="D50" s="68"/>
      <c r="E50" s="68"/>
      <c r="F50" s="68"/>
      <c r="G50" s="68"/>
      <c r="H50" s="68"/>
      <c r="I50" s="1"/>
    </row>
    <row r="51" spans="1:11" x14ac:dyDescent="0.25">
      <c r="B51" s="68"/>
      <c r="C51" s="68"/>
      <c r="D51" s="68"/>
      <c r="E51" s="68"/>
      <c r="F51" s="68"/>
      <c r="G51" s="68"/>
      <c r="H51" s="68"/>
      <c r="I51" s="1"/>
    </row>
    <row r="52" spans="1:11" x14ac:dyDescent="0.25">
      <c r="A52" s="3" t="s">
        <v>52</v>
      </c>
    </row>
    <row r="53" spans="1:11" ht="19.149999999999999" customHeight="1" x14ac:dyDescent="0.25">
      <c r="A53" s="131" t="s">
        <v>116</v>
      </c>
      <c r="B53" s="131"/>
      <c r="C53" s="131"/>
      <c r="D53" s="131"/>
      <c r="E53" s="131"/>
      <c r="F53" s="131"/>
      <c r="G53" s="131"/>
      <c r="H53" s="131"/>
      <c r="I53" s="131"/>
      <c r="J53" s="131"/>
      <c r="K53" s="131"/>
    </row>
    <row r="54" spans="1:11" ht="31.5" customHeight="1" x14ac:dyDescent="0.25">
      <c r="A54" s="131" t="s">
        <v>76</v>
      </c>
      <c r="B54" s="131"/>
      <c r="C54" s="131"/>
      <c r="D54" s="131"/>
      <c r="E54" s="131"/>
      <c r="F54" s="131"/>
      <c r="G54" s="131"/>
      <c r="H54" s="131"/>
      <c r="I54" s="131"/>
      <c r="J54" s="131"/>
      <c r="K54" s="131"/>
    </row>
    <row r="55" spans="1:11" ht="61.9" customHeight="1" x14ac:dyDescent="0.25">
      <c r="A55" s="131" t="s">
        <v>118</v>
      </c>
      <c r="B55" s="131"/>
      <c r="C55" s="131"/>
      <c r="D55" s="131"/>
      <c r="E55" s="131"/>
      <c r="F55" s="131"/>
      <c r="G55" s="131"/>
      <c r="H55" s="131"/>
      <c r="I55" s="131"/>
      <c r="J55" s="131"/>
      <c r="K55" s="131"/>
    </row>
    <row r="56" spans="1:11" ht="31.5" customHeight="1" x14ac:dyDescent="0.25">
      <c r="A56" s="131" t="s">
        <v>85</v>
      </c>
      <c r="B56" s="131"/>
      <c r="C56" s="131"/>
      <c r="D56" s="131"/>
      <c r="E56" s="131"/>
      <c r="F56" s="131"/>
      <c r="G56" s="131"/>
      <c r="H56" s="131"/>
      <c r="I56" s="131"/>
      <c r="J56" s="131"/>
      <c r="K56" s="131"/>
    </row>
    <row r="57" spans="1:11" ht="30" customHeight="1" x14ac:dyDescent="0.25">
      <c r="A57" s="131" t="s">
        <v>95</v>
      </c>
      <c r="B57" s="131"/>
      <c r="C57" s="131"/>
      <c r="D57" s="131"/>
      <c r="E57" s="131"/>
      <c r="F57" s="131"/>
      <c r="G57" s="131"/>
      <c r="H57" s="131"/>
      <c r="I57" s="131"/>
      <c r="J57" s="131"/>
      <c r="K57" s="131"/>
    </row>
    <row r="58" spans="1:11" x14ac:dyDescent="0.25">
      <c r="A58" s="16"/>
      <c r="B58" s="16"/>
    </row>
    <row r="59" spans="1:11" x14ac:dyDescent="0.25">
      <c r="A59" s="16"/>
      <c r="B59" s="16"/>
    </row>
    <row r="60" spans="1:11" x14ac:dyDescent="0.25">
      <c r="A60" s="16"/>
      <c r="B60" s="16"/>
    </row>
    <row r="61" spans="1:11" x14ac:dyDescent="0.25">
      <c r="A61" s="16"/>
      <c r="B61" s="16"/>
    </row>
    <row r="62" spans="1:11" x14ac:dyDescent="0.25">
      <c r="A62" s="16"/>
      <c r="B62" s="16"/>
    </row>
    <row r="63" spans="1:11" x14ac:dyDescent="0.25">
      <c r="A63" s="16"/>
      <c r="B63" s="16"/>
    </row>
  </sheetData>
  <mergeCells count="14">
    <mergeCell ref="A54:K54"/>
    <mergeCell ref="A55:K55"/>
    <mergeCell ref="A56:K56"/>
    <mergeCell ref="A57:K57"/>
    <mergeCell ref="B3:H3"/>
    <mergeCell ref="B4:E4"/>
    <mergeCell ref="F4:H4"/>
    <mergeCell ref="B18:H18"/>
    <mergeCell ref="B19:E19"/>
    <mergeCell ref="F19:H19"/>
    <mergeCell ref="B35:H35"/>
    <mergeCell ref="B36:E36"/>
    <mergeCell ref="F36:H36"/>
    <mergeCell ref="A53:K53"/>
  </mergeCells>
  <pageMargins left="0.70866141732283505" right="0.70866141732283505" top="0.31496062992126" bottom="0.31496062992126" header="0.31496062992126" footer="0.31496062992126"/>
  <pageSetup scale="93" orientation="landscape" r:id="rId1"/>
  <headerFooter>
    <oddHeader xml:space="preserve">&amp;L
</oddHeader>
  </headerFooter>
  <rowBreaks count="2" manualBreakCount="2">
    <brk id="31" max="16383" man="1"/>
    <brk id="5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T1 Summary of Enrolment</vt:lpstr>
      <vt:lpstr>T2 Graduate Enrol</vt:lpstr>
      <vt:lpstr>T3 Enrol by Inst and Level</vt:lpstr>
      <vt:lpstr>T4 Enrol by Level and Prog</vt:lpstr>
      <vt:lpstr>T5 International Enrol</vt:lpstr>
      <vt:lpstr>T6 International Enrol by Prog </vt:lpstr>
      <vt:lpstr>T7 Enrolment by Gender</vt:lpstr>
      <vt:lpstr>'T1 Summary of Enrolment'!Print_Area</vt:lpstr>
      <vt:lpstr>'T3 Enrol by Inst and Level'!Print_Area</vt:lpstr>
      <vt:lpstr>'T4 Enrol by Level and Prog'!Print_Area</vt:lpstr>
      <vt:lpstr>'T6 International Enrol by Prog '!Print_Area</vt:lpstr>
      <vt:lpstr>'T7 Enrolment by Gender'!Print_Area</vt:lpstr>
    </vt:vector>
  </TitlesOfParts>
  <Company>COU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jrabinovich</dc:creator>
  <cp:lastModifiedBy>Sotiris</cp:lastModifiedBy>
  <cp:lastPrinted>2016-08-23T14:02:18Z</cp:lastPrinted>
  <dcterms:created xsi:type="dcterms:W3CDTF">2010-08-09T18:25:29Z</dcterms:created>
  <dcterms:modified xsi:type="dcterms:W3CDTF">2017-04-25T19:16:36Z</dcterms:modified>
</cp:coreProperties>
</file>