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435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2" i="1" l="1"/>
  <c r="B18" i="1"/>
  <c r="D20" i="1"/>
  <c r="C17" i="1"/>
  <c r="C16" i="1"/>
  <c r="B16" i="1"/>
  <c r="B17" i="1" l="1"/>
  <c r="B21" i="1" l="1"/>
  <c r="B20" i="1"/>
  <c r="H14" i="1"/>
  <c r="H3" i="1"/>
  <c r="H4" i="1"/>
  <c r="H5" i="1"/>
  <c r="H6" i="1"/>
  <c r="H7" i="1"/>
  <c r="H8" i="1"/>
  <c r="H9" i="1"/>
  <c r="H10" i="1"/>
  <c r="H11" i="1"/>
  <c r="H12" i="1"/>
  <c r="H13" i="1"/>
  <c r="H2" i="1"/>
  <c r="G14" i="1"/>
  <c r="G6" i="1"/>
  <c r="G2" i="1"/>
  <c r="G3" i="1"/>
  <c r="G4" i="1"/>
  <c r="G5" i="1"/>
  <c r="G7" i="1"/>
  <c r="G8" i="1"/>
  <c r="G9" i="1"/>
  <c r="G10" i="1"/>
  <c r="G11" i="1"/>
  <c r="G12" i="1"/>
  <c r="G13" i="1"/>
  <c r="B19" i="1"/>
  <c r="E15" i="1"/>
  <c r="D15" i="1"/>
  <c r="C15" i="1"/>
  <c r="B15" i="1"/>
  <c r="D2" i="1"/>
  <c r="E2" i="1" l="1"/>
  <c r="L2" i="1"/>
  <c r="M4" i="1" l="1"/>
  <c r="M2" i="1"/>
  <c r="L3" i="1"/>
  <c r="M3" i="1" s="1"/>
  <c r="L4" i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E3" i="1"/>
  <c r="E4" i="1"/>
  <c r="E5" i="1"/>
  <c r="E6" i="1"/>
  <c r="E14" i="1" s="1"/>
  <c r="E7" i="1"/>
  <c r="E8" i="1"/>
  <c r="E9" i="1"/>
  <c r="E10" i="1"/>
  <c r="E11" i="1"/>
  <c r="E12" i="1"/>
  <c r="E13" i="1"/>
  <c r="D3" i="1"/>
  <c r="D4" i="1"/>
  <c r="D5" i="1"/>
  <c r="D6" i="1"/>
  <c r="D7" i="1"/>
  <c r="D8" i="1"/>
  <c r="D9" i="1"/>
  <c r="D10" i="1"/>
  <c r="D11" i="1"/>
  <c r="D12" i="1"/>
  <c r="D13" i="1"/>
  <c r="C14" i="1"/>
  <c r="I25" i="1" s="1"/>
  <c r="B14" i="1"/>
  <c r="F3" i="1" l="1"/>
  <c r="N3" i="1"/>
  <c r="N7" i="1"/>
  <c r="N11" i="1"/>
  <c r="N4" i="1"/>
  <c r="N8" i="1"/>
  <c r="N12" i="1"/>
  <c r="N5" i="1"/>
  <c r="N9" i="1"/>
  <c r="N2" i="1"/>
  <c r="N13" i="1"/>
  <c r="N6" i="1"/>
  <c r="N10" i="1"/>
  <c r="H25" i="1"/>
  <c r="G25" i="1"/>
  <c r="D14" i="1"/>
  <c r="F11" i="1"/>
  <c r="F4" i="1"/>
  <c r="F5" i="1"/>
  <c r="F9" i="1"/>
  <c r="F10" i="1"/>
  <c r="F2" i="1"/>
  <c r="O4" i="1"/>
  <c r="K25" i="1"/>
  <c r="L14" i="1"/>
  <c r="O7" i="1"/>
  <c r="O3" i="1"/>
  <c r="M14" i="1"/>
  <c r="O10" i="1"/>
  <c r="O6" i="1"/>
  <c r="O13" i="1"/>
  <c r="O5" i="1"/>
  <c r="O9" i="1" l="1"/>
  <c r="P9" i="1" s="1"/>
  <c r="O2" i="1"/>
  <c r="P2" i="1" s="1"/>
  <c r="O11" i="1"/>
  <c r="O8" i="1"/>
  <c r="F6" i="1"/>
  <c r="F12" i="1"/>
  <c r="F7" i="1"/>
  <c r="O12" i="1"/>
  <c r="F13" i="1"/>
  <c r="F8" i="1"/>
  <c r="F14" i="1" s="1"/>
  <c r="J25" i="1"/>
  <c r="Q2" i="1"/>
  <c r="N14" i="1"/>
  <c r="Q8" i="1"/>
  <c r="P8" i="1"/>
  <c r="Q3" i="1"/>
  <c r="P3" i="1"/>
  <c r="Q10" i="1"/>
  <c r="P10" i="1"/>
  <c r="Q9" i="1"/>
  <c r="Q4" i="1"/>
  <c r="P4" i="1"/>
  <c r="Q13" i="1"/>
  <c r="P13" i="1"/>
  <c r="Q12" i="1"/>
  <c r="P12" i="1"/>
  <c r="Q7" i="1"/>
  <c r="P7" i="1"/>
  <c r="O14" i="1"/>
  <c r="Q6" i="1"/>
  <c r="P6" i="1"/>
  <c r="Q5" i="1"/>
  <c r="P5" i="1"/>
  <c r="Q11" i="1"/>
  <c r="P11" i="1"/>
  <c r="P14" i="1" l="1"/>
  <c r="Q14" i="1"/>
</calcChain>
</file>

<file path=xl/sharedStrings.xml><?xml version="1.0" encoding="utf-8"?>
<sst xmlns="http://schemas.openxmlformats.org/spreadsheetml/2006/main" count="25" uniqueCount="25">
  <si>
    <t>x</t>
  </si>
  <si>
    <t>y</t>
  </si>
  <si>
    <t>sum</t>
  </si>
  <si>
    <t>x^2</t>
  </si>
  <si>
    <t>E14/12 -(F14/6)m - (C14 /6)b +(D14/6)m^2 + (B14/6)mb + b^2</t>
  </si>
  <si>
    <t>b1=m=0.99845</t>
  </si>
  <si>
    <t>b0=b=4.39</t>
  </si>
  <si>
    <t>Y^</t>
  </si>
  <si>
    <t>b1</t>
  </si>
  <si>
    <t>b0</t>
  </si>
  <si>
    <t>Y-Y^</t>
  </si>
  <si>
    <t>avg</t>
  </si>
  <si>
    <t>x-xtb=A</t>
  </si>
  <si>
    <t>y-ytb=B</t>
  </si>
  <si>
    <t>A*B</t>
  </si>
  <si>
    <t>Sxy</t>
  </si>
  <si>
    <t>Sxx</t>
  </si>
  <si>
    <t>A^2</t>
  </si>
  <si>
    <t>(y-ytb)^2</t>
  </si>
  <si>
    <t>xy</t>
  </si>
  <si>
    <t>SSE</t>
  </si>
  <si>
    <t>xichma^2</t>
  </si>
  <si>
    <t>y=0.705885x + 23.28411</t>
  </si>
  <si>
    <t>y^</t>
  </si>
  <si>
    <t>(y-y^)^2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</si>
</sst>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pane ySplit="675" topLeftCell="A7" activePane="bottomLeft"/>
      <selection activeCell="J1" sqref="J1"/>
      <selection pane="bottomLeft" activeCell="C22" sqref="C22"/>
    </sheetView>
  </sheetViews>
  <sheetFormatPr defaultRowHeight="15" x14ac:dyDescent="0.25"/>
  <cols>
    <col min="2" max="2" width="14" customWidth="1"/>
    <col min="3" max="3" width="10.7109375" customWidth="1"/>
    <col min="6" max="6" width="12" bestFit="1" customWidth="1"/>
    <col min="7" max="7" width="13" customWidth="1"/>
    <col min="8" max="8" width="11.7109375" customWidth="1"/>
    <col min="9" max="9" width="12.7109375" bestFit="1" customWidth="1"/>
  </cols>
  <sheetData>
    <row r="1" spans="1:17" x14ac:dyDescent="0.25">
      <c r="B1" t="s">
        <v>0</v>
      </c>
      <c r="C1" t="s">
        <v>1</v>
      </c>
      <c r="D1" t="s">
        <v>3</v>
      </c>
      <c r="E1" t="s">
        <v>19</v>
      </c>
      <c r="F1" t="s">
        <v>18</v>
      </c>
      <c r="G1" t="s">
        <v>23</v>
      </c>
      <c r="H1" t="s">
        <v>24</v>
      </c>
      <c r="L1" t="s">
        <v>7</v>
      </c>
      <c r="M1" t="s">
        <v>10</v>
      </c>
      <c r="N1" t="s">
        <v>12</v>
      </c>
      <c r="O1" t="s">
        <v>13</v>
      </c>
      <c r="P1" t="s">
        <v>14</v>
      </c>
      <c r="Q1" t="s">
        <v>17</v>
      </c>
    </row>
    <row r="2" spans="1:17" x14ac:dyDescent="0.25">
      <c r="B2">
        <v>75</v>
      </c>
      <c r="C2">
        <v>84</v>
      </c>
      <c r="D2">
        <f>B2*B2</f>
        <v>5625</v>
      </c>
      <c r="E2">
        <f t="shared" ref="E2:E13" si="0">B2*C2</f>
        <v>6300</v>
      </c>
      <c r="F2">
        <f t="shared" ref="F2:F13" si="1">POWER(C2-$C$15,2)</f>
        <v>96.694444444444358</v>
      </c>
      <c r="G2">
        <f>$B$18*B2-$B$19</f>
        <v>29.65727090458725</v>
      </c>
      <c r="H2">
        <f>POWER(C2-G2,2)</f>
        <v>2953.1322055374194</v>
      </c>
      <c r="L2" t="e">
        <f>#REF!*B2+#REF!</f>
        <v>#REF!</v>
      </c>
      <c r="M2" t="e">
        <f t="shared" ref="M2:M13" si="2">C2-L2</f>
        <v>#REF!</v>
      </c>
      <c r="N2">
        <f t="shared" ref="N2:N13" si="3">B2-$B$15</f>
        <v>2.9166666666666714</v>
      </c>
      <c r="O2">
        <f t="shared" ref="O2:O13" si="4">C2-$C$15</f>
        <v>9.8333333333333286</v>
      </c>
      <c r="P2">
        <f t="shared" ref="P2:P13" si="5">N2*O2</f>
        <v>28.680555555555589</v>
      </c>
      <c r="Q2">
        <f t="shared" ref="Q2:Q13" si="6">N2*N2</f>
        <v>8.5069444444444713</v>
      </c>
    </row>
    <row r="3" spans="1:17" x14ac:dyDescent="0.25">
      <c r="B3">
        <v>50</v>
      </c>
      <c r="C3">
        <v>62</v>
      </c>
      <c r="D3">
        <f t="shared" ref="D3:D13" si="7">B3*B3</f>
        <v>2500</v>
      </c>
      <c r="E3">
        <f t="shared" si="0"/>
        <v>3100</v>
      </c>
      <c r="F3">
        <f t="shared" si="1"/>
        <v>148.02777777777789</v>
      </c>
      <c r="G3">
        <f t="shared" ref="G3:G13" si="8">$B$18*B3-$B$19</f>
        <v>12.010142705507263</v>
      </c>
      <c r="H3">
        <f t="shared" ref="H3:H13" si="9">POWER(C3-G3,2)</f>
        <v>2498.9858323237486</v>
      </c>
      <c r="L3" t="e">
        <f>#REF!*B3+#REF!</f>
        <v>#REF!</v>
      </c>
      <c r="M3" t="e">
        <f t="shared" si="2"/>
        <v>#REF!</v>
      </c>
      <c r="N3">
        <f t="shared" si="3"/>
        <v>-22.083333333333329</v>
      </c>
      <c r="O3">
        <f t="shared" si="4"/>
        <v>-12.166666666666671</v>
      </c>
      <c r="P3">
        <f t="shared" si="5"/>
        <v>268.6805555555556</v>
      </c>
      <c r="Q3">
        <f t="shared" si="6"/>
        <v>487.67361111111092</v>
      </c>
    </row>
    <row r="4" spans="1:17" x14ac:dyDescent="0.25">
      <c r="B4">
        <v>80</v>
      </c>
      <c r="C4">
        <v>77</v>
      </c>
      <c r="D4">
        <f t="shared" si="7"/>
        <v>6400</v>
      </c>
      <c r="E4">
        <f t="shared" si="0"/>
        <v>6160</v>
      </c>
      <c r="F4">
        <f t="shared" si="1"/>
        <v>8.0277777777777501</v>
      </c>
      <c r="G4">
        <f t="shared" si="8"/>
        <v>33.186696544403247</v>
      </c>
      <c r="H4">
        <f t="shared" si="9"/>
        <v>1919.6055596922063</v>
      </c>
      <c r="L4" t="e">
        <f>#REF!*B4+#REF!</f>
        <v>#REF!</v>
      </c>
      <c r="M4" t="e">
        <f t="shared" si="2"/>
        <v>#REF!</v>
      </c>
      <c r="N4">
        <f t="shared" si="3"/>
        <v>7.9166666666666714</v>
      </c>
      <c r="O4">
        <f t="shared" si="4"/>
        <v>2.8333333333333286</v>
      </c>
      <c r="P4">
        <f t="shared" si="5"/>
        <v>22.430555555555532</v>
      </c>
      <c r="Q4">
        <f t="shared" si="6"/>
        <v>62.673611111111185</v>
      </c>
    </row>
    <row r="5" spans="1:17" x14ac:dyDescent="0.25">
      <c r="B5">
        <v>74</v>
      </c>
      <c r="C5">
        <v>79</v>
      </c>
      <c r="D5">
        <f t="shared" si="7"/>
        <v>5476</v>
      </c>
      <c r="E5">
        <f t="shared" si="0"/>
        <v>5846</v>
      </c>
      <c r="F5">
        <f t="shared" si="1"/>
        <v>23.361111111111065</v>
      </c>
      <c r="G5">
        <f t="shared" si="8"/>
        <v>28.951385776624051</v>
      </c>
      <c r="H5">
        <f t="shared" si="9"/>
        <v>2504.8637856803093</v>
      </c>
      <c r="L5" t="e">
        <f>#REF!*B5+#REF!</f>
        <v>#REF!</v>
      </c>
      <c r="M5" t="e">
        <f t="shared" si="2"/>
        <v>#REF!</v>
      </c>
      <c r="N5">
        <f t="shared" si="3"/>
        <v>1.9166666666666714</v>
      </c>
      <c r="O5">
        <f t="shared" si="4"/>
        <v>4.8333333333333286</v>
      </c>
      <c r="P5">
        <f t="shared" si="5"/>
        <v>9.2638888888889035</v>
      </c>
      <c r="Q5">
        <f t="shared" si="6"/>
        <v>3.6736111111111294</v>
      </c>
    </row>
    <row r="6" spans="1:17" x14ac:dyDescent="0.25">
      <c r="B6">
        <v>94</v>
      </c>
      <c r="C6">
        <v>90</v>
      </c>
      <c r="D6">
        <f t="shared" si="7"/>
        <v>8836</v>
      </c>
      <c r="E6">
        <f t="shared" si="0"/>
        <v>8460</v>
      </c>
      <c r="F6">
        <f t="shared" si="1"/>
        <v>250.69444444444429</v>
      </c>
      <c r="G6">
        <f>$B$18*B6-$B$19</f>
        <v>43.06908833588804</v>
      </c>
      <c r="H6">
        <f t="shared" si="9"/>
        <v>2202.5104696246799</v>
      </c>
      <c r="L6" t="e">
        <f>#REF!*B6+#REF!</f>
        <v>#REF!</v>
      </c>
      <c r="M6" t="e">
        <f t="shared" si="2"/>
        <v>#REF!</v>
      </c>
      <c r="N6">
        <f t="shared" si="3"/>
        <v>21.916666666666671</v>
      </c>
      <c r="O6">
        <f t="shared" si="4"/>
        <v>15.833333333333329</v>
      </c>
      <c r="P6">
        <f t="shared" si="5"/>
        <v>347.01388888888886</v>
      </c>
      <c r="Q6">
        <f t="shared" si="6"/>
        <v>480.340277777778</v>
      </c>
    </row>
    <row r="7" spans="1:17" x14ac:dyDescent="0.25">
      <c r="B7">
        <v>86</v>
      </c>
      <c r="C7">
        <v>75</v>
      </c>
      <c r="D7">
        <f t="shared" si="7"/>
        <v>7396</v>
      </c>
      <c r="E7">
        <f t="shared" si="0"/>
        <v>6450</v>
      </c>
      <c r="F7">
        <f t="shared" si="1"/>
        <v>0.69444444444443654</v>
      </c>
      <c r="G7">
        <f t="shared" si="8"/>
        <v>37.422007312182444</v>
      </c>
      <c r="H7">
        <f t="shared" si="9"/>
        <v>1412.1055344456697</v>
      </c>
      <c r="L7" t="e">
        <f>#REF!*B7+#REF!</f>
        <v>#REF!</v>
      </c>
      <c r="M7" t="e">
        <f t="shared" si="2"/>
        <v>#REF!</v>
      </c>
      <c r="N7">
        <f t="shared" si="3"/>
        <v>13.916666666666671</v>
      </c>
      <c r="O7">
        <f t="shared" si="4"/>
        <v>0.8333333333333286</v>
      </c>
      <c r="P7">
        <f t="shared" si="5"/>
        <v>11.597222222222161</v>
      </c>
      <c r="Q7">
        <f t="shared" si="6"/>
        <v>193.67361111111126</v>
      </c>
    </row>
    <row r="8" spans="1:17" x14ac:dyDescent="0.25">
      <c r="B8">
        <v>59</v>
      </c>
      <c r="C8">
        <v>50</v>
      </c>
      <c r="D8">
        <f t="shared" si="7"/>
        <v>3481</v>
      </c>
      <c r="E8">
        <f t="shared" si="0"/>
        <v>2950</v>
      </c>
      <c r="F8">
        <f t="shared" si="1"/>
        <v>584.02777777777806</v>
      </c>
      <c r="G8">
        <f t="shared" si="8"/>
        <v>18.363108857176059</v>
      </c>
      <c r="H8">
        <f t="shared" si="9"/>
        <v>1000.892881182892</v>
      </c>
      <c r="L8" t="e">
        <f>#REF!*B8+#REF!</f>
        <v>#REF!</v>
      </c>
      <c r="M8" t="e">
        <f t="shared" si="2"/>
        <v>#REF!</v>
      </c>
      <c r="N8">
        <f t="shared" si="3"/>
        <v>-13.083333333333329</v>
      </c>
      <c r="O8">
        <f t="shared" si="4"/>
        <v>-24.166666666666671</v>
      </c>
      <c r="P8">
        <f t="shared" si="5"/>
        <v>316.18055555555549</v>
      </c>
      <c r="Q8">
        <f t="shared" si="6"/>
        <v>171.173611111111</v>
      </c>
    </row>
    <row r="9" spans="1:17" x14ac:dyDescent="0.25">
      <c r="B9">
        <v>84</v>
      </c>
      <c r="C9">
        <v>78</v>
      </c>
      <c r="D9">
        <f t="shared" si="7"/>
        <v>7056</v>
      </c>
      <c r="E9">
        <f t="shared" si="0"/>
        <v>6552</v>
      </c>
      <c r="F9">
        <f t="shared" si="1"/>
        <v>14.694444444444407</v>
      </c>
      <c r="G9">
        <f t="shared" si="8"/>
        <v>36.010237056256045</v>
      </c>
      <c r="H9">
        <f t="shared" si="9"/>
        <v>1763.1401920718131</v>
      </c>
      <c r="L9" t="e">
        <f>#REF!*B9+#REF!</f>
        <v>#REF!</v>
      </c>
      <c r="M9" t="e">
        <f t="shared" si="2"/>
        <v>#REF!</v>
      </c>
      <c r="N9">
        <f t="shared" si="3"/>
        <v>11.916666666666671</v>
      </c>
      <c r="O9">
        <f t="shared" si="4"/>
        <v>3.8333333333333286</v>
      </c>
      <c r="P9">
        <f t="shared" si="5"/>
        <v>45.680555555555515</v>
      </c>
      <c r="Q9">
        <f t="shared" si="6"/>
        <v>142.00694444444457</v>
      </c>
    </row>
    <row r="10" spans="1:17" x14ac:dyDescent="0.25">
      <c r="B10">
        <v>61</v>
      </c>
      <c r="C10">
        <v>75</v>
      </c>
      <c r="D10">
        <f t="shared" si="7"/>
        <v>3721</v>
      </c>
      <c r="E10">
        <f t="shared" si="0"/>
        <v>4575</v>
      </c>
      <c r="F10">
        <f t="shared" si="1"/>
        <v>0.69444444444443654</v>
      </c>
      <c r="G10">
        <f t="shared" si="8"/>
        <v>19.774879113102457</v>
      </c>
      <c r="H10">
        <f t="shared" si="9"/>
        <v>3049.8139769724471</v>
      </c>
      <c r="L10" t="e">
        <f>#REF!*B10+#REF!</f>
        <v>#REF!</v>
      </c>
      <c r="M10" t="e">
        <f t="shared" si="2"/>
        <v>#REF!</v>
      </c>
      <c r="N10">
        <f t="shared" si="3"/>
        <v>-11.083333333333329</v>
      </c>
      <c r="O10">
        <f t="shared" si="4"/>
        <v>0.8333333333333286</v>
      </c>
      <c r="P10">
        <f t="shared" si="5"/>
        <v>-9.2361111111110539</v>
      </c>
      <c r="Q10">
        <f t="shared" si="6"/>
        <v>122.84027777777767</v>
      </c>
    </row>
    <row r="11" spans="1:17" x14ac:dyDescent="0.25">
      <c r="B11">
        <v>33</v>
      </c>
      <c r="C11">
        <v>45</v>
      </c>
      <c r="D11">
        <f t="shared" si="7"/>
        <v>1089</v>
      </c>
      <c r="E11">
        <f t="shared" si="0"/>
        <v>1485</v>
      </c>
      <c r="F11">
        <f t="shared" si="1"/>
        <v>850.69444444444468</v>
      </c>
      <c r="G11">
        <f t="shared" si="8"/>
        <v>1.0095530132872454E-2</v>
      </c>
      <c r="H11">
        <f t="shared" si="9"/>
        <v>2024.0915042077702</v>
      </c>
      <c r="L11" t="e">
        <f>#REF!*B11+#REF!</f>
        <v>#REF!</v>
      </c>
      <c r="M11" t="e">
        <f t="shared" si="2"/>
        <v>#REF!</v>
      </c>
      <c r="N11">
        <f t="shared" si="3"/>
        <v>-39.083333333333329</v>
      </c>
      <c r="O11">
        <f t="shared" si="4"/>
        <v>-29.166666666666671</v>
      </c>
      <c r="P11">
        <f t="shared" si="5"/>
        <v>1139.9305555555557</v>
      </c>
      <c r="Q11">
        <f t="shared" si="6"/>
        <v>1527.5069444444441</v>
      </c>
    </row>
    <row r="12" spans="1:17" x14ac:dyDescent="0.25">
      <c r="B12">
        <v>88</v>
      </c>
      <c r="C12">
        <v>85</v>
      </c>
      <c r="D12">
        <f t="shared" si="7"/>
        <v>7744</v>
      </c>
      <c r="E12">
        <f t="shared" si="0"/>
        <v>7480</v>
      </c>
      <c r="F12">
        <f t="shared" si="1"/>
        <v>117.36111111111101</v>
      </c>
      <c r="G12">
        <f t="shared" si="8"/>
        <v>38.833777568108843</v>
      </c>
      <c r="H12">
        <f t="shared" si="9"/>
        <v>2131.3200936308504</v>
      </c>
      <c r="L12" t="e">
        <f>#REF!*B12+#REF!</f>
        <v>#REF!</v>
      </c>
      <c r="M12" t="e">
        <f t="shared" si="2"/>
        <v>#REF!</v>
      </c>
      <c r="N12">
        <f t="shared" si="3"/>
        <v>15.916666666666671</v>
      </c>
      <c r="O12">
        <f t="shared" si="4"/>
        <v>10.833333333333329</v>
      </c>
      <c r="P12">
        <f t="shared" si="5"/>
        <v>172.43055555555554</v>
      </c>
      <c r="Q12">
        <f t="shared" si="6"/>
        <v>253.34027777777794</v>
      </c>
    </row>
    <row r="13" spans="1:17" x14ac:dyDescent="0.25">
      <c r="B13">
        <v>81</v>
      </c>
      <c r="C13">
        <v>90</v>
      </c>
      <c r="D13">
        <f t="shared" si="7"/>
        <v>6561</v>
      </c>
      <c r="E13">
        <f t="shared" si="0"/>
        <v>7290</v>
      </c>
      <c r="F13">
        <f t="shared" si="1"/>
        <v>250.69444444444429</v>
      </c>
      <c r="G13">
        <f t="shared" si="8"/>
        <v>33.892581672366447</v>
      </c>
      <c r="H13">
        <f t="shared" si="9"/>
        <v>3148.0423913920695</v>
      </c>
      <c r="L13" t="e">
        <f>#REF!*B13+#REF!</f>
        <v>#REF!</v>
      </c>
      <c r="M13" t="e">
        <f t="shared" si="2"/>
        <v>#REF!</v>
      </c>
      <c r="N13">
        <f t="shared" si="3"/>
        <v>8.9166666666666714</v>
      </c>
      <c r="O13">
        <f t="shared" si="4"/>
        <v>15.833333333333329</v>
      </c>
      <c r="P13">
        <f t="shared" si="5"/>
        <v>141.1805555555556</v>
      </c>
      <c r="Q13">
        <f t="shared" si="6"/>
        <v>79.506944444444528</v>
      </c>
    </row>
    <row r="14" spans="1:17" x14ac:dyDescent="0.25">
      <c r="A14" t="s">
        <v>2</v>
      </c>
      <c r="B14">
        <f>SUM(B2:B13)</f>
        <v>865</v>
      </c>
      <c r="C14">
        <f>SUM(C2:C13)</f>
        <v>890</v>
      </c>
      <c r="D14">
        <f>SUM(D2:D13)</f>
        <v>65885</v>
      </c>
      <c r="E14">
        <f t="shared" ref="E14" si="10">SUM(E2:E13)</f>
        <v>66648</v>
      </c>
      <c r="F14">
        <f>SUM(F2:F13)</f>
        <v>2345.6666666666665</v>
      </c>
      <c r="G14">
        <f>SUM(G2:G13)</f>
        <v>331.18127137633496</v>
      </c>
      <c r="H14">
        <f>SUM(H2:H13)</f>
        <v>26608.504426761872</v>
      </c>
      <c r="L14" t="e">
        <f t="shared" ref="L14:Q14" si="11">SUM(L2:L13)</f>
        <v>#REF!</v>
      </c>
      <c r="M14" t="e">
        <f t="shared" si="11"/>
        <v>#REF!</v>
      </c>
      <c r="N14">
        <f t="shared" si="11"/>
        <v>5.6843418860808015E-14</v>
      </c>
      <c r="O14">
        <f t="shared" si="11"/>
        <v>-5.6843418860808015E-14</v>
      </c>
      <c r="P14">
        <f t="shared" si="11"/>
        <v>2493.8333333333335</v>
      </c>
      <c r="Q14">
        <f t="shared" si="11"/>
        <v>3532.9166666666665</v>
      </c>
    </row>
    <row r="15" spans="1:17" x14ac:dyDescent="0.25">
      <c r="A15" t="s">
        <v>11</v>
      </c>
      <c r="B15">
        <f>B14/12</f>
        <v>72.083333333333329</v>
      </c>
      <c r="C15">
        <f>C14/12</f>
        <v>74.166666666666671</v>
      </c>
      <c r="D15">
        <f>D14/12</f>
        <v>5490.416666666667</v>
      </c>
      <c r="E15">
        <f>E14/12</f>
        <v>5554</v>
      </c>
    </row>
    <row r="16" spans="1:17" x14ac:dyDescent="0.25">
      <c r="A16" t="s">
        <v>15</v>
      </c>
      <c r="B16">
        <f>E14-12*B15*C15</f>
        <v>2493.8333333333285</v>
      </c>
      <c r="C16">
        <f>E14-(B14*C14)/12</f>
        <v>2493.8333333333358</v>
      </c>
    </row>
    <row r="17" spans="1:11" x14ac:dyDescent="0.25">
      <c r="A17" t="s">
        <v>16</v>
      </c>
      <c r="B17">
        <f>D14-12*POWER(B15,2)</f>
        <v>3532.9166666666788</v>
      </c>
      <c r="C17">
        <f>D14-(POWER(B14,2))/12</f>
        <v>3532.9166666666642</v>
      </c>
    </row>
    <row r="18" spans="1:11" x14ac:dyDescent="0.25">
      <c r="A18" t="s">
        <v>8</v>
      </c>
      <c r="B18">
        <f>B16/B17</f>
        <v>0.70588512796319947</v>
      </c>
    </row>
    <row r="19" spans="1:11" x14ac:dyDescent="0.25">
      <c r="A19" t="s">
        <v>9</v>
      </c>
      <c r="B19">
        <f>C15-B18*B15</f>
        <v>23.28411369265271</v>
      </c>
      <c r="E19" t="s">
        <v>22</v>
      </c>
    </row>
    <row r="20" spans="1:11" x14ac:dyDescent="0.25">
      <c r="A20" t="s">
        <v>20</v>
      </c>
      <c r="B20">
        <f>H14</f>
        <v>26608.504426761872</v>
      </c>
      <c r="D20">
        <f>POWER(B14,2)</f>
        <v>748225</v>
      </c>
    </row>
    <row r="21" spans="1:11" x14ac:dyDescent="0.25">
      <c r="A21" t="s">
        <v>21</v>
      </c>
      <c r="B21">
        <f>B20/12</f>
        <v>2217.3753688968227</v>
      </c>
    </row>
    <row r="22" spans="1:11" x14ac:dyDescent="0.25">
      <c r="C22">
        <f>B18*79+B19</f>
        <v>79.049038801745468</v>
      </c>
    </row>
    <row r="24" spans="1:11" x14ac:dyDescent="0.25">
      <c r="G24" t="s">
        <v>4</v>
      </c>
    </row>
    <row r="25" spans="1:11" x14ac:dyDescent="0.25">
      <c r="G25">
        <f>E14/12</f>
        <v>5554</v>
      </c>
      <c r="H25">
        <f>-E14/6</f>
        <v>-11108</v>
      </c>
      <c r="I25">
        <f>-C14/6</f>
        <v>-148.33333333333334</v>
      </c>
      <c r="J25">
        <f>D14/6</f>
        <v>10980.833333333334</v>
      </c>
      <c r="K25">
        <f>B14/6</f>
        <v>144.16666666666666</v>
      </c>
    </row>
    <row r="27" spans="1:11" x14ac:dyDescent="0.25">
      <c r="G27" t="s">
        <v>5</v>
      </c>
      <c r="H27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</dc:creator>
  <cp:lastModifiedBy>uc</cp:lastModifiedBy>
  <dcterms:created xsi:type="dcterms:W3CDTF">2013-09-30T17:01:03Z</dcterms:created>
  <dcterms:modified xsi:type="dcterms:W3CDTF">2013-10-01T05:08:44Z</dcterms:modified>
</cp:coreProperties>
</file>