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ccfe95ea7da2207e/Documentos/"/>
    </mc:Choice>
  </mc:AlternateContent>
  <xr:revisionPtr revIDLastSave="11" documentId="8_{FAC21677-FA40-4B71-A1A0-282C39E9EB3C}" xr6:coauthVersionLast="47" xr6:coauthVersionMax="47" xr10:uidLastSave="{DB7D0282-8769-48D7-979E-7AB449015F53}"/>
  <bookViews>
    <workbookView xWindow="-108" yWindow="-108" windowWidth="23256" windowHeight="12576" firstSheet="2" activeTab="2" xr2:uid="{F6D97A53-F63B-4272-A181-44B26E0B790F}"/>
  </bookViews>
  <sheets>
    <sheet name="Meu Gráfico" sheetId="6" state="hidden" r:id="rId1"/>
    <sheet name="Planilha3" sheetId="5" state="hidden" r:id="rId2"/>
    <sheet name="Produtos" sheetId="17" r:id="rId3"/>
    <sheet name="Vendas" sheetId="16" r:id="rId4"/>
    <sheet name="Dados para graficos" sheetId="19" state="hidden" r:id="rId5"/>
    <sheet name="Dashboard" sheetId="18" r:id="rId6"/>
    <sheet name="Desafio" sheetId="20" r:id="rId7"/>
    <sheet name="Meus Números (Tabela)" sheetId="12" state="hidden" r:id="rId8"/>
    <sheet name="Filtro Avançado" sheetId="9" state="hidden" r:id="rId9"/>
  </sheets>
  <definedNames>
    <definedName name="_xlnm._FilterDatabase" localSheetId="3" hidden="1">Vendas!$B$2:$F$61</definedName>
    <definedName name="_xlnm.Extract" localSheetId="8">'Filtro Avançado'!$B$6:$H$6</definedName>
    <definedName name="_xlnm.Criteria" localSheetId="8">'Filtro Avançado'!$B$2:$C$3</definedName>
    <definedName name="Int_Nome_Produtos">#REF!</definedName>
    <definedName name="Int_Quantidade">#REF!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" i="20" l="1"/>
  <c r="W4" i="20"/>
  <c r="H4" i="16"/>
  <c r="BK4" i="20" s="1"/>
  <c r="H5" i="16"/>
  <c r="H6" i="16"/>
  <c r="H7" i="16"/>
  <c r="H8" i="16"/>
  <c r="H9" i="16"/>
  <c r="H10" i="16"/>
  <c r="H11" i="16"/>
  <c r="H12" i="16"/>
  <c r="H13" i="16"/>
  <c r="H14" i="16"/>
  <c r="H15" i="16"/>
  <c r="B3" i="19" s="1"/>
  <c r="C3" i="19" s="1"/>
  <c r="D3" i="19" s="1"/>
  <c r="H16" i="16"/>
  <c r="H17" i="16"/>
  <c r="H18" i="16"/>
  <c r="H19" i="16"/>
  <c r="H20" i="16"/>
  <c r="H21" i="16"/>
  <c r="H22" i="16"/>
  <c r="H23" i="16"/>
  <c r="N2" i="19" s="1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3" i="16"/>
  <c r="B4" i="19"/>
  <c r="B2" i="19"/>
  <c r="C2" i="19" s="1"/>
  <c r="D2" i="19" s="1"/>
  <c r="AQ4" i="18"/>
  <c r="W4" i="18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" i="17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3" i="16"/>
  <c r="H5" i="19" s="1"/>
  <c r="C4" i="19" l="1"/>
  <c r="D4" i="19" s="1"/>
  <c r="N3" i="19"/>
  <c r="BK4" i="18"/>
  <c r="N4" i="19"/>
  <c r="L2" i="19" s="1"/>
  <c r="M2" i="19" s="1"/>
  <c r="I5" i="19"/>
  <c r="H2" i="19"/>
  <c r="H6" i="19"/>
  <c r="I2" i="19"/>
  <c r="I6" i="19"/>
  <c r="H3" i="19"/>
  <c r="H7" i="19"/>
  <c r="I3" i="19"/>
  <c r="I7" i="19"/>
  <c r="I4" i="19"/>
  <c r="H4" i="19"/>
  <c r="B4" i="12"/>
  <c r="H4" i="12"/>
  <c r="G4" i="12"/>
  <c r="F4" i="12"/>
  <c r="D4" i="12"/>
  <c r="C4" i="12"/>
  <c r="L4" i="19" l="1"/>
  <c r="M4" i="19" s="1"/>
  <c r="L3" i="19"/>
  <c r="M3" i="19" s="1"/>
</calcChain>
</file>

<file path=xl/sharedStrings.xml><?xml version="1.0" encoding="utf-8"?>
<sst xmlns="http://schemas.openxmlformats.org/spreadsheetml/2006/main" count="494" uniqueCount="110">
  <si>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</si>
  <si>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</si>
  <si>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</si>
  <si>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</si>
  <si>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</si>
  <si>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</si>
  <si>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</si>
  <si>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</si>
  <si>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</si>
  <si>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</si>
  <si>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</si>
  <si>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</si>
  <si>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</si>
  <si>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</si>
  <si>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</si>
  <si>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</si>
  <si>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</si>
  <si>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</si>
  <si>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</si>
  <si>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Soma de Qtd</t>
  </si>
  <si>
    <t>Preço c/ Desconto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</si>
  <si>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</si>
  <si>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</si>
  <si>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</si>
  <si>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</si>
  <si>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</si>
  <si>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</si>
  <si>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</si>
  <si>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</si>
  <si>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</si>
  <si>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</si>
  <si>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</si>
  <si>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</si>
  <si>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</si>
  <si>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</si>
  <si>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&lt;12</t>
  </si>
  <si>
    <t>Meus Números</t>
  </si>
  <si>
    <t>Contagem de Produtos</t>
  </si>
  <si>
    <t>Soma Qtd em Estoque</t>
  </si>
  <si>
    <t>Todos os Produtos</t>
  </si>
  <si>
    <t>Média de Qtd em Estoque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</si>
  <si>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</si>
  <si>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</si>
  <si>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</si>
  <si>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</si>
  <si>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</si>
  <si>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</si>
  <si>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</si>
  <si>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</si>
  <si>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</si>
  <si>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</si>
  <si>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</si>
  <si>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</si>
  <si>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</si>
  <si>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</si>
  <si>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</si>
  <si>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</si>
  <si>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</si>
  <si>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</si>
  <si>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</si>
  <si>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</si>
  <si>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</si>
  <si>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</si>
  <si>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</si>
  <si>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</si>
  <si>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</si>
  <si>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</si>
  <si>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</si>
  <si>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</si>
  <si>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</si>
  <si>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</si>
  <si>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</si>
  <si>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</si>
  <si>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</si>
  <si>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</si>
  <si>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</si>
  <si>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</si>
  <si>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</si>
  <si>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</si>
  <si>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</si>
  <si>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</si>
  <si>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</si>
  <si>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</si>
  <si>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</si>
  <si>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</si>
  <si>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</si>
  <si>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</si>
  <si>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</si>
  <si>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</si>
  <si>
    <t>Situação</t>
  </si>
  <si>
    <t>Total de Produtos</t>
  </si>
  <si>
    <t>Produtos Vendidos</t>
  </si>
  <si>
    <t>Total de Vendas</t>
  </si>
  <si>
    <t>Vendas Mensais</t>
  </si>
  <si>
    <t>Ranking Vendedores</t>
  </si>
  <si>
    <t>Vendedores</t>
  </si>
  <si>
    <t>Vendas por Categoria</t>
  </si>
  <si>
    <t>N. mês</t>
  </si>
  <si>
    <t>Meses</t>
  </si>
  <si>
    <t>Jan</t>
  </si>
  <si>
    <t>Fev</t>
  </si>
  <si>
    <t>Mar</t>
  </si>
  <si>
    <t>Abr</t>
  </si>
  <si>
    <t>Mai</t>
  </si>
  <si>
    <t>Jun</t>
  </si>
  <si>
    <t>Restante</t>
  </si>
  <si>
    <t>% Categoria</t>
  </si>
  <si>
    <t>Unitário</t>
  </si>
  <si>
    <t>% Vendedor</t>
  </si>
  <si>
    <t>%Restante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</si>
</sst>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6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ast"/>
    </font>
    <font>
      <sz val="12"/>
      <color theme="5"/>
      <name val="Mast"/>
    </font>
    <font>
      <sz val="16"/>
      <color theme="5"/>
      <name val="Mast"/>
    </font>
    <font>
      <b/>
      <i/>
      <sz val="36"/>
      <color theme="5"/>
      <name val="Mast"/>
    </font>
    <font>
      <b/>
      <sz val="26"/>
      <color theme="1"/>
      <name val="Mast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5" borderId="0" applyNumberFormat="0" applyBorder="0" applyAlignment="0" applyProtection="0"/>
    <xf numFmtId="0" fontId="7" fillId="3" borderId="0" applyNumberFormat="0" applyBorder="0" applyAlignment="0" applyProtection="0">
      <alignment horizontal="center"/>
    </xf>
    <xf numFmtId="0" fontId="2" fillId="4" borderId="10" applyNumberFormat="0" applyBorder="0" applyAlignment="0" applyProtection="0">
      <alignment horizontal="center"/>
    </xf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0" fontId="2" fillId="4" borderId="1" xfId="0" applyFont="1" applyFill="1" applyBorder="1" applyAlignment="1">
      <alignment horizontal="center"/>
    </xf>
    <xf numFmtId="0" fontId="5" fillId="0" borderId="0" xfId="0" applyFont="1"/>
    <xf numFmtId="0" fontId="6" fillId="0" borderId="17" xfId="0" applyFont="1" applyBorder="1" applyAlignment="1">
      <alignment horizontal="center" vertical="center"/>
    </xf>
    <xf numFmtId="0" fontId="2" fillId="4" borderId="16" xfId="3" applyBorder="1" applyAlignment="1">
      <alignment horizontal="center" vertical="center" wrapText="1"/>
    </xf>
    <xf numFmtId="2" fontId="6" fillId="0" borderId="1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0" fontId="3" fillId="6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0" fillId="0" borderId="0" xfId="0" applyFont="1"/>
    <xf numFmtId="44" fontId="0" fillId="0" borderId="0" xfId="4" applyFont="1"/>
    <xf numFmtId="44" fontId="0" fillId="0" borderId="1" xfId="4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1" xfId="5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2" fillId="2" borderId="20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27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44" fontId="14" fillId="0" borderId="20" xfId="4" applyFont="1" applyBorder="1" applyAlignment="1">
      <alignment horizontal="center"/>
    </xf>
    <xf numFmtId="44" fontId="14" fillId="0" borderId="21" xfId="4" applyFont="1" applyBorder="1" applyAlignment="1">
      <alignment horizontal="center"/>
    </xf>
    <xf numFmtId="44" fontId="14" fillId="0" borderId="22" xfId="4" applyFont="1" applyBorder="1" applyAlignment="1">
      <alignment horizontal="center"/>
    </xf>
    <xf numFmtId="44" fontId="14" fillId="0" borderId="26" xfId="4" applyFont="1" applyBorder="1" applyAlignment="1">
      <alignment horizontal="center"/>
    </xf>
    <xf numFmtId="44" fontId="14" fillId="0" borderId="0" xfId="4" applyFont="1" applyBorder="1" applyAlignment="1">
      <alignment horizontal="center"/>
    </xf>
    <xf numFmtId="44" fontId="14" fillId="0" borderId="27" xfId="4" applyFont="1" applyBorder="1" applyAlignment="1">
      <alignment horizontal="center"/>
    </xf>
    <xf numFmtId="44" fontId="14" fillId="0" borderId="23" xfId="4" applyFont="1" applyBorder="1" applyAlignment="1">
      <alignment horizontal="center"/>
    </xf>
    <xf numFmtId="44" fontId="14" fillId="0" borderId="24" xfId="4" applyFont="1" applyBorder="1" applyAlignment="1">
      <alignment horizontal="center"/>
    </xf>
    <xf numFmtId="44" fontId="14" fillId="0" borderId="25" xfId="4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3" borderId="13" xfId="2" applyBorder="1" applyAlignment="1">
      <alignment horizontal="center" vertical="center"/>
    </xf>
    <xf numFmtId="0" fontId="7" fillId="3" borderId="14" xfId="2" applyBorder="1" applyAlignment="1">
      <alignment horizontal="center" vertical="center"/>
    </xf>
    <xf numFmtId="0" fontId="7" fillId="3" borderId="15" xfId="2" applyBorder="1" applyAlignment="1">
      <alignment horizontal="center" vertical="center"/>
    </xf>
    <xf numFmtId="44" fontId="0" fillId="0" borderId="0" xfId="4" applyFont="1" applyAlignment="1">
      <alignment horizontal="center"/>
    </xf>
    <xf numFmtId="0" fontId="0" fillId="0" borderId="30" xfId="0" applyBorder="1"/>
    <xf numFmtId="44" fontId="0" fillId="0" borderId="31" xfId="4" applyFont="1" applyBorder="1"/>
    <xf numFmtId="44" fontId="0" fillId="0" borderId="32" xfId="4" applyFont="1" applyBorder="1"/>
    <xf numFmtId="44" fontId="0" fillId="0" borderId="5" xfId="4" applyFont="1" applyBorder="1"/>
    <xf numFmtId="9" fontId="0" fillId="0" borderId="1" xfId="5" applyFont="1" applyBorder="1"/>
    <xf numFmtId="9" fontId="0" fillId="0" borderId="5" xfId="5" applyFont="1" applyBorder="1"/>
    <xf numFmtId="9" fontId="0" fillId="0" borderId="3" xfId="4" applyNumberFormat="1" applyFont="1" applyBorder="1"/>
    <xf numFmtId="9" fontId="0" fillId="0" borderId="6" xfId="4" applyNumberFormat="1" applyFont="1" applyBorder="1"/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6">
    <cellStyle name="Cabeçalho Meteora" xfId="3" xr:uid="{43DBFFA1-791E-423B-B2A6-377CC2810274}"/>
    <cellStyle name="Ênfase4" xfId="1" builtinId="41" customBuiltin="1"/>
    <cellStyle name="Moeda" xfId="4" builtinId="4"/>
    <cellStyle name="Normal" xfId="0" builtinId="0"/>
    <cellStyle name="Porcentagem" xfId="5" builtinId="5"/>
    <cellStyle name="Título Meteora" xfId="2" xr:uid="{52F1EA3C-B23E-4AE6-AE73-27AD9F7C9021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353FF"/>
      <color rgb="FFEE6471"/>
      <color rgb="FFF87F46"/>
      <color rgb="FFCCCCCC"/>
      <color rgb="FFDAFF01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 Ecommerce - aula excel.xlsx]Planilha3!Tabela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87F46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graficos'!$A$2</c:f>
              <c:strCache>
                <c:ptCount val="1"/>
                <c:pt idx="0">
                  <c:v>Clara</c:v>
                </c:pt>
              </c:strCache>
            </c:strRef>
          </c:tx>
          <c:spPr>
            <a:solidFill>
              <a:srgbClr val="F87F46"/>
            </a:solidFill>
          </c:spPr>
          <c:dPt>
            <c:idx val="0"/>
            <c:bubble3D val="0"/>
            <c:spPr>
              <a:solidFill>
                <a:srgbClr val="F87F4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C0-41BC-BC7B-619FE98D92D3}"/>
              </c:ext>
            </c:extLst>
          </c:dPt>
          <c:dPt>
            <c:idx val="1"/>
            <c:bubble3D val="0"/>
            <c:spPr>
              <a:solidFill>
                <a:srgbClr val="F87F46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C0-41BC-BC7B-619FE98D92D3}"/>
              </c:ext>
            </c:extLst>
          </c:dPt>
          <c:dLbls>
            <c:delete val="1"/>
          </c:dLbls>
          <c:val>
            <c:numRef>
              <c:f>'Dados para graficos'!$C$2:$D$2</c:f>
              <c:numCache>
                <c:formatCode>0%</c:formatCode>
                <c:ptCount val="2"/>
                <c:pt idx="0">
                  <c:v>0.38227135882372837</c:v>
                </c:pt>
                <c:pt idx="1">
                  <c:v>0.61772864117627169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C0-41BC-BC7B-619FE98D92D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9353F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graficos'!$A$4</c:f>
              <c:strCache>
                <c:ptCount val="1"/>
                <c:pt idx="0">
                  <c:v>Sarah</c:v>
                </c:pt>
              </c:strCache>
            </c:strRef>
          </c:tx>
          <c:spPr>
            <a:solidFill>
              <a:srgbClr val="9353FF"/>
            </a:solidFill>
          </c:spPr>
          <c:dPt>
            <c:idx val="0"/>
            <c:bubble3D val="0"/>
            <c:spPr>
              <a:solidFill>
                <a:srgbClr val="9353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26-4545-9DDA-CE0B7B483FAD}"/>
              </c:ext>
            </c:extLst>
          </c:dPt>
          <c:dPt>
            <c:idx val="1"/>
            <c:bubble3D val="0"/>
            <c:spPr>
              <a:solidFill>
                <a:srgbClr val="9353FF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26-4545-9DDA-CE0B7B483FAD}"/>
              </c:ext>
            </c:extLst>
          </c:dPt>
          <c:dLbls>
            <c:delete val="1"/>
          </c:dLbls>
          <c:val>
            <c:numRef>
              <c:f>'Dados para graficos'!$C$4:$D$4</c:f>
              <c:numCache>
                <c:formatCode>0%</c:formatCode>
                <c:ptCount val="2"/>
                <c:pt idx="0">
                  <c:v>0.33159876870341765</c:v>
                </c:pt>
                <c:pt idx="1">
                  <c:v>0.66840123129658235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26-4545-9DDA-CE0B7B483FA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EE647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graficos'!$A$3</c:f>
              <c:strCache>
                <c:ptCount val="1"/>
                <c:pt idx="0">
                  <c:v>João</c:v>
                </c:pt>
              </c:strCache>
            </c:strRef>
          </c:tx>
          <c:spPr>
            <a:solidFill>
              <a:srgbClr val="EE6471"/>
            </a:solidFill>
          </c:spPr>
          <c:dPt>
            <c:idx val="0"/>
            <c:bubble3D val="0"/>
            <c:spPr>
              <a:solidFill>
                <a:srgbClr val="EE647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653-4815-86E5-6F9E0229CA15}"/>
              </c:ext>
            </c:extLst>
          </c:dPt>
          <c:dPt>
            <c:idx val="1"/>
            <c:bubble3D val="0"/>
            <c:spPr>
              <a:solidFill>
                <a:srgbClr val="EE6471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653-4815-86E5-6F9E0229CA15}"/>
              </c:ext>
            </c:extLst>
          </c:dPt>
          <c:dLbls>
            <c:delete val="1"/>
          </c:dLbls>
          <c:val>
            <c:numRef>
              <c:f>'Dados para graficos'!$C$3:$D$3</c:f>
              <c:numCache>
                <c:formatCode>0%</c:formatCode>
                <c:ptCount val="2"/>
                <c:pt idx="0">
                  <c:v>0.28612987247285399</c:v>
                </c:pt>
                <c:pt idx="1">
                  <c:v>0.71387012752714596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53-4815-86E5-6F9E0229CA1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'Dados para graficos'!$B$1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para graficos'!$A$2:$A$4</c:f>
              <c:strCache>
                <c:ptCount val="3"/>
                <c:pt idx="0">
                  <c:v>Clara</c:v>
                </c:pt>
                <c:pt idx="1">
                  <c:v>João</c:v>
                </c:pt>
                <c:pt idx="2">
                  <c:v>Sarah</c:v>
                </c:pt>
              </c:strCache>
            </c:strRef>
          </c:cat>
          <c:val>
            <c:numRef>
              <c:f>'Dados para graficos'!$B$2:$B$4</c:f>
              <c:numCache>
                <c:formatCode>_("R$"* #,##0.00_);_("R$"* \(#,##0.00\);_("R$"* "-"??_);_(@_)</c:formatCode>
                <c:ptCount val="3"/>
                <c:pt idx="0">
                  <c:v>6780.4999999999991</c:v>
                </c:pt>
                <c:pt idx="1">
                  <c:v>5075.2</c:v>
                </c:pt>
                <c:pt idx="2">
                  <c:v>5881.7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1-4533-BB59-64B1EF8B02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05124016"/>
        <c:axId val="1005114896"/>
      </c:barChart>
      <c:catAx>
        <c:axId val="100512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5114896"/>
        <c:crosses val="autoZero"/>
        <c:auto val="1"/>
        <c:lblAlgn val="ctr"/>
        <c:lblOffset val="100"/>
        <c:noMultiLvlLbl val="0"/>
      </c:catAx>
      <c:valAx>
        <c:axId val="100511489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0512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'Dados para graficos'!$G$2:$G$7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graficos'!$H$2:$H$7</c:f>
              <c:numCache>
                <c:formatCode>_("R$"* #,##0.00_);_("R$"* \(#,##0.00\);_("R$"* "-"??_);_(@_)</c:formatCode>
                <c:ptCount val="6"/>
                <c:pt idx="0">
                  <c:v>2241.4</c:v>
                </c:pt>
                <c:pt idx="1">
                  <c:v>2595.6999999999998</c:v>
                </c:pt>
                <c:pt idx="2">
                  <c:v>3443.6</c:v>
                </c:pt>
                <c:pt idx="3">
                  <c:v>4054.6</c:v>
                </c:pt>
                <c:pt idx="4">
                  <c:v>1919.1</c:v>
                </c:pt>
                <c:pt idx="5">
                  <c:v>3483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4-406C-99E0-86EC437AD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192799"/>
        <c:axId val="770198559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'Dados para graficos'!$G$2:$G$7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graficos'!$I$2:$I$7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4-406C-99E0-86EC437AD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175039"/>
        <c:axId val="770193759"/>
      </c:lineChart>
      <c:catAx>
        <c:axId val="77019279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0198559"/>
        <c:crosses val="autoZero"/>
        <c:auto val="1"/>
        <c:lblAlgn val="ctr"/>
        <c:lblOffset val="100"/>
        <c:noMultiLvlLbl val="0"/>
      </c:catAx>
      <c:valAx>
        <c:axId val="77019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0192799"/>
        <c:crosses val="autoZero"/>
        <c:crossBetween val="between"/>
      </c:valAx>
      <c:valAx>
        <c:axId val="7701937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0175039"/>
        <c:crosses val="max"/>
        <c:crossBetween val="between"/>
      </c:valAx>
      <c:catAx>
        <c:axId val="7701750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770193759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87F46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graficos'!$K$2</c:f>
              <c:strCache>
                <c:ptCount val="1"/>
                <c:pt idx="0">
                  <c:v>Acessórios</c:v>
                </c:pt>
              </c:strCache>
            </c:strRef>
          </c:tx>
          <c:spPr>
            <a:solidFill>
              <a:srgbClr val="F87F46">
                <a:alpha val="30196"/>
              </a:srgbClr>
            </a:solidFill>
          </c:spPr>
          <c:dPt>
            <c:idx val="0"/>
            <c:bubble3D val="0"/>
            <c:spPr>
              <a:solidFill>
                <a:srgbClr val="F87F4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20-4E77-A0DC-24F0AF8C5D4C}"/>
              </c:ext>
            </c:extLst>
          </c:dPt>
          <c:dPt>
            <c:idx val="1"/>
            <c:bubble3D val="0"/>
            <c:spPr>
              <a:solidFill>
                <a:srgbClr val="F87F46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20-4E77-A0DC-24F0AF8C5D4C}"/>
              </c:ext>
            </c:extLst>
          </c:dPt>
          <c:dLbls>
            <c:delete val="1"/>
          </c:dLbls>
          <c:val>
            <c:numRef>
              <c:f>'Dados para graficos'!$L$2:$M$2</c:f>
              <c:numCache>
                <c:formatCode>0%</c:formatCode>
                <c:ptCount val="2"/>
                <c:pt idx="0">
                  <c:v>0.14733839232356488</c:v>
                </c:pt>
                <c:pt idx="1">
                  <c:v>0.85266160767643506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20-4E77-A0DC-24F0AF8C5D4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EE647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graficos'!$K$3</c:f>
              <c:strCache>
                <c:ptCount val="1"/>
                <c:pt idx="0">
                  <c:v>Calçados</c:v>
                </c:pt>
              </c:strCache>
            </c:strRef>
          </c:tx>
          <c:dPt>
            <c:idx val="0"/>
            <c:bubble3D val="0"/>
            <c:spPr>
              <a:solidFill>
                <a:srgbClr val="EE647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0D-4705-BC48-1EDE2B4D7F9D}"/>
              </c:ext>
            </c:extLst>
          </c:dPt>
          <c:dPt>
            <c:idx val="1"/>
            <c:bubble3D val="0"/>
            <c:spPr>
              <a:solidFill>
                <a:srgbClr val="EE6471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0D-4705-BC48-1EDE2B4D7F9D}"/>
              </c:ext>
            </c:extLst>
          </c:dPt>
          <c:dLbls>
            <c:delete val="1"/>
          </c:dLbls>
          <c:val>
            <c:numRef>
              <c:f>'Dados para graficos'!$L$3:$M$3</c:f>
              <c:numCache>
                <c:formatCode>0%</c:formatCode>
                <c:ptCount val="2"/>
                <c:pt idx="0">
                  <c:v>0.32123648336283778</c:v>
                </c:pt>
                <c:pt idx="1">
                  <c:v>0.67876351663716217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0D-4705-BC48-1EDE2B4D7F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9353F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graficos'!$K$4</c:f>
              <c:strCache>
                <c:ptCount val="1"/>
                <c:pt idx="0">
                  <c:v>Vestuário</c:v>
                </c:pt>
              </c:strCache>
            </c:strRef>
          </c:tx>
          <c:spPr>
            <a:solidFill>
              <a:srgbClr val="9353FF"/>
            </a:solidFill>
          </c:spPr>
          <c:dPt>
            <c:idx val="0"/>
            <c:bubble3D val="0"/>
            <c:spPr>
              <a:solidFill>
                <a:srgbClr val="9353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E-46CE-8349-A150A51A859F}"/>
              </c:ext>
            </c:extLst>
          </c:dPt>
          <c:dPt>
            <c:idx val="1"/>
            <c:bubble3D val="0"/>
            <c:spPr>
              <a:solidFill>
                <a:srgbClr val="9353FF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E-46CE-8349-A150A51A859F}"/>
              </c:ext>
            </c:extLst>
          </c:dPt>
          <c:dLbls>
            <c:delete val="1"/>
          </c:dLbls>
          <c:val>
            <c:numRef>
              <c:f>'Dados para graficos'!$L$4:$M$4</c:f>
              <c:numCache>
                <c:formatCode>0%</c:formatCode>
                <c:ptCount val="2"/>
                <c:pt idx="0">
                  <c:v>0.53142512431359734</c:v>
                </c:pt>
                <c:pt idx="1">
                  <c:v>0.46857487568640266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FE-46CE-8349-A150A51A859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'Dados para graficos'!$G$2:$G$7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graficos'!$H$2:$H$7</c:f>
              <c:numCache>
                <c:formatCode>_("R$"* #,##0.00_);_("R$"* \(#,##0.00\);_("R$"* "-"??_);_(@_)</c:formatCode>
                <c:ptCount val="6"/>
                <c:pt idx="0">
                  <c:v>2241.4</c:v>
                </c:pt>
                <c:pt idx="1">
                  <c:v>2595.6999999999998</c:v>
                </c:pt>
                <c:pt idx="2">
                  <c:v>3443.6</c:v>
                </c:pt>
                <c:pt idx="3">
                  <c:v>4054.6</c:v>
                </c:pt>
                <c:pt idx="4">
                  <c:v>1919.1</c:v>
                </c:pt>
                <c:pt idx="5">
                  <c:v>3483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5-4BF8-80E8-9B8B53880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192799"/>
        <c:axId val="770198559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'Dados para graficos'!$G$2:$G$7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graficos'!$I$2:$I$7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5-4BF8-80E8-9B8B53880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175039"/>
        <c:axId val="770193759"/>
      </c:lineChart>
      <c:catAx>
        <c:axId val="77019279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0198559"/>
        <c:crosses val="autoZero"/>
        <c:auto val="1"/>
        <c:lblAlgn val="ctr"/>
        <c:lblOffset val="100"/>
        <c:noMultiLvlLbl val="0"/>
      </c:catAx>
      <c:valAx>
        <c:axId val="77019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0192799"/>
        <c:crosses val="autoZero"/>
        <c:crossBetween val="between"/>
      </c:valAx>
      <c:valAx>
        <c:axId val="7701937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0175039"/>
        <c:crosses val="max"/>
        <c:crossBetween val="between"/>
      </c:valAx>
      <c:catAx>
        <c:axId val="7701750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770193759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'Dados para graficos'!$K$2:$K$4</c:f>
              <c:strCache>
                <c:ptCount val="3"/>
                <c:pt idx="0">
                  <c:v>Acessórios</c:v>
                </c:pt>
                <c:pt idx="1">
                  <c:v>Calçados</c:v>
                </c:pt>
                <c:pt idx="2">
                  <c:v>Vestuário</c:v>
                </c:pt>
              </c:strCache>
            </c:strRef>
          </c:cat>
          <c:val>
            <c:numRef>
              <c:f>'Dados para graficos'!$N$2:$N$4</c:f>
              <c:numCache>
                <c:formatCode>_("R$"* #,##0.00_);_("R$"* \(#,##0.00\);_("R$"* "-"??_);_(@_)</c:formatCode>
                <c:ptCount val="3"/>
                <c:pt idx="0">
                  <c:v>2613.4</c:v>
                </c:pt>
                <c:pt idx="1">
                  <c:v>5697.9</c:v>
                </c:pt>
                <c:pt idx="2">
                  <c:v>9426.1000000000022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4-4CE1-A76B-A4FCF8A352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28879712"/>
        <c:axId val="1228881632"/>
      </c:barChart>
      <c:catAx>
        <c:axId val="122887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8881632"/>
        <c:crosses val="autoZero"/>
        <c:auto val="1"/>
        <c:lblAlgn val="ctr"/>
        <c:lblOffset val="100"/>
        <c:noMultiLvlLbl val="0"/>
      </c:catAx>
      <c:valAx>
        <c:axId val="122888163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2887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7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455" cy="601325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16311</xdr:colOff>
      <xdr:row>27</xdr:row>
      <xdr:rowOff>13251</xdr:rowOff>
    </xdr:from>
    <xdr:to>
      <xdr:col>79</xdr:col>
      <xdr:colOff>125896</xdr:colOff>
      <xdr:row>45</xdr:row>
      <xdr:rowOff>92763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3391D5-5D69-193F-A1F5-B2643D88A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24592</xdr:colOff>
      <xdr:row>10</xdr:row>
      <xdr:rowOff>10066</xdr:rowOff>
    </xdr:from>
    <xdr:to>
      <xdr:col>79</xdr:col>
      <xdr:colOff>125895</xdr:colOff>
      <xdr:row>23</xdr:row>
      <xdr:rowOff>106017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DDDEB1-FA36-39DD-33F1-6B3DC0F82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12361</xdr:colOff>
      <xdr:row>27</xdr:row>
      <xdr:rowOff>11722</xdr:rowOff>
    </xdr:from>
    <xdr:to>
      <xdr:col>14</xdr:col>
      <xdr:colOff>88587</xdr:colOff>
      <xdr:row>45</xdr:row>
      <xdr:rowOff>90139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70E8A96A-F96C-3756-1E6B-E53267ACB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98945</xdr:colOff>
      <xdr:row>27</xdr:row>
      <xdr:rowOff>11722</xdr:rowOff>
    </xdr:from>
    <xdr:to>
      <xdr:col>27</xdr:col>
      <xdr:colOff>36024</xdr:colOff>
      <xdr:row>45</xdr:row>
      <xdr:rowOff>90139</xdr:rowOff>
    </xdr:to>
    <xdr:graphicFrame macro="">
      <xdr:nvGraphicFramePr>
        <xdr:cNvPr id="6" name="Gráfico 3">
          <a:extLst>
            <a:ext uri="{FF2B5EF4-FFF2-40B4-BE49-F238E27FC236}">
              <a16:creationId xmlns:a16="http://schemas.microsoft.com/office/drawing/2014/main" id="{A7C722D1-7A14-5B78-90EF-ACC1F29D8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46382</xdr:colOff>
      <xdr:row>27</xdr:row>
      <xdr:rowOff>11722</xdr:rowOff>
    </xdr:from>
    <xdr:to>
      <xdr:col>39</xdr:col>
      <xdr:colOff>122608</xdr:colOff>
      <xdr:row>45</xdr:row>
      <xdr:rowOff>90139</xdr:rowOff>
    </xdr:to>
    <xdr:graphicFrame macro="">
      <xdr:nvGraphicFramePr>
        <xdr:cNvPr id="7" name="Gráfico 4">
          <a:extLst>
            <a:ext uri="{FF2B5EF4-FFF2-40B4-BE49-F238E27FC236}">
              <a16:creationId xmlns:a16="http://schemas.microsoft.com/office/drawing/2014/main" id="{9718B540-3204-D2DB-C098-EF842F843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0.33447</cdr:x>
      <cdr:y>0.50413</cdr:y>
    </cdr:from>
    <cdr:to>
      <cdr:x>0.71018</cdr:x>
      <cdr:y>0.66459</cdr:y>
    </cdr:to>
    <cdr:sp macro="" textlink="'Dados para graficos'!$L$2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AE352C87-2026-4F2D-3F32-BEA44006FB82}"/>
            </a:ext>
          </a:extLst>
        </cdr:cNvPr>
        <cdr:cNvSpPr txBox="1"/>
      </cdr:nvSpPr>
      <cdr:spPr>
        <a:xfrm xmlns:a="http://schemas.openxmlformats.org/drawingml/2006/main">
          <a:off x="583986" y="1061705"/>
          <a:ext cx="655983" cy="3379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2858C319-F93C-4DCC-8AA7-F8F634E1E806}" type="TxLink">
            <a:rPr lang="en-US" sz="2000" b="1" i="0" u="none" strike="noStrike">
              <a:solidFill>
                <a:srgbClr val="F87F46"/>
              </a:solidFill>
              <a:latin typeface="Calibri"/>
              <a:cs typeface="Calibri"/>
            </a:rPr>
            <a:pPr algn="ctr"/>
            <a:t>15%</a:t>
          </a:fld>
          <a:endParaRPr lang="pt-BR" sz="2000" b="1">
            <a:solidFill>
              <a:srgbClr val="F87F46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0.33422</cdr:x>
      <cdr:y>0.49784</cdr:y>
    </cdr:from>
    <cdr:to>
      <cdr:x>0.73269</cdr:x>
      <cdr:y>0.6583</cdr:y>
    </cdr:to>
    <cdr:sp macro="" textlink="'Dados para graficos'!$L$3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60886979-3407-9DCB-689D-C4966135872F}"/>
            </a:ext>
          </a:extLst>
        </cdr:cNvPr>
        <cdr:cNvSpPr txBox="1"/>
      </cdr:nvSpPr>
      <cdr:spPr>
        <a:xfrm xmlns:a="http://schemas.openxmlformats.org/drawingml/2006/main">
          <a:off x="583542" y="1048451"/>
          <a:ext cx="695739" cy="3379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fld id="{857D0F00-9D7C-4BDD-B30C-8772E44E1F7F}" type="TxLink">
            <a:rPr lang="en-US" sz="2000" b="1" i="0" u="none" strike="noStrike">
              <a:solidFill>
                <a:srgbClr val="EE6471"/>
              </a:solidFill>
              <a:latin typeface="Calibri"/>
              <a:cs typeface="Calibri"/>
            </a:rPr>
            <a:t>32%</a:t>
          </a:fld>
          <a:endParaRPr lang="pt-BR" sz="2000" b="1">
            <a:solidFill>
              <a:srgbClr val="EE647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0.31119</cdr:x>
      <cdr:y>0.49469</cdr:y>
    </cdr:from>
    <cdr:to>
      <cdr:x>0.70967</cdr:x>
      <cdr:y>0.65516</cdr:y>
    </cdr:to>
    <cdr:sp macro="" textlink="'Dados para graficos'!$L$4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5D0D2D75-3039-1318-ECDE-1C663C08D1EA}"/>
            </a:ext>
          </a:extLst>
        </cdr:cNvPr>
        <cdr:cNvSpPr txBox="1"/>
      </cdr:nvSpPr>
      <cdr:spPr>
        <a:xfrm xmlns:a="http://schemas.openxmlformats.org/drawingml/2006/main">
          <a:off x="543340" y="1041827"/>
          <a:ext cx="695740" cy="3379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9801A5D-98DC-4925-B52F-7C1A503230C3}" type="TxLink">
            <a:rPr lang="en-US" sz="2000" b="1" i="0" u="none" strike="noStrike">
              <a:solidFill>
                <a:srgbClr val="9353FF"/>
              </a:solidFill>
              <a:latin typeface="Calibri"/>
              <a:cs typeface="Calibri"/>
            </a:rPr>
            <a:pPr algn="ctr"/>
            <a:t>53%</a:t>
          </a:fld>
          <a:endParaRPr lang="pt-BR" sz="2000" b="1">
            <a:solidFill>
              <a:srgbClr val="9353FF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24592</xdr:colOff>
      <xdr:row>10</xdr:row>
      <xdr:rowOff>10066</xdr:rowOff>
    </xdr:from>
    <xdr:to>
      <xdr:col>79</xdr:col>
      <xdr:colOff>125895</xdr:colOff>
      <xdr:row>23</xdr:row>
      <xdr:rowOff>106017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B888F8-204B-4ED3-9C97-1A291492F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12361</xdr:colOff>
      <xdr:row>27</xdr:row>
      <xdr:rowOff>11722</xdr:rowOff>
    </xdr:from>
    <xdr:to>
      <xdr:col>14</xdr:col>
      <xdr:colOff>88587</xdr:colOff>
      <xdr:row>45</xdr:row>
      <xdr:rowOff>90139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A54B82DE-F6BC-46C4-A84B-C27467A82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4713</xdr:colOff>
      <xdr:row>27</xdr:row>
      <xdr:rowOff>3441</xdr:rowOff>
    </xdr:from>
    <xdr:to>
      <xdr:col>39</xdr:col>
      <xdr:colOff>119269</xdr:colOff>
      <xdr:row>45</xdr:row>
      <xdr:rowOff>92765</xdr:rowOff>
    </xdr:to>
    <xdr:graphicFrame macro="">
      <xdr:nvGraphicFramePr>
        <xdr:cNvPr id="7" name="Gráfico 1">
          <a:extLst>
            <a:ext uri="{FF2B5EF4-FFF2-40B4-BE49-F238E27FC236}">
              <a16:creationId xmlns:a16="http://schemas.microsoft.com/office/drawing/2014/main" id="{314BBDC7-B368-92FF-890C-C4DAC1775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9431</xdr:colOff>
      <xdr:row>26</xdr:row>
      <xdr:rowOff>109458</xdr:rowOff>
    </xdr:from>
    <xdr:to>
      <xdr:col>54</xdr:col>
      <xdr:colOff>85657</xdr:colOff>
      <xdr:row>45</xdr:row>
      <xdr:rowOff>75231</xdr:rowOff>
    </xdr:to>
    <xdr:graphicFrame macro="">
      <xdr:nvGraphicFramePr>
        <xdr:cNvPr id="8" name="Gráfico 3">
          <a:extLst>
            <a:ext uri="{FF2B5EF4-FFF2-40B4-BE49-F238E27FC236}">
              <a16:creationId xmlns:a16="http://schemas.microsoft.com/office/drawing/2014/main" id="{B7D9AB27-8CF6-0253-2604-2D8BE4BDF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26503</xdr:colOff>
      <xdr:row>26</xdr:row>
      <xdr:rowOff>109458</xdr:rowOff>
    </xdr:from>
    <xdr:to>
      <xdr:col>79</xdr:col>
      <xdr:colOff>102729</xdr:colOff>
      <xdr:row>45</xdr:row>
      <xdr:rowOff>75231</xdr:rowOff>
    </xdr:to>
    <xdr:graphicFrame macro="">
      <xdr:nvGraphicFramePr>
        <xdr:cNvPr id="10" name="Gráfico 5">
          <a:extLst>
            <a:ext uri="{FF2B5EF4-FFF2-40B4-BE49-F238E27FC236}">
              <a16:creationId xmlns:a16="http://schemas.microsoft.com/office/drawing/2014/main" id="{319F14B3-353A-15FE-8ABC-2A5EEECAF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87540</xdr:colOff>
      <xdr:row>26</xdr:row>
      <xdr:rowOff>109458</xdr:rowOff>
    </xdr:from>
    <xdr:to>
      <xdr:col>67</xdr:col>
      <xdr:colOff>24619</xdr:colOff>
      <xdr:row>45</xdr:row>
      <xdr:rowOff>75231</xdr:rowOff>
    </xdr:to>
    <xdr:graphicFrame macro="">
      <xdr:nvGraphicFramePr>
        <xdr:cNvPr id="11" name="Gráfico 6">
          <a:extLst>
            <a:ext uri="{FF2B5EF4-FFF2-40B4-BE49-F238E27FC236}">
              <a16:creationId xmlns:a16="http://schemas.microsoft.com/office/drawing/2014/main" id="{7DA54137-E08D-A4C9-5E82-28DCC2131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0.33235</cdr:x>
      <cdr:y>0.49233</cdr:y>
    </cdr:from>
    <cdr:to>
      <cdr:x>0.70047</cdr:x>
      <cdr:y>0.65909</cdr:y>
    </cdr:to>
    <cdr:sp macro="" textlink="'Dados para graficos'!$C$2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F7674594-384C-5E44-5F57-BF9C2B90E89D}"/>
            </a:ext>
          </a:extLst>
        </cdr:cNvPr>
        <cdr:cNvSpPr txBox="1"/>
      </cdr:nvSpPr>
      <cdr:spPr>
        <a:xfrm xmlns:a="http://schemas.openxmlformats.org/drawingml/2006/main">
          <a:off x="580290" y="1036855"/>
          <a:ext cx="642730" cy="3511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5C12CE8-2B59-40C8-82CC-156F350E225B}" type="TxLink">
            <a:rPr lang="en-US" sz="2000" b="1" i="0" u="none" strike="noStrike">
              <a:solidFill>
                <a:srgbClr val="F87F46"/>
              </a:solidFill>
              <a:latin typeface="Calibri"/>
              <a:cs typeface="Calibri"/>
            </a:rPr>
            <a:t>38%</a:t>
          </a:fld>
          <a:endParaRPr lang="pt-BR" sz="2000" b="1">
            <a:solidFill>
              <a:srgbClr val="F87F46"/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0.32258</cdr:x>
      <cdr:y>0.4829</cdr:y>
    </cdr:from>
    <cdr:to>
      <cdr:x>0.73623</cdr:x>
      <cdr:y>0.6937</cdr:y>
    </cdr:to>
    <cdr:sp macro="" textlink="'Dados para graficos'!$C$4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93612AAB-68DC-EDB2-411C-EB3872324CBF}"/>
            </a:ext>
          </a:extLst>
        </cdr:cNvPr>
        <cdr:cNvSpPr txBox="1"/>
      </cdr:nvSpPr>
      <cdr:spPr>
        <a:xfrm xmlns:a="http://schemas.openxmlformats.org/drawingml/2006/main">
          <a:off x="563220" y="1016978"/>
          <a:ext cx="722243" cy="443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7FF0AC4B-3AE3-465E-A4D2-F208C00181A3}" type="TxLink">
            <a:rPr lang="en-US" sz="2000" b="1" i="0" u="none" strike="noStrike">
              <a:solidFill>
                <a:srgbClr val="9353FF"/>
              </a:solidFill>
              <a:latin typeface="Calibri"/>
              <a:cs typeface="Calibri"/>
            </a:rPr>
            <a:t>33%</a:t>
          </a:fld>
          <a:endParaRPr lang="pt-BR" sz="2000" b="1">
            <a:solidFill>
              <a:srgbClr val="9353FF"/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0.33695</cdr:x>
      <cdr:y>0.49548</cdr:y>
    </cdr:from>
    <cdr:to>
      <cdr:x>0.71266</cdr:x>
      <cdr:y>0.67482</cdr:y>
    </cdr:to>
    <cdr:sp macro="" textlink="'Dados para graficos'!$C$3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FA332656-D89E-4C64-5765-096A759BC2A6}"/>
            </a:ext>
          </a:extLst>
        </cdr:cNvPr>
        <cdr:cNvSpPr txBox="1"/>
      </cdr:nvSpPr>
      <cdr:spPr>
        <a:xfrm xmlns:a="http://schemas.openxmlformats.org/drawingml/2006/main">
          <a:off x="588321" y="1043481"/>
          <a:ext cx="655982" cy="377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496E51C-16EA-40FB-9B48-BD373016779A}" type="TxLink">
            <a:rPr lang="en-US" sz="2000" b="1" i="0" u="none" strike="noStrike">
              <a:solidFill>
                <a:srgbClr val="EE6471"/>
              </a:solidFill>
              <a:latin typeface="Calibri"/>
              <a:cs typeface="Calibri"/>
            </a:rPr>
            <a:t>29%</a:t>
          </a:fld>
          <a:endParaRPr lang="pt-BR" sz="2000" b="1">
            <a:solidFill>
              <a:srgbClr val="EE647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91.695904398148" createdVersion="8" refreshedVersion="8" minRefreshableVersion="3" recordCount="39" xr:uid="{D9D057AD-0FAE-4908-B186-309A9CA94BEA}">
  <cacheSource type="worksheet">
    <worksheetSource ref="A3:H42" sheet="Produtos"/>
  </cacheSource>
  <cacheFields count="7">
    <cacheField name="Produtos" numFmtId="0">
      <sharedItems count="24">
        <s v="Bermuda"/>
        <s v="Bolsa coringa"/>
        <s v="Bolsa de couro"/>
        <s v="Boné"/>
        <s v="Calça jeans"/>
        <s v="Calça legging"/>
        <s v="Camiseta Estampada"/>
        <s v="Camiseta Lisa"/>
        <s v="Camiseta Lisa "/>
        <s v="Cinto"/>
        <s v="Jaqueta couro"/>
        <s v="Jaqueta jeans"/>
        <s v="Óculos quadrado"/>
        <s v="Óculos redondo"/>
        <s v="Tênis Atitas"/>
        <s v="Tênis Nika"/>
        <s v="Vestido curto"/>
        <s v="Vestido long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65.900000000000006"/>
    <n v="59.31"/>
    <n v="12"/>
    <n v="711.72"/>
  </r>
  <r>
    <x v="0"/>
    <s v="M"/>
    <s v="Vestuário"/>
    <n v="69.900000000000006"/>
    <n v="62.910000000000004"/>
    <n v="15"/>
    <n v="943.65000000000009"/>
  </r>
  <r>
    <x v="0"/>
    <s v="G"/>
    <s v="Vestuário"/>
    <n v="70.900000000000006"/>
    <n v="63.81"/>
    <n v="13"/>
    <n v="829.53"/>
  </r>
  <r>
    <x v="1"/>
    <s v="Único"/>
    <s v="Acessórios"/>
    <n v="145"/>
    <n v="130.5"/>
    <n v="2"/>
    <n v="261"/>
  </r>
  <r>
    <x v="2"/>
    <s v="Único"/>
    <s v="Acessórios"/>
    <n v="259.89999999999998"/>
    <n v="233.90999999999997"/>
    <n v="1"/>
    <n v="233.90999999999997"/>
  </r>
  <r>
    <x v="3"/>
    <s v="Único"/>
    <s v="Acessórios"/>
    <n v="39.9"/>
    <n v="35.909999999999997"/>
    <n v="11"/>
    <n v="395.01"/>
  </r>
  <r>
    <x v="4"/>
    <s v="P"/>
    <s v="Vestuário"/>
    <n v="85.9"/>
    <n v="77.31"/>
    <n v="8"/>
    <n v="618.48"/>
  </r>
  <r>
    <x v="4"/>
    <s v="M"/>
    <s v="Vestuário"/>
    <n v="89.9"/>
    <n v="80.910000000000011"/>
    <n v="5"/>
    <n v="404.55000000000007"/>
  </r>
  <r>
    <x v="4"/>
    <s v="G"/>
    <s v="Vestuário"/>
    <n v="92.9"/>
    <n v="83.61"/>
    <n v="6"/>
    <n v="501.65999999999997"/>
  </r>
  <r>
    <x v="5"/>
    <s v="P"/>
    <s v="Vestuário"/>
    <n v="44.9"/>
    <n v="40.409999999999997"/>
    <n v="5"/>
    <n v="202.04999999999998"/>
  </r>
  <r>
    <x v="5"/>
    <s v="M"/>
    <s v="Vestuário"/>
    <n v="46.9"/>
    <n v="42.21"/>
    <n v="3"/>
    <n v="126.63"/>
  </r>
  <r>
    <x v="5"/>
    <s v="G"/>
    <s v="Vestuário"/>
    <n v="48.9"/>
    <n v="44.01"/>
    <n v="2"/>
    <n v="88.02"/>
  </r>
  <r>
    <x v="6"/>
    <s v="P"/>
    <s v="Vestuário"/>
    <n v="39.9"/>
    <n v="35.909999999999997"/>
    <n v="12"/>
    <n v="430.91999999999996"/>
  </r>
  <r>
    <x v="6"/>
    <s v="M"/>
    <s v="Vestuário"/>
    <n v="39.9"/>
    <n v="35.909999999999997"/>
    <n v="10"/>
    <n v="359.09999999999997"/>
  </r>
  <r>
    <x v="6"/>
    <s v="G"/>
    <s v="Vestuário"/>
    <n v="42.5"/>
    <n v="38.25"/>
    <n v="6"/>
    <n v="229.5"/>
  </r>
  <r>
    <x v="7"/>
    <s v="G"/>
    <s v="Vestuário"/>
    <n v="32.9"/>
    <n v="29.61"/>
    <n v="6"/>
    <n v="177.66"/>
  </r>
  <r>
    <x v="8"/>
    <s v="P"/>
    <s v="Vestuário"/>
    <n v="25.9"/>
    <n v="23.31"/>
    <n v="12"/>
    <n v="279.71999999999997"/>
  </r>
  <r>
    <x v="8"/>
    <s v="M"/>
    <s v="Vestuário"/>
    <n v="29.9"/>
    <n v="26.909999999999997"/>
    <n v="10"/>
    <n v="269.09999999999997"/>
  </r>
  <r>
    <x v="9"/>
    <s v="Único"/>
    <s v="Acessórios"/>
    <n v="49.9"/>
    <n v="44.91"/>
    <n v="21"/>
    <n v="943.1099999999999"/>
  </r>
  <r>
    <x v="10"/>
    <s v="P"/>
    <s v="Vestuário"/>
    <n v="300"/>
    <n v="270"/>
    <n v="1"/>
    <n v="270"/>
  </r>
  <r>
    <x v="10"/>
    <s v="M"/>
    <s v="Vestuário"/>
    <n v="302.89999999999998"/>
    <n v="272.60999999999996"/>
    <n v="2"/>
    <n v="545.21999999999991"/>
  </r>
  <r>
    <x v="10"/>
    <s v="G"/>
    <s v="Vestuário"/>
    <n v="299.89999999999998"/>
    <n v="269.90999999999997"/>
    <n v="1"/>
    <n v="269.90999999999997"/>
  </r>
  <r>
    <x v="11"/>
    <s v="P"/>
    <s v="Vestuário"/>
    <n v="249.9"/>
    <n v="224.91"/>
    <n v="1"/>
    <n v="224.91"/>
  </r>
  <r>
    <x v="11"/>
    <s v="M"/>
    <s v="Vestuário"/>
    <n v="259.89999999999998"/>
    <n v="233.90999999999997"/>
    <n v="2"/>
    <n v="467.81999999999994"/>
  </r>
  <r>
    <x v="11"/>
    <s v="G"/>
    <s v="Vestuário"/>
    <n v="299.89999999999998"/>
    <n v="269.90999999999997"/>
    <n v="1"/>
    <n v="269.90999999999997"/>
  </r>
  <r>
    <x v="12"/>
    <s v="Único"/>
    <s v="Acessórios"/>
    <n v="349.9"/>
    <n v="314.90999999999997"/>
    <n v="2"/>
    <n v="629.81999999999994"/>
  </r>
  <r>
    <x v="13"/>
    <s v="Único"/>
    <s v="Acessórios"/>
    <n v="399.9"/>
    <n v="359.90999999999997"/>
    <n v="3"/>
    <n v="1079.73"/>
  </r>
  <r>
    <x v="14"/>
    <n v="36"/>
    <s v="Calçado"/>
    <n v="249.9"/>
    <n v="224.91"/>
    <n v="5"/>
    <n v="1124.55"/>
  </r>
  <r>
    <x v="14"/>
    <n v="37"/>
    <s v="Calçado"/>
    <n v="255"/>
    <n v="229.5"/>
    <n v="3"/>
    <n v="688.5"/>
  </r>
  <r>
    <x v="14"/>
    <n v="38"/>
    <s v="Calçado"/>
    <n v="259.89999999999998"/>
    <n v="233.90999999999997"/>
    <n v="1"/>
    <n v="233.90999999999997"/>
  </r>
  <r>
    <x v="15"/>
    <n v="36"/>
    <s v="Calçado"/>
    <n v="199.9"/>
    <n v="179.91"/>
    <n v="0"/>
    <n v="0"/>
  </r>
  <r>
    <x v="15"/>
    <n v="37"/>
    <s v="Calçado"/>
    <n v="249.9"/>
    <n v="224.91"/>
    <n v="1"/>
    <n v="224.91"/>
  </r>
  <r>
    <x v="15"/>
    <n v="38"/>
    <s v="Calçado"/>
    <n v="259.89999999999998"/>
    <n v="233.90999999999997"/>
    <n v="0"/>
    <n v="0"/>
  </r>
  <r>
    <x v="16"/>
    <s v="P"/>
    <s v="Vestuário"/>
    <n v="89.9"/>
    <n v="80.910000000000011"/>
    <n v="3"/>
    <n v="242.73000000000002"/>
  </r>
  <r>
    <x v="16"/>
    <s v="M"/>
    <s v="Vestuário"/>
    <n v="91.4"/>
    <n v="82.26"/>
    <n v="2"/>
    <n v="164.52"/>
  </r>
  <r>
    <x v="16"/>
    <s v="G"/>
    <s v="Vestuário"/>
    <n v="93.5"/>
    <n v="84.15"/>
    <n v="2"/>
    <n v="168.3"/>
  </r>
  <r>
    <x v="17"/>
    <s v="P"/>
    <s v="Vestuário"/>
    <n v="140"/>
    <n v="126"/>
    <n v="2"/>
    <n v="252"/>
  </r>
  <r>
    <x v="17"/>
    <s v="M"/>
    <s v="Vestuário"/>
    <n v="142.9"/>
    <n v="128.61000000000001"/>
    <n v="2"/>
    <n v="257.22000000000003"/>
  </r>
  <r>
    <x v="17"/>
    <s v="G"/>
    <s v="Vestuário"/>
    <n v="146"/>
    <n v="131.4"/>
    <n v="2"/>
    <n v="26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0"/>
        <item m="1" x="18"/>
        <item x="3"/>
        <item m="1" x="19"/>
        <item x="7"/>
        <item x="9"/>
        <item m="1" x="22"/>
        <item m="1" x="20"/>
        <item m="1" x="23"/>
        <item m="1" x="21"/>
        <item x="8"/>
        <item x="6"/>
        <item x="13"/>
        <item x="12"/>
        <item x="11"/>
        <item x="10"/>
        <item x="4"/>
        <item x="17"/>
        <item x="16"/>
        <item x="5"/>
        <item x="15"/>
        <item x="1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A3:G42" totalsRowShown="0" headerRowDxfId="17">
  <autoFilter ref="A3:G42" xr:uid="{40AC111B-A369-4C0B-9503-7C5B9442DAEA}"/>
  <tableColumns count="7">
    <tableColumn id="1" xr3:uid="{2F8ED5FF-48A1-488E-9DF1-FE060F71A415}" name="Código"/>
    <tableColumn id="2" xr3:uid="{E100D4E2-C3A0-43FF-A1D9-90A4BC2A9918}" name="Produtos"/>
    <tableColumn id="3" xr3:uid="{2EF7FEE0-6B6F-4534-86A0-46B6555B7BEF}" name="Tamanho" dataDxfId="16"/>
    <tableColumn id="4" xr3:uid="{4435A4B8-E7F0-4D66-A4F8-6A9FEAA36D5A}" name="Categoria"/>
    <tableColumn id="6" xr3:uid="{15F9CACC-A558-4A20-80CF-C2ADA2603221}" name="Estoque" dataDxfId="15"/>
    <tableColumn id="7" xr3:uid="{963CFE23-4032-407F-86AD-E7DCCF496618}" name="Situação" dataDxfId="14">
      <calculatedColumnFormula>TB_Produtos[[#This Row],[Estoque]]</calculatedColumnFormula>
    </tableColumn>
    <tableColumn id="5" xr3:uid="{CA8AD0DE-58EC-4839-85FB-1DD75DA28087}" name="Preço Unitário" dataDxfId="1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2:I61" totalsRowShown="0" headerRowDxfId="12" dataDxfId="11" headerRowCellStyle="Cabeçalho Meteora">
  <autoFilter ref="A2:I61" xr:uid="{AD739091-30BD-4C30-BDDA-7504C0C4B6E2}"/>
  <tableColumns count="9">
    <tableColumn id="7" xr3:uid="{5E8DE7C3-CDB6-4314-A5CC-C44D3C21973F}" name="Mês" dataDxfId="10">
      <calculatedColumnFormula>MONTH(TB_Vendas[[#This Row],[Data]])</calculatedColumnFormula>
    </tableColumn>
    <tableColumn id="1" xr3:uid="{43632F1F-6978-4CE7-BB13-7CCE587D6821}" name="Data" dataDxfId="9"/>
    <tableColumn id="2" xr3:uid="{49DF5362-33BE-4541-BD47-0B512249381E}" name="Código" dataDxfId="8"/>
    <tableColumn id="3" xr3:uid="{B3C718A1-FEFF-4C65-9CA1-DF94EF755918}" name="Tamanho" dataDxfId="7"/>
    <tableColumn id="4" xr3:uid="{1F3EAF93-84E7-4086-BE54-3AB7D71B21A8}" name="Categoria" dataDxfId="6"/>
    <tableColumn id="5" xr3:uid="{7DC2ADED-AF8A-4BC8-A38E-FEF676FE49C9}" name="Qtd" dataDxfId="5"/>
    <tableColumn id="9" xr3:uid="{AD17959C-8ABF-4156-8CFA-4B29EC86B273}" name="Unitário" dataDxfId="2" dataCellStyle="Moeda">
      <calculatedColumnFormula>LOOKUP(TB_Vendas[[#This Row],[Código]],TB_Produtos[Código],TB_Produtos[Preço Unitário])</calculatedColumnFormula>
    </tableColumn>
    <tableColumn id="6" xr3:uid="{9459B662-6A4F-4486-82B1-12F67B8F842E}" name="Total" dataDxfId="4">
      <calculatedColumnFormula>TB_Vendas[[#This Row],[Unitário]]*TB_Vendas[[#This Row],[Qtd]]</calculatedColumnFormula>
    </tableColumn>
    <tableColumn id="8" xr3:uid="{192FEBCA-1287-48A6-9BE6-69528F71C305}" name="Vendedor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A8" sqref="A8"/>
    </sheetView>
  </sheetViews>
  <sheetFormatPr defaultRowHeight="14.4"/>
  <cols>
    <col min="1" max="1" width="19.44140625" bestFit="1" customWidth="1"/>
    <col min="2" max="2" width="12.33203125" bestFit="1" customWidth="1"/>
  </cols>
  <sheetData>
    <row r="3" spans="1:2">
      <c r="A3" s="21" t="s">
        <v>0</v>
      </c>
      <c r="B3" t="s">
        <v>19</v>
      </c>
    </row>
    <row r="4" spans="1:2">
      <c r="A4" t="s">
        <v>5</v>
      </c>
      <c r="B4">
        <v>40</v>
      </c>
    </row>
    <row r="5" spans="1:2">
      <c r="A5" t="s">
        <v>6</v>
      </c>
      <c r="B5">
        <v>11</v>
      </c>
    </row>
    <row r="6" spans="1:2">
      <c r="A6" t="s">
        <v>9</v>
      </c>
      <c r="B6">
        <v>6</v>
      </c>
    </row>
    <row r="7" spans="1:2">
      <c r="A7" t="s">
        <v>7</v>
      </c>
      <c r="B7">
        <v>21</v>
      </c>
    </row>
    <row r="8" spans="1:2">
      <c r="A8" t="s">
        <v>21</v>
      </c>
      <c r="B8">
        <v>22</v>
      </c>
    </row>
    <row r="9" spans="1:2">
      <c r="A9" t="s">
        <v>22</v>
      </c>
      <c r="B9">
        <v>28</v>
      </c>
    </row>
    <row r="10" spans="1:2">
      <c r="A10" t="s">
        <v>23</v>
      </c>
      <c r="B10">
        <v>3</v>
      </c>
    </row>
    <row r="11" spans="1:2">
      <c r="A11" t="s">
        <v>24</v>
      </c>
      <c r="B11">
        <v>2</v>
      </c>
    </row>
    <row r="12" spans="1:2">
      <c r="A12" t="s">
        <v>25</v>
      </c>
      <c r="B12">
        <v>4</v>
      </c>
    </row>
    <row r="13" spans="1:2">
      <c r="A13" t="s">
        <v>26</v>
      </c>
      <c r="B13">
        <v>4</v>
      </c>
    </row>
    <row r="14" spans="1:2">
      <c r="A14" t="s">
        <v>27</v>
      </c>
      <c r="B14">
        <v>19</v>
      </c>
    </row>
    <row r="15" spans="1:2">
      <c r="A15" t="s">
        <v>28</v>
      </c>
      <c r="B15">
        <v>6</v>
      </c>
    </row>
    <row r="16" spans="1:2">
      <c r="A16" t="s">
        <v>29</v>
      </c>
      <c r="B16">
        <v>7</v>
      </c>
    </row>
    <row r="17" spans="1:2">
      <c r="A17" t="s">
        <v>30</v>
      </c>
      <c r="B17">
        <v>10</v>
      </c>
    </row>
    <row r="18" spans="1:2">
      <c r="A18" t="s">
        <v>31</v>
      </c>
      <c r="B18">
        <v>1</v>
      </c>
    </row>
    <row r="19" spans="1:2">
      <c r="A19" t="s">
        <v>32</v>
      </c>
      <c r="B19">
        <v>9</v>
      </c>
    </row>
    <row r="20" spans="1:2">
      <c r="A20" t="s">
        <v>33</v>
      </c>
      <c r="B20">
        <v>1</v>
      </c>
    </row>
    <row r="21" spans="1:2">
      <c r="A21" t="s">
        <v>34</v>
      </c>
      <c r="B2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G42"/>
  <sheetViews>
    <sheetView tabSelected="1" zoomScale="150" zoomScaleNormal="150" workbookViewId="0">
      <selection activeCell="A33" sqref="A33"/>
    </sheetView>
  </sheetViews>
  <sheetFormatPr defaultRowHeight="14.4"/>
  <cols>
    <col min="1" max="1" width="11" bestFit="1" customWidth="1"/>
    <col min="2" max="2" width="15.5546875" customWidth="1"/>
    <col min="3" max="3" width="11.88671875" style="1" customWidth="1"/>
    <col min="4" max="4" width="14" bestFit="1" customWidth="1"/>
    <col min="5" max="6" width="12.33203125" customWidth="1"/>
    <col min="7" max="7" width="21.6640625" customWidth="1"/>
  </cols>
  <sheetData>
    <row r="1" spans="1:7" ht="21">
      <c r="A1" s="43" t="s">
        <v>15</v>
      </c>
      <c r="B1" s="43"/>
      <c r="C1" s="43"/>
      <c r="D1" s="43"/>
      <c r="E1" s="43"/>
      <c r="F1" s="43"/>
      <c r="G1" s="43"/>
    </row>
    <row r="2" spans="1:7" ht="4.5" customHeight="1">
      <c r="A2" s="2"/>
      <c r="B2" s="2"/>
      <c r="C2" s="2"/>
      <c r="D2" s="2"/>
      <c r="E2" s="2"/>
      <c r="F2" s="2"/>
      <c r="G2" s="2"/>
    </row>
    <row r="3" spans="1:7" s="1" customFormat="1" ht="18">
      <c r="A3" s="27" t="s">
        <v>41</v>
      </c>
      <c r="B3" s="27" t="s">
        <v>0</v>
      </c>
      <c r="C3" s="27" t="s">
        <v>1</v>
      </c>
      <c r="D3" s="27" t="s">
        <v>10</v>
      </c>
      <c r="E3" s="27" t="s">
        <v>88</v>
      </c>
      <c r="F3" s="27" t="s">
        <v>89</v>
      </c>
      <c r="G3" s="27" t="s">
        <v>11</v>
      </c>
    </row>
    <row r="4" spans="1:7">
      <c r="A4" t="s">
        <v>43</v>
      </c>
      <c r="B4" t="s">
        <v>5</v>
      </c>
      <c r="C4" s="1" t="s">
        <v>2</v>
      </c>
      <c r="D4" t="s">
        <v>12</v>
      </c>
      <c r="E4" s="1">
        <v>12</v>
      </c>
      <c r="F4" s="1">
        <f>TB_Produtos[[#This Row],[Estoque]]</f>
        <v>12</v>
      </c>
      <c r="G4" s="28">
        <v>65.900000000000006</v>
      </c>
    </row>
    <row r="5" spans="1:7">
      <c r="A5" t="s">
        <v>44</v>
      </c>
      <c r="B5" t="s">
        <v>5</v>
      </c>
      <c r="C5" s="1" t="s">
        <v>3</v>
      </c>
      <c r="D5" t="s">
        <v>12</v>
      </c>
      <c r="E5" s="1">
        <v>15</v>
      </c>
      <c r="F5" s="1">
        <f>TB_Produtos[[#This Row],[Estoque]]</f>
        <v>15</v>
      </c>
      <c r="G5" s="28">
        <v>69.900000000000006</v>
      </c>
    </row>
    <row r="6" spans="1:7">
      <c r="A6" t="s">
        <v>45</v>
      </c>
      <c r="B6" t="s">
        <v>5</v>
      </c>
      <c r="C6" s="1" t="s">
        <v>4</v>
      </c>
      <c r="D6" t="s">
        <v>12</v>
      </c>
      <c r="E6" s="1">
        <v>5</v>
      </c>
      <c r="F6" s="1">
        <f>TB_Produtos[[#This Row],[Estoque]]</f>
        <v>5</v>
      </c>
      <c r="G6" s="28">
        <v>70.900000000000006</v>
      </c>
    </row>
    <row r="7" spans="1:7">
      <c r="A7" t="s">
        <v>46</v>
      </c>
      <c r="B7" t="s">
        <v>34</v>
      </c>
      <c r="C7" s="1" t="s">
        <v>8</v>
      </c>
      <c r="D7" t="s">
        <v>13</v>
      </c>
      <c r="E7" s="1">
        <v>2</v>
      </c>
      <c r="F7" s="1">
        <f>TB_Produtos[[#This Row],[Estoque]]</f>
        <v>2</v>
      </c>
      <c r="G7" s="28">
        <v>145</v>
      </c>
    </row>
    <row r="8" spans="1:7">
      <c r="A8" t="s">
        <v>47</v>
      </c>
      <c r="B8" t="s">
        <v>33</v>
      </c>
      <c r="C8" s="1" t="s">
        <v>8</v>
      </c>
      <c r="D8" t="s">
        <v>13</v>
      </c>
      <c r="E8" s="1">
        <v>1</v>
      </c>
      <c r="F8" s="1">
        <f>TB_Produtos[[#This Row],[Estoque]]</f>
        <v>1</v>
      </c>
      <c r="G8" s="28">
        <v>259.89999999999998</v>
      </c>
    </row>
    <row r="9" spans="1:7">
      <c r="A9" t="s">
        <v>48</v>
      </c>
      <c r="B9" t="s">
        <v>6</v>
      </c>
      <c r="C9" s="1" t="s">
        <v>8</v>
      </c>
      <c r="D9" t="s">
        <v>13</v>
      </c>
      <c r="E9" s="1">
        <v>11</v>
      </c>
      <c r="F9" s="1">
        <f>TB_Produtos[[#This Row],[Estoque]]</f>
        <v>11</v>
      </c>
      <c r="G9" s="28">
        <v>39.9</v>
      </c>
    </row>
    <row r="10" spans="1:7">
      <c r="A10" t="s">
        <v>49</v>
      </c>
      <c r="B10" t="s">
        <v>27</v>
      </c>
      <c r="C10" s="1" t="s">
        <v>2</v>
      </c>
      <c r="D10" t="s">
        <v>12</v>
      </c>
      <c r="E10" s="1">
        <v>6</v>
      </c>
      <c r="F10" s="1">
        <f>TB_Produtos[[#This Row],[Estoque]]</f>
        <v>6</v>
      </c>
      <c r="G10" s="28">
        <v>85.9</v>
      </c>
    </row>
    <row r="11" spans="1:7">
      <c r="A11" t="s">
        <v>50</v>
      </c>
      <c r="B11" t="s">
        <v>27</v>
      </c>
      <c r="C11" s="1" t="s">
        <v>3</v>
      </c>
      <c r="D11" t="s">
        <v>12</v>
      </c>
      <c r="E11" s="1">
        <v>5</v>
      </c>
      <c r="F11" s="1">
        <f>TB_Produtos[[#This Row],[Estoque]]</f>
        <v>5</v>
      </c>
      <c r="G11" s="28">
        <v>89.9</v>
      </c>
    </row>
    <row r="12" spans="1:7">
      <c r="A12" t="s">
        <v>51</v>
      </c>
      <c r="B12" t="s">
        <v>27</v>
      </c>
      <c r="C12" s="1" t="s">
        <v>4</v>
      </c>
      <c r="D12" t="s">
        <v>12</v>
      </c>
      <c r="E12" s="1">
        <v>8</v>
      </c>
      <c r="F12" s="1">
        <f>TB_Produtos[[#This Row],[Estoque]]</f>
        <v>8</v>
      </c>
      <c r="G12" s="28">
        <v>92.9</v>
      </c>
    </row>
    <row r="13" spans="1:7">
      <c r="A13" t="s">
        <v>52</v>
      </c>
      <c r="B13" t="s">
        <v>30</v>
      </c>
      <c r="C13" s="1" t="s">
        <v>2</v>
      </c>
      <c r="D13" t="s">
        <v>12</v>
      </c>
      <c r="E13" s="1">
        <v>2</v>
      </c>
      <c r="F13" s="1">
        <f>TB_Produtos[[#This Row],[Estoque]]</f>
        <v>2</v>
      </c>
      <c r="G13" s="28">
        <v>44.9</v>
      </c>
    </row>
    <row r="14" spans="1:7">
      <c r="A14" t="s">
        <v>53</v>
      </c>
      <c r="B14" t="s">
        <v>30</v>
      </c>
      <c r="C14" s="1" t="s">
        <v>3</v>
      </c>
      <c r="D14" t="s">
        <v>12</v>
      </c>
      <c r="E14" s="1">
        <v>3</v>
      </c>
      <c r="F14" s="1">
        <f>TB_Produtos[[#This Row],[Estoque]]</f>
        <v>3</v>
      </c>
      <c r="G14" s="28">
        <v>46.9</v>
      </c>
    </row>
    <row r="15" spans="1:7">
      <c r="A15" t="s">
        <v>54</v>
      </c>
      <c r="B15" t="s">
        <v>30</v>
      </c>
      <c r="C15" s="1" t="s">
        <v>4</v>
      </c>
      <c r="D15" t="s">
        <v>12</v>
      </c>
      <c r="E15" s="1">
        <v>5</v>
      </c>
      <c r="F15" s="1">
        <f>TB_Produtos[[#This Row],[Estoque]]</f>
        <v>5</v>
      </c>
      <c r="G15" s="28">
        <v>48.9</v>
      </c>
    </row>
    <row r="16" spans="1:7">
      <c r="A16" t="s">
        <v>55</v>
      </c>
      <c r="B16" t="s">
        <v>22</v>
      </c>
      <c r="C16" s="1" t="s">
        <v>2</v>
      </c>
      <c r="D16" t="s">
        <v>12</v>
      </c>
      <c r="E16" s="1">
        <v>6</v>
      </c>
      <c r="F16" s="1">
        <f>TB_Produtos[[#This Row],[Estoque]]</f>
        <v>6</v>
      </c>
      <c r="G16" s="28">
        <v>39.9</v>
      </c>
    </row>
    <row r="17" spans="1:7">
      <c r="A17" t="s">
        <v>56</v>
      </c>
      <c r="B17" t="s">
        <v>22</v>
      </c>
      <c r="C17" s="1" t="s">
        <v>3</v>
      </c>
      <c r="D17" t="s">
        <v>12</v>
      </c>
      <c r="E17" s="1">
        <v>10</v>
      </c>
      <c r="F17" s="1">
        <f>TB_Produtos[[#This Row],[Estoque]]</f>
        <v>10</v>
      </c>
      <c r="G17" s="28">
        <v>39.9</v>
      </c>
    </row>
    <row r="18" spans="1:7">
      <c r="A18" t="s">
        <v>57</v>
      </c>
      <c r="B18" t="s">
        <v>22</v>
      </c>
      <c r="C18" s="1" t="s">
        <v>4</v>
      </c>
      <c r="D18" t="s">
        <v>12</v>
      </c>
      <c r="E18" s="1">
        <v>12</v>
      </c>
      <c r="F18" s="1">
        <f>TB_Produtos[[#This Row],[Estoque]]</f>
        <v>12</v>
      </c>
      <c r="G18" s="28">
        <v>42.5</v>
      </c>
    </row>
    <row r="19" spans="1:7">
      <c r="A19" t="s">
        <v>58</v>
      </c>
      <c r="B19" t="s">
        <v>9</v>
      </c>
      <c r="C19" s="1" t="s">
        <v>2</v>
      </c>
      <c r="D19" t="s">
        <v>12</v>
      </c>
      <c r="E19" s="1">
        <v>6</v>
      </c>
      <c r="F19" s="1">
        <f>TB_Produtos[[#This Row],[Estoque]]</f>
        <v>6</v>
      </c>
      <c r="G19" s="28">
        <v>25.9</v>
      </c>
    </row>
    <row r="20" spans="1:7">
      <c r="A20" t="s">
        <v>59</v>
      </c>
      <c r="B20" t="s">
        <v>21</v>
      </c>
      <c r="C20" s="1" t="s">
        <v>3</v>
      </c>
      <c r="D20" t="s">
        <v>12</v>
      </c>
      <c r="E20" s="1">
        <v>10</v>
      </c>
      <c r="F20" s="1">
        <f>TB_Produtos[[#This Row],[Estoque]]</f>
        <v>10</v>
      </c>
      <c r="G20" s="28">
        <v>29.9</v>
      </c>
    </row>
    <row r="21" spans="1:7">
      <c r="A21" t="s">
        <v>60</v>
      </c>
      <c r="B21" t="s">
        <v>21</v>
      </c>
      <c r="C21" s="1" t="s">
        <v>4</v>
      </c>
      <c r="D21" t="s">
        <v>12</v>
      </c>
      <c r="E21" s="1">
        <v>12</v>
      </c>
      <c r="F21" s="1">
        <f>TB_Produtos[[#This Row],[Estoque]]</f>
        <v>12</v>
      </c>
      <c r="G21" s="28">
        <v>32.9</v>
      </c>
    </row>
    <row r="22" spans="1:7">
      <c r="A22" t="s">
        <v>61</v>
      </c>
      <c r="B22" t="s">
        <v>7</v>
      </c>
      <c r="C22" s="1" t="s">
        <v>8</v>
      </c>
      <c r="D22" t="s">
        <v>13</v>
      </c>
      <c r="E22" s="1">
        <v>21</v>
      </c>
      <c r="F22" s="1">
        <f>TB_Produtos[[#This Row],[Estoque]]</f>
        <v>21</v>
      </c>
      <c r="G22" s="28">
        <v>49.9</v>
      </c>
    </row>
    <row r="23" spans="1:7">
      <c r="A23" t="s">
        <v>62</v>
      </c>
      <c r="B23" t="s">
        <v>26</v>
      </c>
      <c r="C23" s="1" t="s">
        <v>2</v>
      </c>
      <c r="D23" t="s">
        <v>12</v>
      </c>
      <c r="E23" s="1">
        <v>5</v>
      </c>
      <c r="F23" s="1">
        <f>TB_Produtos[[#This Row],[Estoque]]</f>
        <v>5</v>
      </c>
      <c r="G23" s="28">
        <v>299.89999999999998</v>
      </c>
    </row>
    <row r="24" spans="1:7">
      <c r="A24" t="s">
        <v>63</v>
      </c>
      <c r="B24" t="s">
        <v>26</v>
      </c>
      <c r="C24" s="1" t="s">
        <v>3</v>
      </c>
      <c r="D24" t="s">
        <v>12</v>
      </c>
      <c r="E24" s="1">
        <v>5</v>
      </c>
      <c r="F24" s="1">
        <f>TB_Produtos[[#This Row],[Estoque]]</f>
        <v>5</v>
      </c>
      <c r="G24" s="28">
        <v>302.89999999999998</v>
      </c>
    </row>
    <row r="25" spans="1:7">
      <c r="A25" t="s">
        <v>64</v>
      </c>
      <c r="B25" t="s">
        <v>26</v>
      </c>
      <c r="C25" s="1" t="s">
        <v>4</v>
      </c>
      <c r="D25" t="s">
        <v>12</v>
      </c>
      <c r="E25" s="1">
        <v>5</v>
      </c>
      <c r="F25" s="1">
        <f>TB_Produtos[[#This Row],[Estoque]]</f>
        <v>5</v>
      </c>
      <c r="G25" s="28">
        <v>300</v>
      </c>
    </row>
    <row r="26" spans="1:7">
      <c r="A26" t="s">
        <v>65</v>
      </c>
      <c r="B26" t="s">
        <v>25</v>
      </c>
      <c r="C26" s="1" t="s">
        <v>2</v>
      </c>
      <c r="D26" t="s">
        <v>12</v>
      </c>
      <c r="E26" s="1">
        <v>5</v>
      </c>
      <c r="F26" s="1">
        <f>TB_Produtos[[#This Row],[Estoque]]</f>
        <v>5</v>
      </c>
      <c r="G26" s="28">
        <v>249.9</v>
      </c>
    </row>
    <row r="27" spans="1:7">
      <c r="A27" t="s">
        <v>66</v>
      </c>
      <c r="B27" t="s">
        <v>25</v>
      </c>
      <c r="C27" s="1" t="s">
        <v>3</v>
      </c>
      <c r="D27" t="s">
        <v>12</v>
      </c>
      <c r="E27" s="1">
        <v>5</v>
      </c>
      <c r="F27" s="1">
        <f>TB_Produtos[[#This Row],[Estoque]]</f>
        <v>5</v>
      </c>
      <c r="G27" s="28">
        <v>259.89999999999998</v>
      </c>
    </row>
    <row r="28" spans="1:7">
      <c r="A28" t="s">
        <v>67</v>
      </c>
      <c r="B28" t="s">
        <v>25</v>
      </c>
      <c r="C28" s="1" t="s">
        <v>4</v>
      </c>
      <c r="D28" t="s">
        <v>12</v>
      </c>
      <c r="E28" s="1">
        <v>5</v>
      </c>
      <c r="F28" s="1">
        <f>TB_Produtos[[#This Row],[Estoque]]</f>
        <v>5</v>
      </c>
      <c r="G28" s="28">
        <v>299.89999999999998</v>
      </c>
    </row>
    <row r="29" spans="1:7">
      <c r="A29" t="s">
        <v>68</v>
      </c>
      <c r="B29" t="s">
        <v>24</v>
      </c>
      <c r="C29" s="1" t="s">
        <v>8</v>
      </c>
      <c r="D29" t="s">
        <v>13</v>
      </c>
      <c r="E29" s="1">
        <v>3</v>
      </c>
      <c r="F29" s="1">
        <f>TB_Produtos[[#This Row],[Estoque]]</f>
        <v>3</v>
      </c>
      <c r="G29" s="28">
        <v>349.9</v>
      </c>
    </row>
    <row r="30" spans="1:7">
      <c r="A30" t="s">
        <v>69</v>
      </c>
      <c r="B30" t="s">
        <v>23</v>
      </c>
      <c r="C30" s="1" t="s">
        <v>8</v>
      </c>
      <c r="D30" t="s">
        <v>13</v>
      </c>
      <c r="E30" s="1">
        <v>3</v>
      </c>
      <c r="F30" s="1">
        <f>TB_Produtos[[#This Row],[Estoque]]</f>
        <v>3</v>
      </c>
      <c r="G30" s="28">
        <v>399.9</v>
      </c>
    </row>
    <row r="31" spans="1:7">
      <c r="A31" t="s">
        <v>70</v>
      </c>
      <c r="B31" t="s">
        <v>32</v>
      </c>
      <c r="C31" s="1">
        <v>36</v>
      </c>
      <c r="D31" t="s">
        <v>14</v>
      </c>
      <c r="E31" s="1">
        <v>5</v>
      </c>
      <c r="F31" s="1">
        <f>TB_Produtos[[#This Row],[Estoque]]</f>
        <v>5</v>
      </c>
      <c r="G31" s="28">
        <v>249.9</v>
      </c>
    </row>
    <row r="32" spans="1:7">
      <c r="A32" t="s">
        <v>71</v>
      </c>
      <c r="B32" t="s">
        <v>32</v>
      </c>
      <c r="C32" s="1">
        <v>37</v>
      </c>
      <c r="D32" t="s">
        <v>14</v>
      </c>
      <c r="E32" s="1">
        <v>3</v>
      </c>
      <c r="F32" s="1">
        <f>TB_Produtos[[#This Row],[Estoque]]</f>
        <v>3</v>
      </c>
      <c r="G32" s="28">
        <v>255</v>
      </c>
    </row>
    <row r="33" spans="1:7">
      <c r="A33" t="s">
        <v>72</v>
      </c>
      <c r="B33" t="s">
        <v>32</v>
      </c>
      <c r="C33" s="1">
        <v>38</v>
      </c>
      <c r="D33" t="s">
        <v>14</v>
      </c>
      <c r="E33" s="1">
        <v>5</v>
      </c>
      <c r="F33" s="1">
        <f>TB_Produtos[[#This Row],[Estoque]]</f>
        <v>5</v>
      </c>
      <c r="G33" s="28">
        <v>259.89999999999998</v>
      </c>
    </row>
    <row r="34" spans="1:7">
      <c r="A34" t="s">
        <v>73</v>
      </c>
      <c r="B34" t="s">
        <v>31</v>
      </c>
      <c r="C34" s="1">
        <v>36</v>
      </c>
      <c r="D34" t="s">
        <v>14</v>
      </c>
      <c r="E34" s="1">
        <v>5</v>
      </c>
      <c r="F34" s="1">
        <f>TB_Produtos[[#This Row],[Estoque]]</f>
        <v>5</v>
      </c>
      <c r="G34" s="28">
        <v>199.9</v>
      </c>
    </row>
    <row r="35" spans="1:7">
      <c r="A35" t="s">
        <v>74</v>
      </c>
      <c r="B35" t="s">
        <v>31</v>
      </c>
      <c r="C35" s="1">
        <v>37</v>
      </c>
      <c r="D35" t="s">
        <v>14</v>
      </c>
      <c r="E35" s="1">
        <v>5</v>
      </c>
      <c r="F35" s="1">
        <f>TB_Produtos[[#This Row],[Estoque]]</f>
        <v>5</v>
      </c>
      <c r="G35" s="28">
        <v>249.9</v>
      </c>
    </row>
    <row r="36" spans="1:7">
      <c r="A36" t="s">
        <v>75</v>
      </c>
      <c r="B36" t="s">
        <v>31</v>
      </c>
      <c r="C36" s="1">
        <v>38</v>
      </c>
      <c r="D36" t="s">
        <v>14</v>
      </c>
      <c r="E36" s="1">
        <v>5</v>
      </c>
      <c r="F36" s="1">
        <f>TB_Produtos[[#This Row],[Estoque]]</f>
        <v>5</v>
      </c>
      <c r="G36" s="28">
        <v>259.89999999999998</v>
      </c>
    </row>
    <row r="37" spans="1:7">
      <c r="A37" t="s">
        <v>76</v>
      </c>
      <c r="B37" t="s">
        <v>29</v>
      </c>
      <c r="C37" s="1" t="s">
        <v>2</v>
      </c>
      <c r="D37" t="s">
        <v>12</v>
      </c>
      <c r="E37" s="1">
        <v>3</v>
      </c>
      <c r="F37" s="1">
        <f>TB_Produtos[[#This Row],[Estoque]]</f>
        <v>3</v>
      </c>
      <c r="G37" s="28">
        <v>89.9</v>
      </c>
    </row>
    <row r="38" spans="1:7">
      <c r="A38" t="s">
        <v>77</v>
      </c>
      <c r="B38" t="s">
        <v>29</v>
      </c>
      <c r="C38" s="1" t="s">
        <v>3</v>
      </c>
      <c r="D38" t="s">
        <v>12</v>
      </c>
      <c r="E38" s="1">
        <v>3</v>
      </c>
      <c r="F38" s="1">
        <f>TB_Produtos[[#This Row],[Estoque]]</f>
        <v>3</v>
      </c>
      <c r="G38" s="28">
        <v>91.4</v>
      </c>
    </row>
    <row r="39" spans="1:7">
      <c r="A39" t="s">
        <v>78</v>
      </c>
      <c r="B39" t="s">
        <v>29</v>
      </c>
      <c r="C39" s="1" t="s">
        <v>4</v>
      </c>
      <c r="D39" t="s">
        <v>12</v>
      </c>
      <c r="E39" s="1">
        <v>3</v>
      </c>
      <c r="F39" s="1">
        <f>TB_Produtos[[#This Row],[Estoque]]</f>
        <v>3</v>
      </c>
      <c r="G39" s="28">
        <v>93.5</v>
      </c>
    </row>
    <row r="40" spans="1:7">
      <c r="A40" t="s">
        <v>79</v>
      </c>
      <c r="B40" t="s">
        <v>28</v>
      </c>
      <c r="C40" s="1" t="s">
        <v>2</v>
      </c>
      <c r="D40" t="s">
        <v>12</v>
      </c>
      <c r="E40" s="1">
        <v>2</v>
      </c>
      <c r="F40" s="1">
        <f>TB_Produtos[[#This Row],[Estoque]]</f>
        <v>2</v>
      </c>
      <c r="G40" s="28">
        <v>140</v>
      </c>
    </row>
    <row r="41" spans="1:7">
      <c r="A41" t="s">
        <v>80</v>
      </c>
      <c r="B41" t="s">
        <v>28</v>
      </c>
      <c r="C41" s="1" t="s">
        <v>3</v>
      </c>
      <c r="D41" t="s">
        <v>12</v>
      </c>
      <c r="E41" s="1">
        <v>2</v>
      </c>
      <c r="F41" s="1">
        <f>TB_Produtos[[#This Row],[Estoque]]</f>
        <v>2</v>
      </c>
      <c r="G41" s="28">
        <v>142.9</v>
      </c>
    </row>
    <row r="42" spans="1:7">
      <c r="A42" t="s">
        <v>81</v>
      </c>
      <c r="B42" t="s">
        <v>28</v>
      </c>
      <c r="C42" s="1" t="s">
        <v>4</v>
      </c>
      <c r="D42" t="s">
        <v>12</v>
      </c>
      <c r="E42" s="1">
        <v>2</v>
      </c>
      <c r="F42" s="1">
        <f>TB_Produtos[[#This Row],[Estoque]]</f>
        <v>2</v>
      </c>
      <c r="G42" s="28">
        <v>146</v>
      </c>
    </row>
  </sheetData>
  <mergeCells count="1">
    <mergeCell ref="A1:G1"/>
  </mergeCells>
  <conditionalFormatting sqref="F4:F42">
    <cfRule type="iconSet" priority="4">
      <iconSet iconSet="3Symbols" showValue="0">
        <cfvo type="percent" val="0"/>
        <cfvo type="num" val="3"/>
        <cfvo type="num" val="10" gte="0"/>
      </iconSet>
    </cfRule>
    <cfRule type="cellIs" dxfId="1" priority="5" operator="lessThan">
      <formula>3</formula>
    </cfRule>
  </conditionalFormatting>
  <conditionalFormatting sqref="G4:G42">
    <cfRule type="dataBar" priority="6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{BA745796-1811-40F7-A536-BE0E0BC045A4}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745796-1811-40F7-A536-BE0E0BC045A4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G4:G42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I61"/>
  <sheetViews>
    <sheetView zoomScale="140" zoomScaleNormal="140" workbookViewId="0">
      <selection activeCell="K12" sqref="K12"/>
    </sheetView>
  </sheetViews>
  <sheetFormatPr defaultRowHeight="14.4"/>
  <cols>
    <col min="1" max="1" width="8.88671875" style="1" customWidth="1"/>
    <col min="2" max="2" width="11.5546875" style="1" bestFit="1" customWidth="1"/>
    <col min="3" max="3" width="13.5546875" style="1" bestFit="1" customWidth="1"/>
    <col min="4" max="4" width="14.6640625" style="1" customWidth="1"/>
    <col min="5" max="5" width="15.88671875" style="1" customWidth="1"/>
    <col min="6" max="6" width="8.5546875" customWidth="1"/>
    <col min="7" max="7" width="14.109375" bestFit="1" customWidth="1"/>
    <col min="8" max="8" width="14.88671875" customWidth="1"/>
    <col min="9" max="9" width="17" bestFit="1" customWidth="1"/>
  </cols>
  <sheetData>
    <row r="1" spans="1:9" ht="21">
      <c r="A1" s="43" t="s">
        <v>15</v>
      </c>
      <c r="B1" s="43"/>
      <c r="C1" s="43"/>
      <c r="D1" s="43"/>
      <c r="E1" s="43"/>
      <c r="F1" s="43"/>
      <c r="G1" s="43"/>
      <c r="H1" s="43"/>
      <c r="I1" s="43"/>
    </row>
    <row r="2" spans="1:9" ht="18">
      <c r="A2" s="32" t="s">
        <v>42</v>
      </c>
      <c r="B2" s="32" t="s">
        <v>87</v>
      </c>
      <c r="C2" s="32" t="s">
        <v>41</v>
      </c>
      <c r="D2" s="32" t="s">
        <v>1</v>
      </c>
      <c r="E2" s="32" t="s">
        <v>10</v>
      </c>
      <c r="F2" s="32" t="s">
        <v>16</v>
      </c>
      <c r="G2" s="32" t="s">
        <v>107</v>
      </c>
      <c r="H2" s="30" t="s">
        <v>17</v>
      </c>
      <c r="I2" s="32" t="s">
        <v>85</v>
      </c>
    </row>
    <row r="3" spans="1:9">
      <c r="A3" s="31">
        <f>MONTH(TB_Vendas[[#This Row],[Data]])</f>
        <v>1</v>
      </c>
      <c r="B3" s="29">
        <v>44931</v>
      </c>
      <c r="C3" s="1" t="s">
        <v>69</v>
      </c>
      <c r="D3" s="33" t="s">
        <v>8</v>
      </c>
      <c r="E3" s="1" t="s">
        <v>13</v>
      </c>
      <c r="F3" s="1">
        <v>1</v>
      </c>
      <c r="G3" s="88">
        <f>LOOKUP(TB_Vendas[[#This Row],[Código]],TB_Produtos[Código],TB_Produtos[Preço Unitário])</f>
        <v>399.9</v>
      </c>
      <c r="H3" s="28">
        <f>TB_Vendas[[#This Row],[Unitário]]*TB_Vendas[[#This Row],[Qtd]]</f>
        <v>399.9</v>
      </c>
      <c r="I3" s="1" t="s">
        <v>84</v>
      </c>
    </row>
    <row r="4" spans="1:9">
      <c r="A4" s="31">
        <f>MONTH(TB_Vendas[[#This Row],[Data]])</f>
        <v>1</v>
      </c>
      <c r="B4" s="29">
        <v>44932</v>
      </c>
      <c r="C4" s="1" t="s">
        <v>73</v>
      </c>
      <c r="D4" s="33">
        <v>36</v>
      </c>
      <c r="E4" s="1" t="s">
        <v>82</v>
      </c>
      <c r="F4" s="1">
        <v>1</v>
      </c>
      <c r="G4" s="88">
        <f>LOOKUP(TB_Vendas[[#This Row],[Código]],TB_Produtos[Código],TB_Produtos[Preço Unitário])</f>
        <v>199.9</v>
      </c>
      <c r="H4" s="28">
        <f>TB_Vendas[[#This Row],[Unitário]]*TB_Vendas[[#This Row],[Qtd]]</f>
        <v>199.9</v>
      </c>
      <c r="I4" s="1" t="s">
        <v>83</v>
      </c>
    </row>
    <row r="5" spans="1:9">
      <c r="A5" s="31">
        <f>MONTH(TB_Vendas[[#This Row],[Data]])</f>
        <v>1</v>
      </c>
      <c r="B5" s="29">
        <v>44933</v>
      </c>
      <c r="C5" s="1" t="s">
        <v>74</v>
      </c>
      <c r="D5" s="33">
        <v>37</v>
      </c>
      <c r="E5" s="1" t="s">
        <v>82</v>
      </c>
      <c r="F5" s="1">
        <v>2</v>
      </c>
      <c r="G5" s="88">
        <f>LOOKUP(TB_Vendas[[#This Row],[Código]],TB_Produtos[Código],TB_Produtos[Preço Unitário])</f>
        <v>249.9</v>
      </c>
      <c r="H5" s="28">
        <f>TB_Vendas[[#This Row],[Unitário]]*TB_Vendas[[#This Row],[Qtd]]</f>
        <v>499.8</v>
      </c>
      <c r="I5" s="1" t="s">
        <v>86</v>
      </c>
    </row>
    <row r="6" spans="1:9">
      <c r="A6" s="31">
        <f>MONTH(TB_Vendas[[#This Row],[Data]])</f>
        <v>1</v>
      </c>
      <c r="B6" s="29">
        <v>44938</v>
      </c>
      <c r="C6" s="1" t="s">
        <v>53</v>
      </c>
      <c r="D6" s="33" t="s">
        <v>3</v>
      </c>
      <c r="E6" s="1" t="s">
        <v>12</v>
      </c>
      <c r="F6" s="1">
        <v>1</v>
      </c>
      <c r="G6" s="88">
        <f>LOOKUP(TB_Vendas[[#This Row],[Código]],TB_Produtos[Código],TB_Produtos[Preço Unitário])</f>
        <v>46.9</v>
      </c>
      <c r="H6" s="28">
        <f>TB_Vendas[[#This Row],[Unitário]]*TB_Vendas[[#This Row],[Qtd]]</f>
        <v>46.9</v>
      </c>
      <c r="I6" s="1" t="s">
        <v>86</v>
      </c>
    </row>
    <row r="7" spans="1:9">
      <c r="A7" s="31">
        <f>MONTH(TB_Vendas[[#This Row],[Data]])</f>
        <v>1</v>
      </c>
      <c r="B7" s="29">
        <v>44939</v>
      </c>
      <c r="C7" s="1" t="s">
        <v>80</v>
      </c>
      <c r="D7" s="33" t="s">
        <v>3</v>
      </c>
      <c r="E7" s="1" t="s">
        <v>12</v>
      </c>
      <c r="F7" s="1">
        <v>1</v>
      </c>
      <c r="G7" s="88">
        <f>LOOKUP(TB_Vendas[[#This Row],[Código]],TB_Produtos[Código],TB_Produtos[Preço Unitário])</f>
        <v>142.9</v>
      </c>
      <c r="H7" s="28">
        <f>TB_Vendas[[#This Row],[Unitário]]*TB_Vendas[[#This Row],[Qtd]]</f>
        <v>142.9</v>
      </c>
      <c r="I7" s="1" t="s">
        <v>83</v>
      </c>
    </row>
    <row r="8" spans="1:9">
      <c r="A8" s="31">
        <f>MONTH(TB_Vendas[[#This Row],[Data]])</f>
        <v>1</v>
      </c>
      <c r="B8" s="29">
        <v>44943</v>
      </c>
      <c r="C8" s="1" t="s">
        <v>73</v>
      </c>
      <c r="D8" s="33">
        <v>36</v>
      </c>
      <c r="E8" s="1" t="s">
        <v>82</v>
      </c>
      <c r="F8" s="1">
        <v>1</v>
      </c>
      <c r="G8" s="88">
        <f>LOOKUP(TB_Vendas[[#This Row],[Código]],TB_Produtos[Código],TB_Produtos[Preço Unitário])</f>
        <v>199.9</v>
      </c>
      <c r="H8" s="28">
        <f>TB_Vendas[[#This Row],[Unitário]]*TB_Vendas[[#This Row],[Qtd]]</f>
        <v>199.9</v>
      </c>
      <c r="I8" s="1" t="s">
        <v>83</v>
      </c>
    </row>
    <row r="9" spans="1:9">
      <c r="A9" s="31">
        <f>MONTH(TB_Vendas[[#This Row],[Data]])</f>
        <v>1</v>
      </c>
      <c r="B9" s="29">
        <v>44949</v>
      </c>
      <c r="C9" s="1" t="s">
        <v>68</v>
      </c>
      <c r="D9" s="33" t="s">
        <v>8</v>
      </c>
      <c r="E9" s="1" t="s">
        <v>13</v>
      </c>
      <c r="F9" s="1">
        <v>1</v>
      </c>
      <c r="G9" s="88">
        <f>LOOKUP(TB_Vendas[[#This Row],[Código]],TB_Produtos[Código],TB_Produtos[Preço Unitário])</f>
        <v>349.9</v>
      </c>
      <c r="H9" s="28">
        <f>TB_Vendas[[#This Row],[Unitário]]*TB_Vendas[[#This Row],[Qtd]]</f>
        <v>349.9</v>
      </c>
      <c r="I9" s="1" t="s">
        <v>84</v>
      </c>
    </row>
    <row r="10" spans="1:9">
      <c r="A10" s="31">
        <f>MONTH(TB_Vendas[[#This Row],[Data]])</f>
        <v>1</v>
      </c>
      <c r="B10" s="29">
        <v>44952</v>
      </c>
      <c r="C10" s="1" t="s">
        <v>56</v>
      </c>
      <c r="D10" s="33" t="s">
        <v>3</v>
      </c>
      <c r="E10" s="1" t="s">
        <v>12</v>
      </c>
      <c r="F10" s="1">
        <v>2</v>
      </c>
      <c r="G10" s="88">
        <f>LOOKUP(TB_Vendas[[#This Row],[Código]],TB_Produtos[Código],TB_Produtos[Preço Unitário])</f>
        <v>39.9</v>
      </c>
      <c r="H10" s="28">
        <f>TB_Vendas[[#This Row],[Unitário]]*TB_Vendas[[#This Row],[Qtd]]</f>
        <v>79.8</v>
      </c>
      <c r="I10" s="1" t="s">
        <v>83</v>
      </c>
    </row>
    <row r="11" spans="1:9">
      <c r="A11" s="31">
        <f>MONTH(TB_Vendas[[#This Row],[Data]])</f>
        <v>1</v>
      </c>
      <c r="B11" s="29">
        <v>44954</v>
      </c>
      <c r="C11" s="1" t="s">
        <v>57</v>
      </c>
      <c r="D11" s="33" t="s">
        <v>4</v>
      </c>
      <c r="E11" s="1" t="s">
        <v>12</v>
      </c>
      <c r="F11" s="1">
        <v>2</v>
      </c>
      <c r="G11" s="88">
        <f>LOOKUP(TB_Vendas[[#This Row],[Código]],TB_Produtos[Código],TB_Produtos[Preço Unitário])</f>
        <v>42.5</v>
      </c>
      <c r="H11" s="28">
        <f>TB_Vendas[[#This Row],[Unitário]]*TB_Vendas[[#This Row],[Qtd]]</f>
        <v>85</v>
      </c>
      <c r="I11" s="1" t="s">
        <v>83</v>
      </c>
    </row>
    <row r="12" spans="1:9">
      <c r="A12" s="31">
        <f>MONTH(TB_Vendas[[#This Row],[Data]])</f>
        <v>1</v>
      </c>
      <c r="B12" s="29">
        <v>44955</v>
      </c>
      <c r="C12" s="1" t="s">
        <v>77</v>
      </c>
      <c r="D12" s="33" t="s">
        <v>3</v>
      </c>
      <c r="E12" s="1" t="s">
        <v>12</v>
      </c>
      <c r="F12" s="1">
        <v>1</v>
      </c>
      <c r="G12" s="88">
        <f>LOOKUP(TB_Vendas[[#This Row],[Código]],TB_Produtos[Código],TB_Produtos[Preço Unitário])</f>
        <v>91.4</v>
      </c>
      <c r="H12" s="28">
        <f>TB_Vendas[[#This Row],[Unitário]]*TB_Vendas[[#This Row],[Qtd]]</f>
        <v>91.4</v>
      </c>
      <c r="I12" s="1" t="s">
        <v>86</v>
      </c>
    </row>
    <row r="13" spans="1:9">
      <c r="A13" s="31">
        <f>MONTH(TB_Vendas[[#This Row],[Data]])</f>
        <v>1</v>
      </c>
      <c r="B13" s="29">
        <v>44956</v>
      </c>
      <c r="C13" s="1" t="s">
        <v>81</v>
      </c>
      <c r="D13" s="33" t="s">
        <v>4</v>
      </c>
      <c r="E13" s="1" t="s">
        <v>12</v>
      </c>
      <c r="F13" s="1">
        <v>1</v>
      </c>
      <c r="G13" s="88">
        <f>LOOKUP(TB_Vendas[[#This Row],[Código]],TB_Produtos[Código],TB_Produtos[Preço Unitário])</f>
        <v>146</v>
      </c>
      <c r="H13" s="28">
        <f>TB_Vendas[[#This Row],[Unitário]]*TB_Vendas[[#This Row],[Qtd]]</f>
        <v>146</v>
      </c>
      <c r="I13" s="1" t="s">
        <v>84</v>
      </c>
    </row>
    <row r="14" spans="1:9">
      <c r="A14" s="31">
        <f>MONTH(TB_Vendas[[#This Row],[Data]])</f>
        <v>2</v>
      </c>
      <c r="B14" s="29">
        <v>44960</v>
      </c>
      <c r="C14" s="1" t="s">
        <v>47</v>
      </c>
      <c r="D14" s="33" t="s">
        <v>8</v>
      </c>
      <c r="E14" s="1" t="s">
        <v>13</v>
      </c>
      <c r="F14" s="1">
        <v>1</v>
      </c>
      <c r="G14" s="88">
        <f>LOOKUP(TB_Vendas[[#This Row],[Código]],TB_Produtos[Código],TB_Produtos[Preço Unitário])</f>
        <v>259.89999999999998</v>
      </c>
      <c r="H14" s="28">
        <f>TB_Vendas[[#This Row],[Unitário]]*TB_Vendas[[#This Row],[Qtd]]</f>
        <v>259.89999999999998</v>
      </c>
      <c r="I14" s="1" t="s">
        <v>86</v>
      </c>
    </row>
    <row r="15" spans="1:9">
      <c r="A15" s="31">
        <f>MONTH(TB_Vendas[[#This Row],[Data]])</f>
        <v>2</v>
      </c>
      <c r="B15" s="29">
        <v>44962</v>
      </c>
      <c r="C15" s="1" t="s">
        <v>62</v>
      </c>
      <c r="D15" s="33" t="s">
        <v>2</v>
      </c>
      <c r="E15" s="1" t="s">
        <v>12</v>
      </c>
      <c r="F15" s="1">
        <v>2</v>
      </c>
      <c r="G15" s="88">
        <f>LOOKUP(TB_Vendas[[#This Row],[Código]],TB_Produtos[Código],TB_Produtos[Preço Unitário])</f>
        <v>299.89999999999998</v>
      </c>
      <c r="H15" s="28">
        <f>TB_Vendas[[#This Row],[Unitário]]*TB_Vendas[[#This Row],[Qtd]]</f>
        <v>599.79999999999995</v>
      </c>
      <c r="I15" s="1" t="s">
        <v>84</v>
      </c>
    </row>
    <row r="16" spans="1:9">
      <c r="A16" s="31">
        <f>MONTH(TB_Vendas[[#This Row],[Data]])</f>
        <v>2</v>
      </c>
      <c r="B16" s="29">
        <v>44975</v>
      </c>
      <c r="C16" s="1" t="s">
        <v>74</v>
      </c>
      <c r="D16" s="33">
        <v>37</v>
      </c>
      <c r="E16" s="1" t="s">
        <v>82</v>
      </c>
      <c r="F16" s="1">
        <v>1</v>
      </c>
      <c r="G16" s="88">
        <f>LOOKUP(TB_Vendas[[#This Row],[Código]],TB_Produtos[Código],TB_Produtos[Preço Unitário])</f>
        <v>249.9</v>
      </c>
      <c r="H16" s="28">
        <f>TB_Vendas[[#This Row],[Unitário]]*TB_Vendas[[#This Row],[Qtd]]</f>
        <v>249.9</v>
      </c>
      <c r="I16" s="1" t="s">
        <v>83</v>
      </c>
    </row>
    <row r="17" spans="1:9">
      <c r="A17" s="31">
        <f>MONTH(TB_Vendas[[#This Row],[Data]])</f>
        <v>2</v>
      </c>
      <c r="B17" s="29">
        <v>44978</v>
      </c>
      <c r="C17" s="1" t="s">
        <v>78</v>
      </c>
      <c r="D17" s="33" t="s">
        <v>4</v>
      </c>
      <c r="E17" s="1" t="s">
        <v>12</v>
      </c>
      <c r="F17" s="1">
        <v>2</v>
      </c>
      <c r="G17" s="88">
        <f>LOOKUP(TB_Vendas[[#This Row],[Código]],TB_Produtos[Código],TB_Produtos[Preço Unitário])</f>
        <v>93.5</v>
      </c>
      <c r="H17" s="28">
        <f>TB_Vendas[[#This Row],[Unitário]]*TB_Vendas[[#This Row],[Qtd]]</f>
        <v>187</v>
      </c>
      <c r="I17" s="1" t="s">
        <v>86</v>
      </c>
    </row>
    <row r="18" spans="1:9">
      <c r="A18" s="31">
        <f>MONTH(TB_Vendas[[#This Row],[Data]])</f>
        <v>2</v>
      </c>
      <c r="B18" s="29">
        <v>44981</v>
      </c>
      <c r="C18" s="1" t="s">
        <v>72</v>
      </c>
      <c r="D18" s="33">
        <v>38</v>
      </c>
      <c r="E18" s="1" t="s">
        <v>82</v>
      </c>
      <c r="F18" s="1">
        <v>4</v>
      </c>
      <c r="G18" s="88">
        <f>LOOKUP(TB_Vendas[[#This Row],[Código]],TB_Produtos[Código],TB_Produtos[Preço Unitário])</f>
        <v>259.89999999999998</v>
      </c>
      <c r="H18" s="28">
        <f>TB_Vendas[[#This Row],[Unitário]]*TB_Vendas[[#This Row],[Qtd]]</f>
        <v>1039.5999999999999</v>
      </c>
      <c r="I18" s="1" t="s">
        <v>84</v>
      </c>
    </row>
    <row r="19" spans="1:9">
      <c r="A19" s="31">
        <f>MONTH(TB_Vendas[[#This Row],[Data]])</f>
        <v>2</v>
      </c>
      <c r="B19" s="29">
        <v>44982</v>
      </c>
      <c r="C19" s="1" t="s">
        <v>55</v>
      </c>
      <c r="D19" s="33" t="s">
        <v>2</v>
      </c>
      <c r="E19" s="1" t="s">
        <v>12</v>
      </c>
      <c r="F19" s="1">
        <v>3</v>
      </c>
      <c r="G19" s="88">
        <f>LOOKUP(TB_Vendas[[#This Row],[Código]],TB_Produtos[Código],TB_Produtos[Preço Unitário])</f>
        <v>39.9</v>
      </c>
      <c r="H19" s="28">
        <f>TB_Vendas[[#This Row],[Unitário]]*TB_Vendas[[#This Row],[Qtd]]</f>
        <v>119.69999999999999</v>
      </c>
      <c r="I19" s="1" t="s">
        <v>84</v>
      </c>
    </row>
    <row r="20" spans="1:9">
      <c r="A20" s="31">
        <f>MONTH(TB_Vendas[[#This Row],[Data]])</f>
        <v>2</v>
      </c>
      <c r="B20" s="29">
        <v>44983</v>
      </c>
      <c r="C20" s="1" t="s">
        <v>44</v>
      </c>
      <c r="D20" s="33" t="s">
        <v>3</v>
      </c>
      <c r="E20" s="1" t="s">
        <v>12</v>
      </c>
      <c r="F20" s="1">
        <v>2</v>
      </c>
      <c r="G20" s="88">
        <f>LOOKUP(TB_Vendas[[#This Row],[Código]],TB_Produtos[Código],TB_Produtos[Preço Unitário])</f>
        <v>69.900000000000006</v>
      </c>
      <c r="H20" s="28">
        <f>TB_Vendas[[#This Row],[Unitário]]*TB_Vendas[[#This Row],[Qtd]]</f>
        <v>139.80000000000001</v>
      </c>
      <c r="I20" s="1" t="s">
        <v>83</v>
      </c>
    </row>
    <row r="21" spans="1:9">
      <c r="A21" s="31">
        <f>MONTH(TB_Vendas[[#This Row],[Data]])</f>
        <v>3</v>
      </c>
      <c r="B21" s="29">
        <v>44986</v>
      </c>
      <c r="C21" s="1" t="s">
        <v>59</v>
      </c>
      <c r="D21" s="33" t="s">
        <v>3</v>
      </c>
      <c r="E21" s="1" t="s">
        <v>12</v>
      </c>
      <c r="F21" s="1">
        <v>3</v>
      </c>
      <c r="G21" s="88">
        <f>LOOKUP(TB_Vendas[[#This Row],[Código]],TB_Produtos[Código],TB_Produtos[Preço Unitário])</f>
        <v>29.9</v>
      </c>
      <c r="H21" s="28">
        <f>TB_Vendas[[#This Row],[Unitário]]*TB_Vendas[[#This Row],[Qtd]]</f>
        <v>89.699999999999989</v>
      </c>
      <c r="I21" s="1" t="s">
        <v>86</v>
      </c>
    </row>
    <row r="22" spans="1:9">
      <c r="A22" s="31">
        <f>MONTH(TB_Vendas[[#This Row],[Data]])</f>
        <v>3</v>
      </c>
      <c r="B22" s="29">
        <v>44986</v>
      </c>
      <c r="C22" s="1" t="s">
        <v>74</v>
      </c>
      <c r="D22" s="33">
        <v>37</v>
      </c>
      <c r="E22" s="1" t="s">
        <v>82</v>
      </c>
      <c r="F22" s="1">
        <v>1</v>
      </c>
      <c r="G22" s="88">
        <f>LOOKUP(TB_Vendas[[#This Row],[Código]],TB_Produtos[Código],TB_Produtos[Preço Unitário])</f>
        <v>249.9</v>
      </c>
      <c r="H22" s="28">
        <f>TB_Vendas[[#This Row],[Unitário]]*TB_Vendas[[#This Row],[Qtd]]</f>
        <v>249.9</v>
      </c>
      <c r="I22" s="1" t="s">
        <v>83</v>
      </c>
    </row>
    <row r="23" spans="1:9">
      <c r="A23" s="31">
        <f>MONTH(TB_Vendas[[#This Row],[Data]])</f>
        <v>3</v>
      </c>
      <c r="B23" s="29">
        <v>44987</v>
      </c>
      <c r="C23" s="1" t="s">
        <v>47</v>
      </c>
      <c r="D23" s="33" t="s">
        <v>8</v>
      </c>
      <c r="E23" s="1" t="s">
        <v>13</v>
      </c>
      <c r="F23" s="1">
        <v>4</v>
      </c>
      <c r="G23" s="88">
        <f>LOOKUP(TB_Vendas[[#This Row],[Código]],TB_Produtos[Código],TB_Produtos[Preço Unitário])</f>
        <v>259.89999999999998</v>
      </c>
      <c r="H23" s="28">
        <f>TB_Vendas[[#This Row],[Unitário]]*TB_Vendas[[#This Row],[Qtd]]</f>
        <v>1039.5999999999999</v>
      </c>
      <c r="I23" s="1" t="s">
        <v>83</v>
      </c>
    </row>
    <row r="24" spans="1:9">
      <c r="A24" s="31">
        <f>MONTH(TB_Vendas[[#This Row],[Data]])</f>
        <v>3</v>
      </c>
      <c r="B24" s="29">
        <v>44988</v>
      </c>
      <c r="C24" s="1" t="s">
        <v>54</v>
      </c>
      <c r="D24" s="33" t="s">
        <v>4</v>
      </c>
      <c r="E24" s="1" t="s">
        <v>12</v>
      </c>
      <c r="F24" s="1">
        <v>2</v>
      </c>
      <c r="G24" s="88">
        <f>LOOKUP(TB_Vendas[[#This Row],[Código]],TB_Produtos[Código],TB_Produtos[Preço Unitário])</f>
        <v>48.9</v>
      </c>
      <c r="H24" s="28">
        <f>TB_Vendas[[#This Row],[Unitário]]*TB_Vendas[[#This Row],[Qtd]]</f>
        <v>97.8</v>
      </c>
      <c r="I24" s="1" t="s">
        <v>86</v>
      </c>
    </row>
    <row r="25" spans="1:9">
      <c r="A25" s="31">
        <f>MONTH(TB_Vendas[[#This Row],[Data]])</f>
        <v>3</v>
      </c>
      <c r="B25" s="29">
        <v>44989</v>
      </c>
      <c r="C25" s="1" t="s">
        <v>56</v>
      </c>
      <c r="D25" s="33" t="s">
        <v>3</v>
      </c>
      <c r="E25" s="1" t="s">
        <v>12</v>
      </c>
      <c r="F25" s="1">
        <v>3</v>
      </c>
      <c r="G25" s="88">
        <f>LOOKUP(TB_Vendas[[#This Row],[Código]],TB_Produtos[Código],TB_Produtos[Preço Unitário])</f>
        <v>39.9</v>
      </c>
      <c r="H25" s="28">
        <f>TB_Vendas[[#This Row],[Unitário]]*TB_Vendas[[#This Row],[Qtd]]</f>
        <v>119.69999999999999</v>
      </c>
      <c r="I25" s="1" t="s">
        <v>83</v>
      </c>
    </row>
    <row r="26" spans="1:9">
      <c r="A26" s="31">
        <f>MONTH(TB_Vendas[[#This Row],[Data]])</f>
        <v>3</v>
      </c>
      <c r="B26" s="29">
        <v>44994</v>
      </c>
      <c r="C26" s="1" t="s">
        <v>66</v>
      </c>
      <c r="D26" s="33" t="s">
        <v>3</v>
      </c>
      <c r="E26" s="1" t="s">
        <v>12</v>
      </c>
      <c r="F26" s="1">
        <v>2</v>
      </c>
      <c r="G26" s="88">
        <f>LOOKUP(TB_Vendas[[#This Row],[Código]],TB_Produtos[Código],TB_Produtos[Preço Unitário])</f>
        <v>259.89999999999998</v>
      </c>
      <c r="H26" s="28">
        <f>TB_Vendas[[#This Row],[Unitário]]*TB_Vendas[[#This Row],[Qtd]]</f>
        <v>519.79999999999995</v>
      </c>
      <c r="I26" s="1" t="s">
        <v>86</v>
      </c>
    </row>
    <row r="27" spans="1:9">
      <c r="A27" s="31">
        <f>MONTH(TB_Vendas[[#This Row],[Data]])</f>
        <v>3</v>
      </c>
      <c r="B27" s="29">
        <v>44999</v>
      </c>
      <c r="C27" s="1" t="s">
        <v>74</v>
      </c>
      <c r="D27" s="33">
        <v>37</v>
      </c>
      <c r="E27" s="1" t="s">
        <v>82</v>
      </c>
      <c r="F27" s="1">
        <v>1</v>
      </c>
      <c r="G27" s="88">
        <f>LOOKUP(TB_Vendas[[#This Row],[Código]],TB_Produtos[Código],TB_Produtos[Preço Unitário])</f>
        <v>249.9</v>
      </c>
      <c r="H27" s="28">
        <f>TB_Vendas[[#This Row],[Unitário]]*TB_Vendas[[#This Row],[Qtd]]</f>
        <v>249.9</v>
      </c>
      <c r="I27" s="1" t="s">
        <v>86</v>
      </c>
    </row>
    <row r="28" spans="1:9">
      <c r="A28" s="31">
        <f>MONTH(TB_Vendas[[#This Row],[Data]])</f>
        <v>3</v>
      </c>
      <c r="B28" s="29">
        <v>45004</v>
      </c>
      <c r="C28" s="1" t="s">
        <v>45</v>
      </c>
      <c r="D28" s="33" t="s">
        <v>4</v>
      </c>
      <c r="E28" s="1" t="s">
        <v>12</v>
      </c>
      <c r="F28" s="1">
        <v>5</v>
      </c>
      <c r="G28" s="88">
        <f>LOOKUP(TB_Vendas[[#This Row],[Código]],TB_Produtos[Código],TB_Produtos[Preço Unitário])</f>
        <v>70.900000000000006</v>
      </c>
      <c r="H28" s="28">
        <f>TB_Vendas[[#This Row],[Unitário]]*TB_Vendas[[#This Row],[Qtd]]</f>
        <v>354.5</v>
      </c>
      <c r="I28" s="1" t="s">
        <v>86</v>
      </c>
    </row>
    <row r="29" spans="1:9">
      <c r="A29" s="31">
        <f>MONTH(TB_Vendas[[#This Row],[Data]])</f>
        <v>3</v>
      </c>
      <c r="B29" s="29">
        <v>45006</v>
      </c>
      <c r="C29" s="1" t="s">
        <v>71</v>
      </c>
      <c r="D29" s="33">
        <v>37</v>
      </c>
      <c r="E29" s="1" t="s">
        <v>82</v>
      </c>
      <c r="F29" s="1">
        <v>2</v>
      </c>
      <c r="G29" s="88">
        <f>LOOKUP(TB_Vendas[[#This Row],[Código]],TB_Produtos[Código],TB_Produtos[Preço Unitário])</f>
        <v>255</v>
      </c>
      <c r="H29" s="28">
        <f>TB_Vendas[[#This Row],[Unitário]]*TB_Vendas[[#This Row],[Qtd]]</f>
        <v>510</v>
      </c>
      <c r="I29" s="1" t="s">
        <v>84</v>
      </c>
    </row>
    <row r="30" spans="1:9">
      <c r="A30" s="31">
        <f>MONTH(TB_Vendas[[#This Row],[Data]])</f>
        <v>3</v>
      </c>
      <c r="B30" s="29">
        <v>45010</v>
      </c>
      <c r="C30" s="1" t="s">
        <v>45</v>
      </c>
      <c r="D30" s="33" t="s">
        <v>4</v>
      </c>
      <c r="E30" s="1" t="s">
        <v>12</v>
      </c>
      <c r="F30" s="1">
        <v>3</v>
      </c>
      <c r="G30" s="88">
        <f>LOOKUP(TB_Vendas[[#This Row],[Código]],TB_Produtos[Código],TB_Produtos[Preço Unitário])</f>
        <v>70.900000000000006</v>
      </c>
      <c r="H30" s="28">
        <f>TB_Vendas[[#This Row],[Unitário]]*TB_Vendas[[#This Row],[Qtd]]</f>
        <v>212.70000000000002</v>
      </c>
      <c r="I30" s="1" t="s">
        <v>83</v>
      </c>
    </row>
    <row r="31" spans="1:9">
      <c r="A31" s="31">
        <f>MONTH(TB_Vendas[[#This Row],[Data]])</f>
        <v>4</v>
      </c>
      <c r="B31" s="29">
        <v>45018</v>
      </c>
      <c r="C31" s="1" t="s">
        <v>64</v>
      </c>
      <c r="D31" s="33" t="s">
        <v>4</v>
      </c>
      <c r="E31" s="1" t="s">
        <v>12</v>
      </c>
      <c r="F31" s="1">
        <v>1</v>
      </c>
      <c r="G31" s="88">
        <f>LOOKUP(TB_Vendas[[#This Row],[Código]],TB_Produtos[Código],TB_Produtos[Preço Unitário])</f>
        <v>300</v>
      </c>
      <c r="H31" s="28">
        <f>TB_Vendas[[#This Row],[Unitário]]*TB_Vendas[[#This Row],[Qtd]]</f>
        <v>300</v>
      </c>
      <c r="I31" s="1" t="s">
        <v>86</v>
      </c>
    </row>
    <row r="32" spans="1:9">
      <c r="A32" s="31">
        <f>MONTH(TB_Vendas[[#This Row],[Data]])</f>
        <v>4</v>
      </c>
      <c r="B32" s="29">
        <v>45020</v>
      </c>
      <c r="C32" s="1" t="s">
        <v>70</v>
      </c>
      <c r="D32" s="33">
        <v>36</v>
      </c>
      <c r="E32" s="1" t="s">
        <v>82</v>
      </c>
      <c r="F32" s="1">
        <v>4</v>
      </c>
      <c r="G32" s="88">
        <f>LOOKUP(TB_Vendas[[#This Row],[Código]],TB_Produtos[Código],TB_Produtos[Preço Unitário])</f>
        <v>249.9</v>
      </c>
      <c r="H32" s="28">
        <f>TB_Vendas[[#This Row],[Unitário]]*TB_Vendas[[#This Row],[Qtd]]</f>
        <v>999.6</v>
      </c>
      <c r="I32" s="1" t="s">
        <v>86</v>
      </c>
    </row>
    <row r="33" spans="1:9">
      <c r="A33" s="31">
        <f>MONTH(TB_Vendas[[#This Row],[Data]])</f>
        <v>4</v>
      </c>
      <c r="B33" s="29">
        <v>45024</v>
      </c>
      <c r="C33" s="1" t="s">
        <v>80</v>
      </c>
      <c r="D33" s="33" t="s">
        <v>3</v>
      </c>
      <c r="E33" s="1" t="s">
        <v>12</v>
      </c>
      <c r="F33" s="1">
        <v>3</v>
      </c>
      <c r="G33" s="88">
        <f>LOOKUP(TB_Vendas[[#This Row],[Código]],TB_Produtos[Código],TB_Produtos[Preço Unitário])</f>
        <v>142.9</v>
      </c>
      <c r="H33" s="28">
        <f>TB_Vendas[[#This Row],[Unitário]]*TB_Vendas[[#This Row],[Qtd]]</f>
        <v>428.70000000000005</v>
      </c>
      <c r="I33" s="1" t="s">
        <v>83</v>
      </c>
    </row>
    <row r="34" spans="1:9">
      <c r="A34" s="31">
        <f>MONTH(TB_Vendas[[#This Row],[Data]])</f>
        <v>4</v>
      </c>
      <c r="B34" s="29">
        <v>45027</v>
      </c>
      <c r="C34" s="1" t="s">
        <v>43</v>
      </c>
      <c r="D34" s="33" t="s">
        <v>2</v>
      </c>
      <c r="E34" s="1" t="s">
        <v>12</v>
      </c>
      <c r="F34" s="1">
        <v>2</v>
      </c>
      <c r="G34" s="88">
        <f>LOOKUP(TB_Vendas[[#This Row],[Código]],TB_Produtos[Código],TB_Produtos[Preço Unitário])</f>
        <v>65.900000000000006</v>
      </c>
      <c r="H34" s="28">
        <f>TB_Vendas[[#This Row],[Unitário]]*TB_Vendas[[#This Row],[Qtd]]</f>
        <v>131.80000000000001</v>
      </c>
      <c r="I34" s="1" t="s">
        <v>84</v>
      </c>
    </row>
    <row r="35" spans="1:9">
      <c r="A35" s="31">
        <f>MONTH(TB_Vendas[[#This Row],[Data]])</f>
        <v>4</v>
      </c>
      <c r="B35" s="29">
        <v>45028</v>
      </c>
      <c r="C35" s="1" t="s">
        <v>51</v>
      </c>
      <c r="D35" s="33" t="s">
        <v>4</v>
      </c>
      <c r="E35" s="1" t="s">
        <v>12</v>
      </c>
      <c r="F35" s="1">
        <v>1</v>
      </c>
      <c r="G35" s="88">
        <f>LOOKUP(TB_Vendas[[#This Row],[Código]],TB_Produtos[Código],TB_Produtos[Preço Unitário])</f>
        <v>92.9</v>
      </c>
      <c r="H35" s="28">
        <f>TB_Vendas[[#This Row],[Unitário]]*TB_Vendas[[#This Row],[Qtd]]</f>
        <v>92.9</v>
      </c>
      <c r="I35" s="1" t="s">
        <v>86</v>
      </c>
    </row>
    <row r="36" spans="1:9">
      <c r="A36" s="31">
        <f>MONTH(TB_Vendas[[#This Row],[Data]])</f>
        <v>4</v>
      </c>
      <c r="B36" s="29">
        <v>45029</v>
      </c>
      <c r="C36" s="1" t="s">
        <v>55</v>
      </c>
      <c r="D36" s="33" t="s">
        <v>2</v>
      </c>
      <c r="E36" s="1" t="s">
        <v>12</v>
      </c>
      <c r="F36" s="1">
        <v>3</v>
      </c>
      <c r="G36" s="88">
        <f>LOOKUP(TB_Vendas[[#This Row],[Código]],TB_Produtos[Código],TB_Produtos[Preço Unitário])</f>
        <v>39.9</v>
      </c>
      <c r="H36" s="28">
        <f>TB_Vendas[[#This Row],[Unitário]]*TB_Vendas[[#This Row],[Qtd]]</f>
        <v>119.69999999999999</v>
      </c>
      <c r="I36" s="1" t="s">
        <v>86</v>
      </c>
    </row>
    <row r="37" spans="1:9">
      <c r="A37" s="31">
        <f>MONTH(TB_Vendas[[#This Row],[Data]])</f>
        <v>4</v>
      </c>
      <c r="B37" s="29">
        <v>45031</v>
      </c>
      <c r="C37" s="1" t="s">
        <v>63</v>
      </c>
      <c r="D37" s="33" t="s">
        <v>3</v>
      </c>
      <c r="E37" s="1" t="s">
        <v>12</v>
      </c>
      <c r="F37" s="1">
        <v>4</v>
      </c>
      <c r="G37" s="88">
        <f>LOOKUP(TB_Vendas[[#This Row],[Código]],TB_Produtos[Código],TB_Produtos[Preço Unitário])</f>
        <v>302.89999999999998</v>
      </c>
      <c r="H37" s="28">
        <f>TB_Vendas[[#This Row],[Unitário]]*TB_Vendas[[#This Row],[Qtd]]</f>
        <v>1211.5999999999999</v>
      </c>
      <c r="I37" s="1" t="s">
        <v>83</v>
      </c>
    </row>
    <row r="38" spans="1:9">
      <c r="A38" s="31">
        <f>MONTH(TB_Vendas[[#This Row],[Data]])</f>
        <v>4</v>
      </c>
      <c r="B38" s="29">
        <v>45038</v>
      </c>
      <c r="C38" s="1" t="s">
        <v>44</v>
      </c>
      <c r="D38" s="33" t="s">
        <v>3</v>
      </c>
      <c r="E38" s="1" t="s">
        <v>12</v>
      </c>
      <c r="F38" s="1">
        <v>2</v>
      </c>
      <c r="G38" s="88">
        <f>LOOKUP(TB_Vendas[[#This Row],[Código]],TB_Produtos[Código],TB_Produtos[Preço Unitário])</f>
        <v>69.900000000000006</v>
      </c>
      <c r="H38" s="28">
        <f>TB_Vendas[[#This Row],[Unitário]]*TB_Vendas[[#This Row],[Qtd]]</f>
        <v>139.80000000000001</v>
      </c>
      <c r="I38" s="1" t="s">
        <v>83</v>
      </c>
    </row>
    <row r="39" spans="1:9">
      <c r="A39" s="31">
        <f>MONTH(TB_Vendas[[#This Row],[Data]])</f>
        <v>4</v>
      </c>
      <c r="B39" s="29">
        <v>45039</v>
      </c>
      <c r="C39" s="1" t="s">
        <v>81</v>
      </c>
      <c r="D39" s="33" t="s">
        <v>4</v>
      </c>
      <c r="E39" s="1" t="s">
        <v>12</v>
      </c>
      <c r="F39" s="1">
        <v>3</v>
      </c>
      <c r="G39" s="88">
        <f>LOOKUP(TB_Vendas[[#This Row],[Código]],TB_Produtos[Código],TB_Produtos[Preço Unitário])</f>
        <v>146</v>
      </c>
      <c r="H39" s="28">
        <f>TB_Vendas[[#This Row],[Unitário]]*TB_Vendas[[#This Row],[Qtd]]</f>
        <v>438</v>
      </c>
      <c r="I39" s="1" t="s">
        <v>86</v>
      </c>
    </row>
    <row r="40" spans="1:9">
      <c r="A40" s="31">
        <f>MONTH(TB_Vendas[[#This Row],[Data]])</f>
        <v>4</v>
      </c>
      <c r="B40" s="29">
        <v>45042</v>
      </c>
      <c r="C40" s="1" t="s">
        <v>60</v>
      </c>
      <c r="D40" s="33" t="s">
        <v>4</v>
      </c>
      <c r="E40" s="1" t="s">
        <v>12</v>
      </c>
      <c r="F40" s="1">
        <v>1</v>
      </c>
      <c r="G40" s="88">
        <f>LOOKUP(TB_Vendas[[#This Row],[Código]],TB_Produtos[Código],TB_Produtos[Preço Unitário])</f>
        <v>32.9</v>
      </c>
      <c r="H40" s="28">
        <f>TB_Vendas[[#This Row],[Unitário]]*TB_Vendas[[#This Row],[Qtd]]</f>
        <v>32.9</v>
      </c>
      <c r="I40" s="1" t="s">
        <v>84</v>
      </c>
    </row>
    <row r="41" spans="1:9">
      <c r="A41" s="31">
        <f>MONTH(TB_Vendas[[#This Row],[Data]])</f>
        <v>4</v>
      </c>
      <c r="B41" s="29">
        <v>45043</v>
      </c>
      <c r="C41" s="1" t="s">
        <v>56</v>
      </c>
      <c r="D41" s="33" t="s">
        <v>3</v>
      </c>
      <c r="E41" s="1" t="s">
        <v>12</v>
      </c>
      <c r="F41" s="1">
        <v>4</v>
      </c>
      <c r="G41" s="88">
        <f>LOOKUP(TB_Vendas[[#This Row],[Código]],TB_Produtos[Código],TB_Produtos[Preço Unitário])</f>
        <v>39.9</v>
      </c>
      <c r="H41" s="28">
        <f>TB_Vendas[[#This Row],[Unitário]]*TB_Vendas[[#This Row],[Qtd]]</f>
        <v>159.6</v>
      </c>
      <c r="I41" s="1" t="s">
        <v>84</v>
      </c>
    </row>
    <row r="42" spans="1:9">
      <c r="A42" s="31">
        <f>MONTH(TB_Vendas[[#This Row],[Data]])</f>
        <v>5</v>
      </c>
      <c r="B42" s="29">
        <v>45054</v>
      </c>
      <c r="C42" s="1" t="s">
        <v>67</v>
      </c>
      <c r="D42" s="33" t="s">
        <v>4</v>
      </c>
      <c r="E42" s="1" t="s">
        <v>12</v>
      </c>
      <c r="F42" s="1">
        <v>2</v>
      </c>
      <c r="G42" s="88">
        <f>LOOKUP(TB_Vendas[[#This Row],[Código]],TB_Produtos[Código],TB_Produtos[Preço Unitário])</f>
        <v>299.89999999999998</v>
      </c>
      <c r="H42" s="28">
        <f>TB_Vendas[[#This Row],[Unitário]]*TB_Vendas[[#This Row],[Qtd]]</f>
        <v>599.79999999999995</v>
      </c>
      <c r="I42" s="1" t="s">
        <v>83</v>
      </c>
    </row>
    <row r="43" spans="1:9">
      <c r="A43" s="31">
        <f>MONTH(TB_Vendas[[#This Row],[Data]])</f>
        <v>5</v>
      </c>
      <c r="B43" s="29">
        <v>45055</v>
      </c>
      <c r="C43" s="1" t="s">
        <v>57</v>
      </c>
      <c r="D43" s="33" t="s">
        <v>4</v>
      </c>
      <c r="E43" s="1" t="s">
        <v>12</v>
      </c>
      <c r="F43" s="1">
        <v>3</v>
      </c>
      <c r="G43" s="88">
        <f>LOOKUP(TB_Vendas[[#This Row],[Código]],TB_Produtos[Código],TB_Produtos[Preço Unitário])</f>
        <v>42.5</v>
      </c>
      <c r="H43" s="28">
        <f>TB_Vendas[[#This Row],[Unitário]]*TB_Vendas[[#This Row],[Qtd]]</f>
        <v>127.5</v>
      </c>
      <c r="I43" s="1" t="s">
        <v>83</v>
      </c>
    </row>
    <row r="44" spans="1:9">
      <c r="A44" s="31">
        <f>MONTH(TB_Vendas[[#This Row],[Data]])</f>
        <v>5</v>
      </c>
      <c r="B44" s="29">
        <v>45056</v>
      </c>
      <c r="C44" s="1" t="s">
        <v>74</v>
      </c>
      <c r="D44" s="33">
        <v>37</v>
      </c>
      <c r="E44" s="1" t="s">
        <v>82</v>
      </c>
      <c r="F44" s="1">
        <v>1</v>
      </c>
      <c r="G44" s="88">
        <f>LOOKUP(TB_Vendas[[#This Row],[Código]],TB_Produtos[Código],TB_Produtos[Preço Unitário])</f>
        <v>249.9</v>
      </c>
      <c r="H44" s="28">
        <f>TB_Vendas[[#This Row],[Unitário]]*TB_Vendas[[#This Row],[Qtd]]</f>
        <v>249.9</v>
      </c>
      <c r="I44" s="1" t="s">
        <v>86</v>
      </c>
    </row>
    <row r="45" spans="1:9">
      <c r="A45" s="31">
        <f>MONTH(TB_Vendas[[#This Row],[Data]])</f>
        <v>5</v>
      </c>
      <c r="B45" s="29">
        <v>45057</v>
      </c>
      <c r="C45" s="1" t="s">
        <v>74</v>
      </c>
      <c r="D45" s="33">
        <v>37</v>
      </c>
      <c r="E45" s="1" t="s">
        <v>82</v>
      </c>
      <c r="F45" s="1">
        <v>2</v>
      </c>
      <c r="G45" s="88">
        <f>LOOKUP(TB_Vendas[[#This Row],[Código]],TB_Produtos[Código],TB_Produtos[Preço Unitário])</f>
        <v>249.9</v>
      </c>
      <c r="H45" s="28">
        <f>TB_Vendas[[#This Row],[Unitário]]*TB_Vendas[[#This Row],[Qtd]]</f>
        <v>499.8</v>
      </c>
      <c r="I45" s="1" t="s">
        <v>84</v>
      </c>
    </row>
    <row r="46" spans="1:9">
      <c r="A46" s="31">
        <f>MONTH(TB_Vendas[[#This Row],[Data]])</f>
        <v>5</v>
      </c>
      <c r="B46" s="29">
        <v>45058</v>
      </c>
      <c r="C46" s="1" t="s">
        <v>54</v>
      </c>
      <c r="D46" s="33" t="s">
        <v>4</v>
      </c>
      <c r="E46" s="1" t="s">
        <v>12</v>
      </c>
      <c r="F46" s="1">
        <v>3</v>
      </c>
      <c r="G46" s="88">
        <f>LOOKUP(TB_Vendas[[#This Row],[Código]],TB_Produtos[Código],TB_Produtos[Preço Unitário])</f>
        <v>48.9</v>
      </c>
      <c r="H46" s="28">
        <f>TB_Vendas[[#This Row],[Unitário]]*TB_Vendas[[#This Row],[Qtd]]</f>
        <v>146.69999999999999</v>
      </c>
      <c r="I46" s="1" t="s">
        <v>83</v>
      </c>
    </row>
    <row r="47" spans="1:9">
      <c r="A47" s="31">
        <f>MONTH(TB_Vendas[[#This Row],[Data]])</f>
        <v>5</v>
      </c>
      <c r="B47" s="29">
        <v>45061</v>
      </c>
      <c r="C47" s="1" t="s">
        <v>61</v>
      </c>
      <c r="D47" s="33" t="s">
        <v>8</v>
      </c>
      <c r="E47" s="1" t="s">
        <v>13</v>
      </c>
      <c r="F47" s="1">
        <v>2</v>
      </c>
      <c r="G47" s="88">
        <f>LOOKUP(TB_Vendas[[#This Row],[Código]],TB_Produtos[Código],TB_Produtos[Preço Unitário])</f>
        <v>49.9</v>
      </c>
      <c r="H47" s="28">
        <f>TB_Vendas[[#This Row],[Unitário]]*TB_Vendas[[#This Row],[Qtd]]</f>
        <v>99.8</v>
      </c>
      <c r="I47" s="1" t="s">
        <v>84</v>
      </c>
    </row>
    <row r="48" spans="1:9">
      <c r="A48" s="31">
        <f>MONTH(TB_Vendas[[#This Row],[Data]])</f>
        <v>5</v>
      </c>
      <c r="B48" s="29">
        <v>45064</v>
      </c>
      <c r="C48" s="1" t="s">
        <v>54</v>
      </c>
      <c r="D48" s="33" t="s">
        <v>4</v>
      </c>
      <c r="E48" s="1" t="s">
        <v>12</v>
      </c>
      <c r="F48" s="1">
        <v>4</v>
      </c>
      <c r="G48" s="88">
        <f>LOOKUP(TB_Vendas[[#This Row],[Código]],TB_Produtos[Código],TB_Produtos[Preço Unitário])</f>
        <v>48.9</v>
      </c>
      <c r="H48" s="28">
        <f>TB_Vendas[[#This Row],[Unitário]]*TB_Vendas[[#This Row],[Qtd]]</f>
        <v>195.6</v>
      </c>
      <c r="I48" s="1" t="s">
        <v>86</v>
      </c>
    </row>
    <row r="49" spans="1:9">
      <c r="A49" s="31">
        <f>MONTH(TB_Vendas[[#This Row],[Data]])</f>
        <v>6</v>
      </c>
      <c r="B49" s="29">
        <v>45084</v>
      </c>
      <c r="C49" s="1" t="s">
        <v>70</v>
      </c>
      <c r="D49" s="33">
        <v>36</v>
      </c>
      <c r="E49" s="1" t="s">
        <v>82</v>
      </c>
      <c r="F49" s="1">
        <v>3</v>
      </c>
      <c r="G49" s="88">
        <f>LOOKUP(TB_Vendas[[#This Row],[Código]],TB_Produtos[Código],TB_Produtos[Preço Unitário])</f>
        <v>249.9</v>
      </c>
      <c r="H49" s="28">
        <f>TB_Vendas[[#This Row],[Unitário]]*TB_Vendas[[#This Row],[Qtd]]</f>
        <v>749.7</v>
      </c>
      <c r="I49" s="1" t="s">
        <v>83</v>
      </c>
    </row>
    <row r="50" spans="1:9">
      <c r="A50" s="31">
        <f>MONTH(TB_Vendas[[#This Row],[Data]])</f>
        <v>6</v>
      </c>
      <c r="B50" s="29">
        <v>45084</v>
      </c>
      <c r="C50" s="1" t="s">
        <v>64</v>
      </c>
      <c r="D50" s="33" t="s">
        <v>4</v>
      </c>
      <c r="E50" s="1" t="s">
        <v>12</v>
      </c>
      <c r="F50" s="1">
        <v>2</v>
      </c>
      <c r="G50" s="88">
        <f>LOOKUP(TB_Vendas[[#This Row],[Código]],TB_Produtos[Código],TB_Produtos[Preço Unitário])</f>
        <v>300</v>
      </c>
      <c r="H50" s="28">
        <f>TB_Vendas[[#This Row],[Unitário]]*TB_Vendas[[#This Row],[Qtd]]</f>
        <v>600</v>
      </c>
      <c r="I50" s="1" t="s">
        <v>86</v>
      </c>
    </row>
    <row r="51" spans="1:9">
      <c r="A51" s="31">
        <f>MONTH(TB_Vendas[[#This Row],[Data]])</f>
        <v>6</v>
      </c>
      <c r="B51" s="29">
        <v>45086</v>
      </c>
      <c r="C51" s="1" t="s">
        <v>61</v>
      </c>
      <c r="D51" s="33" t="s">
        <v>8</v>
      </c>
      <c r="E51" s="1" t="s">
        <v>13</v>
      </c>
      <c r="F51" s="1">
        <v>2</v>
      </c>
      <c r="G51" s="88">
        <f>LOOKUP(TB_Vendas[[#This Row],[Código]],TB_Produtos[Código],TB_Produtos[Preço Unitário])</f>
        <v>49.9</v>
      </c>
      <c r="H51" s="28">
        <f>TB_Vendas[[#This Row],[Unitário]]*TB_Vendas[[#This Row],[Qtd]]</f>
        <v>99.8</v>
      </c>
      <c r="I51" s="1" t="s">
        <v>86</v>
      </c>
    </row>
    <row r="52" spans="1:9">
      <c r="A52" s="31">
        <f>MONTH(TB_Vendas[[#This Row],[Data]])</f>
        <v>6</v>
      </c>
      <c r="B52" s="29">
        <v>45086</v>
      </c>
      <c r="C52" s="1" t="s">
        <v>78</v>
      </c>
      <c r="D52" s="33" t="s">
        <v>4</v>
      </c>
      <c r="E52" s="1" t="s">
        <v>12</v>
      </c>
      <c r="F52" s="1">
        <v>2</v>
      </c>
      <c r="G52" s="88">
        <f>LOOKUP(TB_Vendas[[#This Row],[Código]],TB_Produtos[Código],TB_Produtos[Preço Unitário])</f>
        <v>93.5</v>
      </c>
      <c r="H52" s="28">
        <f>TB_Vendas[[#This Row],[Unitário]]*TB_Vendas[[#This Row],[Qtd]]</f>
        <v>187</v>
      </c>
      <c r="I52" s="1" t="s">
        <v>84</v>
      </c>
    </row>
    <row r="53" spans="1:9">
      <c r="A53" s="31">
        <f>MONTH(TB_Vendas[[#This Row],[Data]])</f>
        <v>6</v>
      </c>
      <c r="B53" s="29">
        <v>45088</v>
      </c>
      <c r="C53" s="1" t="s">
        <v>46</v>
      </c>
      <c r="D53" s="33" t="s">
        <v>8</v>
      </c>
      <c r="E53" s="1" t="s">
        <v>13</v>
      </c>
      <c r="F53" s="1">
        <v>1</v>
      </c>
      <c r="G53" s="88">
        <f>LOOKUP(TB_Vendas[[#This Row],[Código]],TB_Produtos[Código],TB_Produtos[Preço Unitário])</f>
        <v>145</v>
      </c>
      <c r="H53" s="28">
        <f>TB_Vendas[[#This Row],[Unitário]]*TB_Vendas[[#This Row],[Qtd]]</f>
        <v>145</v>
      </c>
      <c r="I53" s="1" t="s">
        <v>83</v>
      </c>
    </row>
    <row r="54" spans="1:9">
      <c r="A54" s="31">
        <f>MONTH(TB_Vendas[[#This Row],[Data]])</f>
        <v>6</v>
      </c>
      <c r="B54" s="29">
        <v>45090</v>
      </c>
      <c r="C54" s="1" t="s">
        <v>63</v>
      </c>
      <c r="D54" s="33" t="s">
        <v>3</v>
      </c>
      <c r="E54" s="1" t="s">
        <v>12</v>
      </c>
      <c r="F54" s="1">
        <v>1</v>
      </c>
      <c r="G54" s="88">
        <f>LOOKUP(TB_Vendas[[#This Row],[Código]],TB_Produtos[Código],TB_Produtos[Preço Unitário])</f>
        <v>302.89999999999998</v>
      </c>
      <c r="H54" s="28">
        <f>TB_Vendas[[#This Row],[Unitário]]*TB_Vendas[[#This Row],[Qtd]]</f>
        <v>302.89999999999998</v>
      </c>
      <c r="I54" s="1" t="s">
        <v>83</v>
      </c>
    </row>
    <row r="55" spans="1:9">
      <c r="A55" s="31">
        <f>MONTH(TB_Vendas[[#This Row],[Data]])</f>
        <v>6</v>
      </c>
      <c r="B55" s="29">
        <v>45093</v>
      </c>
      <c r="C55" s="1" t="s">
        <v>44</v>
      </c>
      <c r="D55" s="33" t="s">
        <v>3</v>
      </c>
      <c r="E55" s="1" t="s">
        <v>12</v>
      </c>
      <c r="F55" s="1">
        <v>3</v>
      </c>
      <c r="G55" s="88">
        <f>LOOKUP(TB_Vendas[[#This Row],[Código]],TB_Produtos[Código],TB_Produtos[Preço Unitário])</f>
        <v>69.900000000000006</v>
      </c>
      <c r="H55" s="28">
        <f>TB_Vendas[[#This Row],[Unitário]]*TB_Vendas[[#This Row],[Qtd]]</f>
        <v>209.70000000000002</v>
      </c>
      <c r="I55" s="1" t="s">
        <v>83</v>
      </c>
    </row>
    <row r="56" spans="1:9">
      <c r="A56" s="31">
        <f>MONTH(TB_Vendas[[#This Row],[Data]])</f>
        <v>6</v>
      </c>
      <c r="B56" s="29">
        <v>45093</v>
      </c>
      <c r="C56" s="1" t="s">
        <v>57</v>
      </c>
      <c r="D56" s="33" t="s">
        <v>4</v>
      </c>
      <c r="E56" s="1" t="s">
        <v>12</v>
      </c>
      <c r="F56" s="1">
        <v>4</v>
      </c>
      <c r="G56" s="88">
        <f>LOOKUP(TB_Vendas[[#This Row],[Código]],TB_Produtos[Código],TB_Produtos[Preço Unitário])</f>
        <v>42.5</v>
      </c>
      <c r="H56" s="28">
        <f>TB_Vendas[[#This Row],[Unitário]]*TB_Vendas[[#This Row],[Qtd]]</f>
        <v>170</v>
      </c>
      <c r="I56" s="1" t="s">
        <v>86</v>
      </c>
    </row>
    <row r="57" spans="1:9">
      <c r="A57" s="31">
        <f>MONTH(TB_Vendas[[#This Row],[Data]])</f>
        <v>6</v>
      </c>
      <c r="B57" s="29">
        <v>45094</v>
      </c>
      <c r="C57" s="1" t="s">
        <v>61</v>
      </c>
      <c r="D57" s="33" t="s">
        <v>8</v>
      </c>
      <c r="E57" s="1" t="s">
        <v>13</v>
      </c>
      <c r="F57" s="1">
        <v>2</v>
      </c>
      <c r="G57" s="88">
        <f>LOOKUP(TB_Vendas[[#This Row],[Código]],TB_Produtos[Código],TB_Produtos[Preço Unitário])</f>
        <v>49.9</v>
      </c>
      <c r="H57" s="28">
        <f>TB_Vendas[[#This Row],[Unitário]]*TB_Vendas[[#This Row],[Qtd]]</f>
        <v>99.8</v>
      </c>
      <c r="I57" s="1" t="s">
        <v>86</v>
      </c>
    </row>
    <row r="58" spans="1:9">
      <c r="A58" s="31">
        <f>MONTH(TB_Vendas[[#This Row],[Data]])</f>
        <v>6</v>
      </c>
      <c r="B58" s="29">
        <v>45097</v>
      </c>
      <c r="C58" s="1" t="s">
        <v>44</v>
      </c>
      <c r="D58" s="33" t="s">
        <v>3</v>
      </c>
      <c r="E58" s="1" t="s">
        <v>12</v>
      </c>
      <c r="F58" s="1">
        <v>1</v>
      </c>
      <c r="G58" s="88">
        <f>LOOKUP(TB_Vendas[[#This Row],[Código]],TB_Produtos[Código],TB_Produtos[Preço Unitário])</f>
        <v>69.900000000000006</v>
      </c>
      <c r="H58" s="28">
        <f>TB_Vendas[[#This Row],[Unitário]]*TB_Vendas[[#This Row],[Qtd]]</f>
        <v>69.900000000000006</v>
      </c>
      <c r="I58" s="1" t="s">
        <v>84</v>
      </c>
    </row>
    <row r="59" spans="1:9">
      <c r="A59" s="31">
        <f>MONTH(TB_Vendas[[#This Row],[Data]])</f>
        <v>6</v>
      </c>
      <c r="B59" s="29">
        <v>45105</v>
      </c>
      <c r="C59" s="1" t="s">
        <v>50</v>
      </c>
      <c r="D59" s="33" t="s">
        <v>3</v>
      </c>
      <c r="E59" s="1" t="s">
        <v>12</v>
      </c>
      <c r="F59" s="1">
        <v>5</v>
      </c>
      <c r="G59" s="88">
        <f>LOOKUP(TB_Vendas[[#This Row],[Código]],TB_Produtos[Código],TB_Produtos[Preço Unitário])</f>
        <v>89.9</v>
      </c>
      <c r="H59" s="28">
        <f>TB_Vendas[[#This Row],[Unitário]]*TB_Vendas[[#This Row],[Qtd]]</f>
        <v>449.5</v>
      </c>
      <c r="I59" s="1" t="s">
        <v>84</v>
      </c>
    </row>
    <row r="60" spans="1:9">
      <c r="A60" s="31">
        <f>MONTH(TB_Vendas[[#This Row],[Data]])</f>
        <v>6</v>
      </c>
      <c r="B60" s="29">
        <v>45105</v>
      </c>
      <c r="C60" s="1" t="s">
        <v>79</v>
      </c>
      <c r="D60" s="33" t="s">
        <v>2</v>
      </c>
      <c r="E60" s="1" t="s">
        <v>12</v>
      </c>
      <c r="F60" s="1">
        <v>2</v>
      </c>
      <c r="G60" s="88">
        <f>LOOKUP(TB_Vendas[[#This Row],[Código]],TB_Produtos[Código],TB_Produtos[Preço Unitário])</f>
        <v>140</v>
      </c>
      <c r="H60" s="28">
        <f>TB_Vendas[[#This Row],[Unitário]]*TB_Vendas[[#This Row],[Qtd]]</f>
        <v>280</v>
      </c>
      <c r="I60" s="1" t="s">
        <v>84</v>
      </c>
    </row>
    <row r="61" spans="1:9">
      <c r="A61" s="31">
        <f>MONTH(TB_Vendas[[#This Row],[Data]])</f>
        <v>6</v>
      </c>
      <c r="B61" s="29">
        <v>45106</v>
      </c>
      <c r="C61" s="1" t="s">
        <v>48</v>
      </c>
      <c r="D61" s="34" t="s">
        <v>8</v>
      </c>
      <c r="E61" s="1" t="s">
        <v>13</v>
      </c>
      <c r="F61" s="1">
        <v>3</v>
      </c>
      <c r="G61" s="88">
        <f>LOOKUP(TB_Vendas[[#This Row],[Código]],TB_Produtos[Código],TB_Produtos[Preço Unitário])</f>
        <v>39.9</v>
      </c>
      <c r="H61" s="28">
        <f>TB_Vendas[[#This Row],[Unitário]]*TB_Vendas[[#This Row],[Qtd]]</f>
        <v>119.69999999999999</v>
      </c>
      <c r="I61" s="1" t="s">
        <v>86</v>
      </c>
    </row>
  </sheetData>
  <mergeCells count="1">
    <mergeCell ref="A1:I1"/>
  </mergeCells>
  <conditionalFormatting sqref="F2:G2">
    <cfRule type="cellIs" dxfId="0" priority="2" operator="equal">
      <formula>0</formula>
    </cfRule>
  </conditionalFormatting>
  <conditionalFormatting sqref="I3:I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B844-AA87-4A04-A889-B259F7D921AE}">
  <dimension ref="A1:N10"/>
  <sheetViews>
    <sheetView zoomScale="130" zoomScaleNormal="130" workbookViewId="0">
      <selection activeCell="C3" activeCellId="1" sqref="A3 C3:D3"/>
    </sheetView>
  </sheetViews>
  <sheetFormatPr defaultRowHeight="14.4"/>
  <cols>
    <col min="1" max="1" width="10.6640625" bestFit="1" customWidth="1"/>
    <col min="2" max="2" width="11.88671875" bestFit="1" customWidth="1"/>
    <col min="3" max="4" width="11.88671875" customWidth="1"/>
    <col min="5" max="5" width="2.21875" customWidth="1"/>
    <col min="8" max="8" width="11.88671875" bestFit="1" customWidth="1"/>
    <col min="10" max="10" width="2" customWidth="1"/>
    <col min="11" max="11" width="9.6640625" bestFit="1" customWidth="1"/>
    <col min="12" max="12" width="10.77734375" bestFit="1" customWidth="1"/>
    <col min="13" max="13" width="8.21875" bestFit="1" customWidth="1"/>
    <col min="14" max="14" width="11.88671875" bestFit="1" customWidth="1"/>
  </cols>
  <sheetData>
    <row r="1" spans="1:14">
      <c r="A1" s="97" t="s">
        <v>95</v>
      </c>
      <c r="B1" s="98" t="s">
        <v>17</v>
      </c>
      <c r="C1" s="98" t="s">
        <v>108</v>
      </c>
      <c r="D1" s="99" t="s">
        <v>109</v>
      </c>
      <c r="E1" s="89"/>
      <c r="F1" s="40" t="s">
        <v>97</v>
      </c>
      <c r="G1" s="40" t="s">
        <v>98</v>
      </c>
      <c r="H1" s="40" t="s">
        <v>17</v>
      </c>
      <c r="I1" s="40" t="s">
        <v>16</v>
      </c>
      <c r="K1" s="40" t="s">
        <v>10</v>
      </c>
      <c r="L1" s="40" t="s">
        <v>106</v>
      </c>
      <c r="M1" s="40" t="s">
        <v>105</v>
      </c>
      <c r="N1" s="40" t="s">
        <v>17</v>
      </c>
    </row>
    <row r="2" spans="1:14">
      <c r="A2" s="38" t="s">
        <v>83</v>
      </c>
      <c r="B2" s="37">
        <f>SUMIF(TB_Vendas[Vendedor],A2,TB_Vendas[Total])</f>
        <v>6780.4999999999991</v>
      </c>
      <c r="C2" s="93">
        <f>B2/SUM($B$2:$B$4)</f>
        <v>0.38227135882372837</v>
      </c>
      <c r="D2" s="95">
        <f>1-C2</f>
        <v>0.61772864117627169</v>
      </c>
      <c r="E2" s="90"/>
      <c r="F2" s="3">
        <v>1</v>
      </c>
      <c r="G2" s="3" t="s">
        <v>99</v>
      </c>
      <c r="H2" s="37">
        <f>SUMIF(TB_Vendas[Mês],F2,TB_Vendas[Total])</f>
        <v>2241.4</v>
      </c>
      <c r="I2" s="3">
        <f>SUMIF(TB_Vendas[Mês],F2,TB_Vendas[Qtd])</f>
        <v>14</v>
      </c>
      <c r="K2" s="3" t="s">
        <v>13</v>
      </c>
      <c r="L2" s="41">
        <f>N2/SUM($N$2:$N$4)</f>
        <v>0.14733839232356488</v>
      </c>
      <c r="M2" s="42">
        <f>1-L2</f>
        <v>0.85266160767643506</v>
      </c>
      <c r="N2" s="37">
        <f>SUMIF(TB_Vendas[Categoria],K2,TB_Vendas[Total])</f>
        <v>2613.4</v>
      </c>
    </row>
    <row r="3" spans="1:14">
      <c r="A3" s="38" t="s">
        <v>84</v>
      </c>
      <c r="B3" s="37">
        <f>SUMIF(TB_Vendas[Vendedor],A3,TB_Vendas[Total])</f>
        <v>5075.2</v>
      </c>
      <c r="C3" s="93">
        <f t="shared" ref="C3:C4" si="0">B3/SUM($B$2:$B$4)</f>
        <v>0.28612987247285399</v>
      </c>
      <c r="D3" s="95">
        <f t="shared" ref="D3:D4" si="1">1-C3</f>
        <v>0.71387012752714596</v>
      </c>
      <c r="E3" s="90"/>
      <c r="F3" s="3">
        <v>2</v>
      </c>
      <c r="G3" s="3" t="s">
        <v>100</v>
      </c>
      <c r="H3" s="37">
        <f>SUMIF(TB_Vendas[Mês],F3,TB_Vendas[Total])</f>
        <v>2595.6999999999998</v>
      </c>
      <c r="I3" s="3">
        <f>SUMIF(TB_Vendas[Mês],F3,TB_Vendas[Qtd])</f>
        <v>15</v>
      </c>
      <c r="K3" s="3" t="s">
        <v>82</v>
      </c>
      <c r="L3" s="41">
        <f t="shared" ref="L3:L4" si="2">N3/SUM($N$2:$N$4)</f>
        <v>0.32123648336283778</v>
      </c>
      <c r="M3" s="42">
        <f t="shared" ref="M3:M4" si="3">1-L3</f>
        <v>0.67876351663716217</v>
      </c>
      <c r="N3" s="37">
        <f>SUMIF(TB_Vendas[Categoria],K3,TB_Vendas[Total])</f>
        <v>5697.9</v>
      </c>
    </row>
    <row r="4" spans="1:14" ht="15" thickBot="1">
      <c r="A4" s="39" t="s">
        <v>86</v>
      </c>
      <c r="B4" s="92">
        <f>SUMIF(TB_Vendas[Vendedor],A4,TB_Vendas[Total])</f>
        <v>5881.7</v>
      </c>
      <c r="C4" s="94">
        <f t="shared" si="0"/>
        <v>0.33159876870341765</v>
      </c>
      <c r="D4" s="96">
        <f t="shared" si="1"/>
        <v>0.66840123129658235</v>
      </c>
      <c r="E4" s="91"/>
      <c r="F4" s="3">
        <v>3</v>
      </c>
      <c r="G4" s="3" t="s">
        <v>101</v>
      </c>
      <c r="H4" s="37">
        <f>SUMIF(TB_Vendas[Mês],F4,TB_Vendas[Total])</f>
        <v>3443.6</v>
      </c>
      <c r="I4" s="3">
        <f>SUMIF(TB_Vendas[Mês],F4,TB_Vendas[Qtd])</f>
        <v>26</v>
      </c>
      <c r="K4" s="3" t="s">
        <v>12</v>
      </c>
      <c r="L4" s="41">
        <f t="shared" si="2"/>
        <v>0.53142512431359734</v>
      </c>
      <c r="M4" s="42">
        <f t="shared" si="3"/>
        <v>0.46857487568640266</v>
      </c>
      <c r="N4" s="37">
        <f>SUMIF(TB_Vendas[Categoria],K4,TB_Vendas[Total])</f>
        <v>9426.1000000000022</v>
      </c>
    </row>
    <row r="5" spans="1:14">
      <c r="F5" s="3">
        <v>4</v>
      </c>
      <c r="G5" s="3" t="s">
        <v>102</v>
      </c>
      <c r="H5" s="37">
        <f>SUMIF(TB_Vendas[Mês],F5,TB_Vendas[Total])</f>
        <v>4054.6</v>
      </c>
      <c r="I5" s="3">
        <f>SUMIF(TB_Vendas[Mês],F5,TB_Vendas[Qtd])</f>
        <v>28</v>
      </c>
    </row>
    <row r="6" spans="1:14">
      <c r="F6" s="3">
        <v>5</v>
      </c>
      <c r="G6" s="3" t="s">
        <v>103</v>
      </c>
      <c r="H6" s="37">
        <f>SUMIF(TB_Vendas[Mês],F6,TB_Vendas[Total])</f>
        <v>1919.1</v>
      </c>
      <c r="I6" s="3">
        <f>SUMIF(TB_Vendas[Mês],F6,TB_Vendas[Qtd])</f>
        <v>17</v>
      </c>
    </row>
    <row r="7" spans="1:14">
      <c r="F7" s="3">
        <v>6</v>
      </c>
      <c r="G7" s="3" t="s">
        <v>104</v>
      </c>
      <c r="H7" s="37">
        <f>SUMIF(TB_Vendas[Mês],F7,TB_Vendas[Total])</f>
        <v>3483</v>
      </c>
      <c r="I7" s="3">
        <f>SUMIF(TB_Vendas[Mês],F7,TB_Vendas[Qtd])</f>
        <v>31</v>
      </c>
    </row>
    <row r="8" spans="1:14">
      <c r="H8" s="36"/>
    </row>
    <row r="9" spans="1:14">
      <c r="H9" s="36"/>
    </row>
    <row r="10" spans="1:14">
      <c r="H10" s="36"/>
    </row>
  </sheetData>
  <phoneticPr fontId="15" type="noConversion"/>
  <conditionalFormatting sqref="A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950E-6C9A-4427-82BD-A5312BCAA435}">
  <dimension ref="C1:CB46"/>
  <sheetViews>
    <sheetView showGridLines="0" showRowColHeaders="0" zoomScale="120" zoomScaleNormal="120" workbookViewId="0">
      <selection activeCell="CI51" sqref="CI51"/>
    </sheetView>
  </sheetViews>
  <sheetFormatPr defaultColWidth="2" defaultRowHeight="9" customHeight="1"/>
  <cols>
    <col min="1" max="16384" width="2" style="35"/>
  </cols>
  <sheetData>
    <row r="1" spans="3:80" ht="9" customHeight="1" thickBot="1"/>
    <row r="2" spans="3:80" ht="9" customHeight="1">
      <c r="C2" s="56" t="s">
        <v>15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W2" s="60" t="s">
        <v>90</v>
      </c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  <c r="AQ2" s="60" t="s">
        <v>91</v>
      </c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2"/>
      <c r="BK2" s="60" t="s">
        <v>92</v>
      </c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2"/>
    </row>
    <row r="3" spans="3:80" ht="9" customHeight="1" thickBot="1"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W3" s="63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5"/>
      <c r="AQ3" s="63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5"/>
      <c r="BK3" s="63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5"/>
    </row>
    <row r="4" spans="3:80" ht="9" customHeight="1"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W4" s="66">
        <f>COUNTA(TB_Produtos[Código])</f>
        <v>39</v>
      </c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8"/>
      <c r="AQ4" s="66">
        <f>SUM(TB_Vendas[Qtd])</f>
        <v>131</v>
      </c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8"/>
      <c r="BK4" s="75">
        <f>SUM(TB_Vendas[Total])</f>
        <v>17737.399999999998</v>
      </c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7"/>
    </row>
    <row r="5" spans="3:80" ht="9" customHeight="1"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W5" s="69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1"/>
      <c r="AQ5" s="69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1"/>
      <c r="BK5" s="78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80"/>
    </row>
    <row r="6" spans="3:80" ht="9" customHeight="1"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W6" s="69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1"/>
      <c r="AQ6" s="69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1"/>
      <c r="BK6" s="78"/>
      <c r="BL6" s="79"/>
      <c r="BM6" s="79"/>
      <c r="BN6" s="79"/>
      <c r="BO6" s="79"/>
      <c r="BP6" s="79"/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80"/>
    </row>
    <row r="7" spans="3:80" ht="9" customHeight="1" thickBot="1"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W7" s="72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4"/>
      <c r="AQ7" s="72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4"/>
      <c r="BK7" s="81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  <c r="BW7" s="82"/>
      <c r="BX7" s="82"/>
      <c r="BY7" s="82"/>
      <c r="BZ7" s="82"/>
      <c r="CA7" s="82"/>
      <c r="CB7" s="83"/>
    </row>
    <row r="8" spans="3:80" ht="9" customHeight="1" thickBot="1"/>
    <row r="9" spans="3:80" ht="9" customHeight="1">
      <c r="C9" s="44" t="s">
        <v>93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6"/>
    </row>
    <row r="10" spans="3:80" ht="9" customHeight="1"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9"/>
    </row>
    <row r="11" spans="3:80" ht="9" customHeight="1"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2"/>
    </row>
    <row r="12" spans="3:80" ht="9" customHeight="1">
      <c r="C12" s="50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2"/>
    </row>
    <row r="13" spans="3:80" ht="9" customHeight="1">
      <c r="C13" s="5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2"/>
    </row>
    <row r="14" spans="3:80" ht="9" customHeight="1">
      <c r="C14" s="50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2"/>
    </row>
    <row r="15" spans="3:80" ht="9" customHeight="1">
      <c r="C15" s="50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2"/>
    </row>
    <row r="16" spans="3:80" ht="9" customHeight="1">
      <c r="C16" s="50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2"/>
    </row>
    <row r="17" spans="3:80" ht="9" customHeight="1">
      <c r="C17" s="50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2"/>
    </row>
    <row r="18" spans="3:80" ht="9" customHeight="1">
      <c r="C18" s="50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2"/>
    </row>
    <row r="19" spans="3:80" ht="9" customHeight="1">
      <c r="C19" s="50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2"/>
    </row>
    <row r="20" spans="3:80" ht="9" customHeight="1">
      <c r="C20" s="50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2"/>
    </row>
    <row r="21" spans="3:80" ht="9" customHeight="1">
      <c r="C21" s="50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2"/>
    </row>
    <row r="22" spans="3:80" ht="9" customHeight="1">
      <c r="C22" s="5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2"/>
    </row>
    <row r="23" spans="3:80" ht="9" customHeight="1">
      <c r="C23" s="50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2"/>
    </row>
    <row r="24" spans="3:80" ht="9" customHeight="1" thickBot="1"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5"/>
    </row>
    <row r="25" spans="3:80" ht="9" customHeight="1" thickBot="1"/>
    <row r="26" spans="3:80" ht="9" customHeight="1">
      <c r="C26" s="44" t="s">
        <v>96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Q26" s="44" t="s">
        <v>94</v>
      </c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</row>
    <row r="27" spans="3:80" ht="9" customHeight="1" thickBot="1">
      <c r="C27" s="47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Q27" s="47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</row>
    <row r="28" spans="3:80" ht="9" customHeight="1">
      <c r="C28" s="57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9"/>
      <c r="AQ28" s="57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9"/>
    </row>
    <row r="29" spans="3:80" ht="9" customHeight="1"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2"/>
      <c r="AQ29" s="50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2"/>
    </row>
    <row r="30" spans="3:80" ht="9" customHeight="1">
      <c r="C30" s="50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2"/>
      <c r="AQ30" s="50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2"/>
    </row>
    <row r="31" spans="3:80" ht="9" customHeight="1">
      <c r="C31" s="50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2"/>
    </row>
    <row r="32" spans="3:80" ht="9" customHeight="1">
      <c r="C32" s="50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2"/>
      <c r="AQ32" s="50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2"/>
    </row>
    <row r="33" spans="3:80" ht="9" customHeight="1">
      <c r="C33" s="50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2"/>
      <c r="AQ33" s="50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2"/>
    </row>
    <row r="34" spans="3:80" ht="9" customHeight="1">
      <c r="C34" s="50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2"/>
      <c r="AQ34" s="50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2"/>
    </row>
    <row r="35" spans="3:80" ht="9" customHeight="1">
      <c r="C35" s="50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2"/>
      <c r="AQ35" s="50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2"/>
    </row>
    <row r="36" spans="3:80" ht="9" customHeight="1">
      <c r="C36" s="50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2"/>
      <c r="AQ36" s="50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2"/>
    </row>
    <row r="37" spans="3:80" ht="9" customHeight="1">
      <c r="C37" s="50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2"/>
      <c r="AQ37" s="50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2"/>
    </row>
    <row r="38" spans="3:80" ht="9" customHeight="1">
      <c r="C38" s="5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2"/>
      <c r="AQ38" s="50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2"/>
    </row>
    <row r="39" spans="3:80" ht="9" customHeight="1">
      <c r="C39" s="50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2"/>
      <c r="AQ39" s="50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2"/>
    </row>
    <row r="40" spans="3:80" ht="9" customHeight="1">
      <c r="C40" s="50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2"/>
      <c r="AQ40" s="50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2"/>
    </row>
    <row r="41" spans="3:80" ht="9" customHeight="1">
      <c r="C41" s="50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2"/>
      <c r="AQ41" s="50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2"/>
    </row>
    <row r="42" spans="3:80" ht="9" customHeight="1">
      <c r="C42" s="50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2"/>
      <c r="AQ42" s="50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2"/>
    </row>
    <row r="43" spans="3:80" ht="9" customHeight="1">
      <c r="C43" s="50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2"/>
      <c r="AQ43" s="50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2"/>
    </row>
    <row r="44" spans="3:80" ht="9" customHeight="1">
      <c r="C44" s="50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2"/>
      <c r="AQ44" s="50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2"/>
    </row>
    <row r="45" spans="3:80" ht="9" customHeight="1">
      <c r="C45" s="50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2"/>
      <c r="AQ45" s="50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2"/>
    </row>
    <row r="46" spans="3:80" ht="9" customHeight="1" thickBot="1">
      <c r="C46" s="53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5"/>
      <c r="AQ46" s="53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5"/>
    </row>
  </sheetData>
  <mergeCells count="13">
    <mergeCell ref="C9:CB10"/>
    <mergeCell ref="C11:CB24"/>
    <mergeCell ref="C2:T7"/>
    <mergeCell ref="C26:AN27"/>
    <mergeCell ref="C28:AN46"/>
    <mergeCell ref="AQ26:CB27"/>
    <mergeCell ref="AQ28:CB46"/>
    <mergeCell ref="W2:AN3"/>
    <mergeCell ref="W4:AN7"/>
    <mergeCell ref="AQ2:BH3"/>
    <mergeCell ref="AQ4:BH7"/>
    <mergeCell ref="BK2:CB3"/>
    <mergeCell ref="BK4:CB7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A70E2-1497-4053-91A5-FE26DE7A98AC}">
  <dimension ref="C1:CB46"/>
  <sheetViews>
    <sheetView showGridLines="0" showRowColHeaders="0" zoomScale="120" zoomScaleNormal="120" workbookViewId="0">
      <selection activeCell="AQ49" sqref="AQ49"/>
    </sheetView>
  </sheetViews>
  <sheetFormatPr defaultColWidth="2" defaultRowHeight="9" customHeight="1"/>
  <cols>
    <col min="1" max="16384" width="2" style="35"/>
  </cols>
  <sheetData>
    <row r="1" spans="3:80" ht="9" customHeight="1" thickBot="1"/>
    <row r="2" spans="3:80" ht="9" customHeight="1">
      <c r="C2" s="56" t="s">
        <v>15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W2" s="60" t="s">
        <v>90</v>
      </c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  <c r="AQ2" s="60" t="s">
        <v>91</v>
      </c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2"/>
      <c r="BK2" s="60" t="s">
        <v>92</v>
      </c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2"/>
    </row>
    <row r="3" spans="3:80" ht="9" customHeight="1" thickBot="1"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W3" s="63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5"/>
      <c r="AQ3" s="63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5"/>
      <c r="BK3" s="63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5"/>
    </row>
    <row r="4" spans="3:80" ht="9" customHeight="1"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W4" s="66">
        <f>COUNTA(TB_Produtos[Código])</f>
        <v>39</v>
      </c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8"/>
      <c r="AQ4" s="66">
        <f>SUM(TB_Vendas[Qtd])</f>
        <v>131</v>
      </c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8"/>
      <c r="BK4" s="75">
        <f>SUM(TB_Vendas[Total])</f>
        <v>17737.399999999998</v>
      </c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7"/>
    </row>
    <row r="5" spans="3:80" ht="9" customHeight="1"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W5" s="69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1"/>
      <c r="AQ5" s="69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1"/>
      <c r="BK5" s="78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80"/>
    </row>
    <row r="6" spans="3:80" ht="9" customHeight="1"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W6" s="69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1"/>
      <c r="AQ6" s="69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1"/>
      <c r="BK6" s="78"/>
      <c r="BL6" s="79"/>
      <c r="BM6" s="79"/>
      <c r="BN6" s="79"/>
      <c r="BO6" s="79"/>
      <c r="BP6" s="79"/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80"/>
    </row>
    <row r="7" spans="3:80" ht="9" customHeight="1" thickBot="1"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W7" s="72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4"/>
      <c r="AQ7" s="72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4"/>
      <c r="BK7" s="81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  <c r="BW7" s="82"/>
      <c r="BX7" s="82"/>
      <c r="BY7" s="82"/>
      <c r="BZ7" s="82"/>
      <c r="CA7" s="82"/>
      <c r="CB7" s="83"/>
    </row>
    <row r="8" spans="3:80" ht="9" customHeight="1" thickBot="1"/>
    <row r="9" spans="3:80" ht="9" customHeight="1">
      <c r="C9" s="44" t="s">
        <v>93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6"/>
    </row>
    <row r="10" spans="3:80" ht="9" customHeight="1"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9"/>
    </row>
    <row r="11" spans="3:80" ht="9" customHeight="1"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2"/>
    </row>
    <row r="12" spans="3:80" ht="9" customHeight="1">
      <c r="C12" s="50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2"/>
    </row>
    <row r="13" spans="3:80" ht="9" customHeight="1">
      <c r="C13" s="5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2"/>
    </row>
    <row r="14" spans="3:80" ht="9" customHeight="1">
      <c r="C14" s="50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2"/>
    </row>
    <row r="15" spans="3:80" ht="9" customHeight="1">
      <c r="C15" s="50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2"/>
    </row>
    <row r="16" spans="3:80" ht="9" customHeight="1">
      <c r="C16" s="50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2"/>
    </row>
    <row r="17" spans="3:80" ht="9" customHeight="1">
      <c r="C17" s="50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2"/>
    </row>
    <row r="18" spans="3:80" ht="9" customHeight="1">
      <c r="C18" s="50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2"/>
    </row>
    <row r="19" spans="3:80" ht="9" customHeight="1">
      <c r="C19" s="50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2"/>
    </row>
    <row r="20" spans="3:80" ht="9" customHeight="1">
      <c r="C20" s="50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2"/>
    </row>
    <row r="21" spans="3:80" ht="9" customHeight="1">
      <c r="C21" s="50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2"/>
    </row>
    <row r="22" spans="3:80" ht="9" customHeight="1">
      <c r="C22" s="5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2"/>
    </row>
    <row r="23" spans="3:80" ht="9" customHeight="1">
      <c r="C23" s="50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2"/>
    </row>
    <row r="24" spans="3:80" ht="9" customHeight="1" thickBot="1"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5"/>
    </row>
    <row r="25" spans="3:80" ht="9" customHeight="1" thickBot="1"/>
    <row r="26" spans="3:80" ht="9" customHeight="1">
      <c r="C26" s="44" t="s">
        <v>96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Q26" s="44" t="s">
        <v>94</v>
      </c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</row>
    <row r="27" spans="3:80" ht="9" customHeight="1" thickBot="1">
      <c r="C27" s="47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Q27" s="47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</row>
    <row r="28" spans="3:80" ht="9" customHeight="1">
      <c r="C28" s="57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9"/>
      <c r="AQ28" s="57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9"/>
    </row>
    <row r="29" spans="3:80" ht="9" customHeight="1"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2"/>
      <c r="AQ29" s="50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2"/>
    </row>
    <row r="30" spans="3:80" ht="9" customHeight="1">
      <c r="C30" s="50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2"/>
      <c r="AQ30" s="50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2"/>
    </row>
    <row r="31" spans="3:80" ht="9" customHeight="1">
      <c r="C31" s="50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2"/>
    </row>
    <row r="32" spans="3:80" ht="9" customHeight="1">
      <c r="C32" s="50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2"/>
      <c r="AQ32" s="50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2"/>
    </row>
    <row r="33" spans="3:80" ht="9" customHeight="1">
      <c r="C33" s="50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2"/>
      <c r="AQ33" s="50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2"/>
    </row>
    <row r="34" spans="3:80" ht="9" customHeight="1">
      <c r="C34" s="50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2"/>
      <c r="AQ34" s="50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2"/>
    </row>
    <row r="35" spans="3:80" ht="9" customHeight="1">
      <c r="C35" s="50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2"/>
      <c r="AQ35" s="50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2"/>
    </row>
    <row r="36" spans="3:80" ht="9" customHeight="1">
      <c r="C36" s="50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2"/>
      <c r="AQ36" s="50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2"/>
    </row>
    <row r="37" spans="3:80" ht="9" customHeight="1">
      <c r="C37" s="50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2"/>
      <c r="AQ37" s="50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2"/>
    </row>
    <row r="38" spans="3:80" ht="9" customHeight="1">
      <c r="C38" s="5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2"/>
      <c r="AQ38" s="50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2"/>
    </row>
    <row r="39" spans="3:80" ht="9" customHeight="1">
      <c r="C39" s="50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2"/>
      <c r="AQ39" s="50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2"/>
    </row>
    <row r="40" spans="3:80" ht="9" customHeight="1">
      <c r="C40" s="50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2"/>
      <c r="AQ40" s="50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2"/>
    </row>
    <row r="41" spans="3:80" ht="9" customHeight="1">
      <c r="C41" s="50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2"/>
      <c r="AQ41" s="50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2"/>
    </row>
    <row r="42" spans="3:80" ht="9" customHeight="1">
      <c r="C42" s="50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2"/>
      <c r="AQ42" s="50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2"/>
    </row>
    <row r="43" spans="3:80" ht="9" customHeight="1">
      <c r="C43" s="50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2"/>
      <c r="AQ43" s="50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2"/>
    </row>
    <row r="44" spans="3:80" ht="9" customHeight="1">
      <c r="C44" s="50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2"/>
      <c r="AQ44" s="50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2"/>
    </row>
    <row r="45" spans="3:80" ht="9" customHeight="1">
      <c r="C45" s="50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2"/>
      <c r="AQ45" s="50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2"/>
    </row>
    <row r="46" spans="3:80" ht="9" customHeight="1" thickBot="1">
      <c r="C46" s="53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5"/>
      <c r="AQ46" s="53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5"/>
    </row>
  </sheetData>
  <mergeCells count="13">
    <mergeCell ref="C9:CB10"/>
    <mergeCell ref="C11:CB24"/>
    <mergeCell ref="C26:AN27"/>
    <mergeCell ref="AQ26:CB27"/>
    <mergeCell ref="C28:AN46"/>
    <mergeCell ref="AQ28:CB46"/>
    <mergeCell ref="C2:T7"/>
    <mergeCell ref="W2:AN3"/>
    <mergeCell ref="AQ2:BH3"/>
    <mergeCell ref="BK2:CB3"/>
    <mergeCell ref="W4:AN7"/>
    <mergeCell ref="AQ4:BH7"/>
    <mergeCell ref="BK4:CB7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0B21-B994-41DD-BEC6-B8D0834CB666}">
  <dimension ref="A1:H4"/>
  <sheetViews>
    <sheetView zoomScaleNormal="100" workbookViewId="0">
      <selection activeCell="B3" sqref="B3"/>
    </sheetView>
  </sheetViews>
  <sheetFormatPr defaultRowHeight="14.4"/>
  <cols>
    <col min="2" max="4" width="21.33203125" customWidth="1"/>
    <col min="5" max="5" width="6" customWidth="1"/>
    <col min="6" max="8" width="21.33203125" customWidth="1"/>
  </cols>
  <sheetData>
    <row r="1" spans="1:8" s="23" customFormat="1" ht="48" customHeight="1" thickBot="1">
      <c r="A1" s="84" t="s">
        <v>36</v>
      </c>
      <c r="B1" s="84"/>
      <c r="C1" s="84"/>
      <c r="D1" s="84"/>
      <c r="E1" s="84"/>
      <c r="F1" s="84"/>
      <c r="G1" s="84"/>
      <c r="H1" s="84"/>
    </row>
    <row r="2" spans="1:8" ht="33.75" customHeight="1" thickBot="1">
      <c r="B2" s="85" t="s">
        <v>39</v>
      </c>
      <c r="C2" s="86"/>
      <c r="D2" s="87"/>
      <c r="F2" s="85" t="s">
        <v>22</v>
      </c>
      <c r="G2" s="86"/>
      <c r="H2" s="87"/>
    </row>
    <row r="3" spans="1:8" ht="63.75" customHeight="1">
      <c r="B3" s="25" t="s">
        <v>37</v>
      </c>
      <c r="C3" s="25" t="s">
        <v>38</v>
      </c>
      <c r="D3" s="25" t="s">
        <v>40</v>
      </c>
      <c r="F3" s="25" t="s">
        <v>37</v>
      </c>
      <c r="G3" s="25" t="s">
        <v>38</v>
      </c>
      <c r="H3" s="25" t="s">
        <v>40</v>
      </c>
    </row>
    <row r="4" spans="1:8" ht="63.75" customHeight="1" thickBot="1">
      <c r="B4" s="24" t="e">
        <f>COUNTIF(#REF!,"&gt;0")</f>
        <v>#REF!</v>
      </c>
      <c r="C4" s="24" t="e">
        <f>SUM(#REF!)</f>
        <v>#REF!</v>
      </c>
      <c r="D4" s="26" t="e">
        <f>AVERAGE(#REF!)</f>
        <v>#REF!</v>
      </c>
      <c r="F4" s="24" t="e">
        <f>COUNTIF(#REF!,F2)</f>
        <v>#REF!</v>
      </c>
      <c r="G4" s="24" t="e">
        <f>SUMIF(#REF!,F2,#REF!)</f>
        <v>#REF!</v>
      </c>
      <c r="H4" s="26" t="e">
        <f>AVERAGEIF(#REF!,F2,#REF!)</f>
        <v>#REF!</v>
      </c>
    </row>
  </sheetData>
  <mergeCells count="3">
    <mergeCell ref="A1:H1"/>
    <mergeCell ref="B2:D2"/>
    <mergeCell ref="F2:H2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2" xr:uid="{D791AE7F-0548-408E-B71E-49EE28A02E4F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6E77-EBCD-448B-AB61-14EA4DC9C25B}">
  <dimension ref="B2:H14"/>
  <sheetViews>
    <sheetView zoomScale="140" zoomScaleNormal="140" workbookViewId="0">
      <selection activeCell="A8" sqref="A8"/>
    </sheetView>
  </sheetViews>
  <sheetFormatPr defaultRowHeight="14.4"/>
  <cols>
    <col min="2" max="2" width="19.44140625" bestFit="1" customWidth="1"/>
    <col min="3" max="3" width="11.5546875" bestFit="1" customWidth="1"/>
    <col min="4" max="4" width="12.109375" bestFit="1" customWidth="1"/>
    <col min="5" max="5" width="17.88671875" bestFit="1" customWidth="1"/>
    <col min="6" max="6" width="22.33203125" bestFit="1" customWidth="1"/>
    <col min="7" max="7" width="5.5546875" bestFit="1" customWidth="1"/>
    <col min="8" max="8" width="13.6640625" bestFit="1" customWidth="1"/>
  </cols>
  <sheetData>
    <row r="2" spans="2:8" ht="18">
      <c r="B2" s="22" t="s">
        <v>1</v>
      </c>
      <c r="C2" s="22" t="s">
        <v>16</v>
      </c>
    </row>
    <row r="3" spans="2:8">
      <c r="B3" s="4" t="s">
        <v>4</v>
      </c>
      <c r="C3" s="4" t="s">
        <v>35</v>
      </c>
    </row>
    <row r="5" spans="2:8" ht="15" thickBot="1"/>
    <row r="6" spans="2:8" ht="18.600000000000001" thickBot="1">
      <c r="B6" s="12" t="s">
        <v>0</v>
      </c>
      <c r="C6" s="13" t="s">
        <v>1</v>
      </c>
      <c r="D6" s="13" t="s">
        <v>10</v>
      </c>
      <c r="E6" s="13" t="s">
        <v>11</v>
      </c>
      <c r="F6" s="13" t="s">
        <v>20</v>
      </c>
      <c r="G6" s="14" t="s">
        <v>16</v>
      </c>
      <c r="H6" s="13" t="s">
        <v>18</v>
      </c>
    </row>
    <row r="7" spans="2:8">
      <c r="B7" s="9" t="s">
        <v>27</v>
      </c>
      <c r="C7" s="10" t="s">
        <v>4</v>
      </c>
      <c r="D7" s="11" t="s">
        <v>12</v>
      </c>
      <c r="E7" s="17">
        <v>92.9</v>
      </c>
      <c r="F7" s="17">
        <v>83.61</v>
      </c>
      <c r="G7" s="18">
        <v>6</v>
      </c>
      <c r="H7" s="17">
        <v>501.65999999999997</v>
      </c>
    </row>
    <row r="8" spans="2:8">
      <c r="B8" s="9" t="s">
        <v>30</v>
      </c>
      <c r="C8" s="10" t="s">
        <v>4</v>
      </c>
      <c r="D8" s="11" t="s">
        <v>12</v>
      </c>
      <c r="E8" s="17">
        <v>48.9</v>
      </c>
      <c r="F8" s="17">
        <v>44.01</v>
      </c>
      <c r="G8" s="18">
        <v>2</v>
      </c>
      <c r="H8" s="17">
        <v>88.02</v>
      </c>
    </row>
    <row r="9" spans="2:8">
      <c r="B9" s="9" t="s">
        <v>22</v>
      </c>
      <c r="C9" s="10" t="s">
        <v>4</v>
      </c>
      <c r="D9" s="11" t="s">
        <v>12</v>
      </c>
      <c r="E9" s="17">
        <v>42.5</v>
      </c>
      <c r="F9" s="17">
        <v>38.25</v>
      </c>
      <c r="G9" s="18">
        <v>6</v>
      </c>
      <c r="H9" s="17">
        <v>229.5</v>
      </c>
    </row>
    <row r="10" spans="2:8">
      <c r="B10" s="9" t="s">
        <v>9</v>
      </c>
      <c r="C10" s="10" t="s">
        <v>4</v>
      </c>
      <c r="D10" s="11" t="s">
        <v>12</v>
      </c>
      <c r="E10" s="17">
        <v>32.9</v>
      </c>
      <c r="F10" s="17">
        <v>29.61</v>
      </c>
      <c r="G10" s="18">
        <v>6</v>
      </c>
      <c r="H10" s="17">
        <v>177.66</v>
      </c>
    </row>
    <row r="11" spans="2:8">
      <c r="B11" s="5" t="s">
        <v>26</v>
      </c>
      <c r="C11" s="4" t="s">
        <v>4</v>
      </c>
      <c r="D11" s="3" t="s">
        <v>12</v>
      </c>
      <c r="E11" s="15">
        <v>299.89999999999998</v>
      </c>
      <c r="F11" s="15">
        <v>269.90999999999997</v>
      </c>
      <c r="G11" s="19">
        <v>1</v>
      </c>
      <c r="H11" s="15">
        <v>269.90999999999997</v>
      </c>
    </row>
    <row r="12" spans="2:8">
      <c r="B12" s="5" t="s">
        <v>25</v>
      </c>
      <c r="C12" s="4" t="s">
        <v>4</v>
      </c>
      <c r="D12" s="3" t="s">
        <v>12</v>
      </c>
      <c r="E12" s="15">
        <v>299.89999999999998</v>
      </c>
      <c r="F12" s="15">
        <v>269.90999999999997</v>
      </c>
      <c r="G12" s="19">
        <v>1</v>
      </c>
      <c r="H12" s="15">
        <v>269.90999999999997</v>
      </c>
    </row>
    <row r="13" spans="2:8">
      <c r="B13" s="5" t="s">
        <v>29</v>
      </c>
      <c r="C13" s="4" t="s">
        <v>4</v>
      </c>
      <c r="D13" s="3" t="s">
        <v>12</v>
      </c>
      <c r="E13" s="15">
        <v>93.5</v>
      </c>
      <c r="F13" s="15">
        <v>84.15</v>
      </c>
      <c r="G13" s="19">
        <v>2</v>
      </c>
      <c r="H13" s="15">
        <v>168.3</v>
      </c>
    </row>
    <row r="14" spans="2:8" ht="15" thickBot="1">
      <c r="B14" s="6" t="s">
        <v>28</v>
      </c>
      <c r="C14" s="7" t="s">
        <v>4</v>
      </c>
      <c r="D14" s="8" t="s">
        <v>12</v>
      </c>
      <c r="E14" s="16">
        <v>146</v>
      </c>
      <c r="F14" s="16">
        <v>131.4</v>
      </c>
      <c r="G14" s="20">
        <v>2</v>
      </c>
      <c r="H14" s="16">
        <v>262.8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8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11" baseType="lpstr">
      <vt:lpstr>Planilha3</vt:lpstr>
      <vt:lpstr>Produtos</vt:lpstr>
      <vt:lpstr>Vendas</vt:lpstr>
      <vt:lpstr>Dados para graficos</vt:lpstr>
      <vt:lpstr>Dashboard</vt:lpstr>
      <vt:lpstr>Desafio</vt:lpstr>
      <vt:lpstr>Meus Números (Tabela)</vt:lpstr>
      <vt:lpstr>Filtro Avançado</vt:lpstr>
      <vt:lpstr>Meu Gráfico</vt:lpstr>
      <vt:lpstr>'Filtro Avançado'!Area_de_extracao</vt:lpstr>
      <vt:lpstr>'Filtro Avançado'!Criterios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danilo melo</cp:lastModifiedBy>
  <cp:lastPrinted>2023-06-07T14:57:58Z</cp:lastPrinted>
  <dcterms:created xsi:type="dcterms:W3CDTF">2023-06-02T17:54:12Z</dcterms:created>
  <dcterms:modified xsi:type="dcterms:W3CDTF">2024-07-19T15:15:03Z</dcterms:modified>
</cp:coreProperties>
</file>