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Documents\GitHub\SeniorDesign\Presentations\DesignPres\"/>
    </mc:Choice>
  </mc:AlternateContent>
  <bookViews>
    <workbookView xWindow="930" yWindow="0" windowWidth="16380" windowHeight="8190" tabRatio="275" activeTab="1"/>
  </bookViews>
  <sheets>
    <sheet name="Sheet1" sheetId="1" r:id="rId1"/>
    <sheet name="Chart1" sheetId="4" r:id="rId2"/>
  </sheets>
  <calcPr calcId="152511"/>
</workbook>
</file>

<file path=xl/calcChain.xml><?xml version="1.0" encoding="utf-8"?>
<calcChain xmlns="http://schemas.openxmlformats.org/spreadsheetml/2006/main">
  <c r="F4" i="1" l="1"/>
  <c r="G4" i="1"/>
  <c r="H4" i="1"/>
  <c r="J4" i="1" s="1"/>
  <c r="I4" i="1"/>
  <c r="D5" i="1"/>
  <c r="F5" i="1" s="1"/>
  <c r="H5" i="1" s="1"/>
  <c r="J5" i="1" s="1"/>
  <c r="E5" i="1"/>
  <c r="G5" i="1"/>
  <c r="I5" i="1" s="1"/>
  <c r="D7" i="1"/>
  <c r="E7" i="1" s="1"/>
  <c r="G7" i="1" s="1"/>
  <c r="I7" i="1" s="1"/>
  <c r="F7" i="1"/>
  <c r="D8" i="1"/>
  <c r="E8" i="1" s="1"/>
  <c r="G8" i="1" s="1"/>
  <c r="I8" i="1" s="1"/>
  <c r="F8" i="1"/>
  <c r="D10" i="1"/>
  <c r="E10" i="1"/>
  <c r="F10" i="1"/>
  <c r="H10" i="1" s="1"/>
  <c r="J10" i="1" s="1"/>
  <c r="G10" i="1"/>
  <c r="I10" i="1" s="1"/>
  <c r="D11" i="1"/>
  <c r="G11" i="1" s="1"/>
  <c r="E11" i="1"/>
  <c r="F11" i="1"/>
  <c r="D12" i="1"/>
  <c r="E12" i="1" s="1"/>
  <c r="G12" i="1" s="1"/>
  <c r="I12" i="1" s="1"/>
  <c r="F12" i="1"/>
  <c r="H12" i="1" s="1"/>
  <c r="J12" i="1" s="1"/>
  <c r="D13" i="1"/>
  <c r="E13" i="1"/>
  <c r="F13" i="1"/>
  <c r="G13" i="1"/>
  <c r="H13" i="1" s="1"/>
  <c r="J13" i="1" s="1"/>
  <c r="D14" i="1"/>
  <c r="E14" i="1" s="1"/>
  <c r="G14" i="1" s="1"/>
  <c r="I14" i="1" s="1"/>
  <c r="F14" i="1"/>
  <c r="D16" i="1"/>
  <c r="E16" i="1"/>
  <c r="F16" i="1"/>
  <c r="G16" i="1"/>
  <c r="H16" i="1" s="1"/>
  <c r="J16" i="1" s="1"/>
  <c r="D20" i="1"/>
  <c r="E20" i="1"/>
  <c r="F20" i="1"/>
  <c r="G20" i="1"/>
  <c r="H20" i="1" s="1"/>
  <c r="J20" i="1" s="1"/>
  <c r="D19" i="1"/>
  <c r="E19" i="1"/>
  <c r="F19" i="1"/>
  <c r="H19" i="1" s="1"/>
  <c r="J19" i="1" s="1"/>
  <c r="G19" i="1"/>
  <c r="I19" i="1" s="1"/>
  <c r="D21" i="1"/>
  <c r="E21" i="1"/>
  <c r="F21" i="1"/>
  <c r="H21" i="1" s="1"/>
  <c r="J21" i="1" s="1"/>
  <c r="G21" i="1"/>
  <c r="I21" i="1" s="1"/>
  <c r="J26" i="1"/>
  <c r="J27" i="1"/>
  <c r="I26" i="1"/>
  <c r="I27" i="1"/>
  <c r="H7" i="1" l="1"/>
  <c r="J7" i="1" s="1"/>
  <c r="H8" i="1"/>
  <c r="J8" i="1" s="1"/>
  <c r="I11" i="1"/>
  <c r="H11" i="1"/>
  <c r="J11" i="1" s="1"/>
  <c r="I13" i="1"/>
  <c r="H14" i="1"/>
  <c r="J14" i="1" s="1"/>
  <c r="I16" i="1"/>
  <c r="I20" i="1"/>
  <c r="G25" i="1"/>
  <c r="H25" i="1" s="1"/>
  <c r="J25" i="1" s="1"/>
  <c r="F24" i="1"/>
  <c r="D24" i="1"/>
  <c r="E24" i="1" s="1"/>
  <c r="G24" i="1" s="1"/>
  <c r="H24" i="1" s="1"/>
  <c r="J24" i="1" s="1"/>
  <c r="F22" i="1"/>
  <c r="E22" i="1"/>
  <c r="D22" i="1"/>
  <c r="F18" i="1"/>
  <c r="E18" i="1"/>
  <c r="D18" i="1"/>
  <c r="D17" i="1"/>
  <c r="F17" i="1" s="1"/>
  <c r="D15" i="1"/>
  <c r="F15" i="1" s="1"/>
  <c r="D9" i="1"/>
  <c r="E9" i="1" s="1"/>
  <c r="F2" i="1"/>
  <c r="E2" i="1"/>
  <c r="D2" i="1"/>
  <c r="F6" i="1"/>
  <c r="D6" i="1"/>
  <c r="E6" i="1" s="1"/>
  <c r="G6" i="1" s="1"/>
  <c r="D23" i="1"/>
  <c r="G23" i="1" s="1"/>
  <c r="D3" i="1"/>
  <c r="F3" i="1" s="1"/>
  <c r="G22" i="1"/>
  <c r="I22" i="1" s="1"/>
  <c r="F9" i="1" l="1"/>
  <c r="I25" i="1"/>
  <c r="H22" i="1"/>
  <c r="J22" i="1" s="1"/>
  <c r="E3" i="1"/>
  <c r="G3" i="1" s="1"/>
  <c r="G2" i="1"/>
  <c r="H2" i="1" s="1"/>
  <c r="J2" i="1" s="1"/>
  <c r="F23" i="1"/>
  <c r="H23" i="1" s="1"/>
  <c r="J23" i="1" s="1"/>
  <c r="H6" i="1"/>
  <c r="J6" i="1" s="1"/>
  <c r="G18" i="1"/>
  <c r="I18" i="1" s="1"/>
  <c r="I24" i="1"/>
  <c r="I6" i="1"/>
  <c r="I23" i="1"/>
  <c r="G9" i="1"/>
  <c r="H9" i="1" s="1"/>
  <c r="J9" i="1" s="1"/>
  <c r="E17" i="1"/>
  <c r="G17" i="1" s="1"/>
  <c r="I17" i="1" s="1"/>
  <c r="E15" i="1"/>
  <c r="G15" i="1" s="1"/>
  <c r="H18" i="1" l="1"/>
  <c r="J18" i="1" s="1"/>
  <c r="I2" i="1"/>
  <c r="I3" i="1"/>
  <c r="H3" i="1"/>
  <c r="J3" i="1" s="1"/>
  <c r="I9" i="1"/>
  <c r="H17" i="1"/>
  <c r="J17" i="1" s="1"/>
  <c r="I15" i="1"/>
  <c r="H15" i="1"/>
  <c r="J15" i="1" s="1"/>
</calcChain>
</file>

<file path=xl/sharedStrings.xml><?xml version="1.0" encoding="utf-8"?>
<sst xmlns="http://schemas.openxmlformats.org/spreadsheetml/2006/main" count="62" uniqueCount="38">
  <si>
    <t>Name</t>
  </si>
  <si>
    <t>type</t>
  </si>
  <si>
    <t>x</t>
  </si>
  <si>
    <t>y</t>
  </si>
  <si>
    <t>z</t>
  </si>
  <si>
    <t>build area</t>
  </si>
  <si>
    <t>build volume</t>
  </si>
  <si>
    <t>B9 Creator</t>
  </si>
  <si>
    <t>PAM</t>
  </si>
  <si>
    <t>FDM</t>
  </si>
  <si>
    <t>Project PAM</t>
  </si>
  <si>
    <t>Printrbot Simple</t>
  </si>
  <si>
    <t>price</t>
  </si>
  <si>
    <t>Openbeam Mini Kossel</t>
  </si>
  <si>
    <t>Bukito</t>
  </si>
  <si>
    <t>Ultimaker 2</t>
  </si>
  <si>
    <t>Makerbot Replicator 2</t>
  </si>
  <si>
    <t>cost per unit area</t>
  </si>
  <si>
    <t>cost per unit volume</t>
  </si>
  <si>
    <t>3D Systems Cube 2</t>
  </si>
  <si>
    <t>Delta Micro Factory Up Mini</t>
  </si>
  <si>
    <t>Delta Micro Factory Up Plus 2</t>
  </si>
  <si>
    <t>Felix Robotics Felix 2.0</t>
  </si>
  <si>
    <t>Tinkerine Studios Ditto+</t>
  </si>
  <si>
    <t>Type A Machines Series 1</t>
  </si>
  <si>
    <t>Alpha Objects Lulzbot Taz</t>
  </si>
  <si>
    <t>Deezmaker Bukobot 8v2</t>
  </si>
  <si>
    <t>Printrbot Plus</t>
  </si>
  <si>
    <t>Code-P West BV 3DPrinter 4U Builder</t>
  </si>
  <si>
    <t>Solidoodle 3</t>
  </si>
  <si>
    <t>Mendelmax 2.0</t>
  </si>
  <si>
    <t>Airwolf AW3D XL</t>
  </si>
  <si>
    <t>Magicfirm LLC Mbot Cube II</t>
  </si>
  <si>
    <t>Leapfrog Creator</t>
  </si>
  <si>
    <t>Formlabs Form1</t>
  </si>
  <si>
    <t>Miicraft</t>
  </si>
  <si>
    <t>LittleRP</t>
  </si>
  <si>
    <t>DropLit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</si>
</sst>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#,##0.0"/>
    <numFmt numFmtId="165" formatCode="0.000E+00"/>
  </numFmts>
  <fonts count="3" x14ac:knownFonts="1">
    <font>
      <sz val="10"/>
      <name val="Arial"/>
      <family val="2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Border="0" applyAlignment="0" applyProtection="0"/>
  </cellStyleXfs>
  <cellXfs count="10">
    <xf numFmtId="0" fontId="0" fillId="0" borderId="0" xfId="0"/>
    <xf numFmtId="44" fontId="1" fillId="0" borderId="0" xfId="1" applyAlignment="1">
      <alignment horizontal="right"/>
    </xf>
    <xf numFmtId="16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164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System</a:t>
            </a:r>
            <a:r>
              <a:rPr lang="en-US" sz="1600" baseline="0"/>
              <a:t> Cost with Respect to Area and Volume</a:t>
            </a:r>
            <a:endParaRPr 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FDM</c:v>
                </c:pt>
              </c:strCache>
            </c:strRef>
          </c:tx>
          <c:spPr>
            <a:noFill/>
            <a:ln w="38100">
              <a:solidFill>
                <a:srgbClr val="7030A0"/>
              </a:solidFill>
            </a:ln>
            <a:effectLst/>
          </c:spPr>
          <c:invertIfNegative val="0"/>
          <c:xVal>
            <c:numRef>
              <c:f>Sheet1!$G$2:$G$21</c:f>
              <c:numCache>
                <c:formatCode>#,##0</c:formatCode>
                <c:ptCount val="20"/>
                <c:pt idx="0">
                  <c:v>10411.967999999997</c:v>
                </c:pt>
                <c:pt idx="1">
                  <c:v>9812.8835999999974</c:v>
                </c:pt>
                <c:pt idx="2">
                  <c:v>70553.949389535599</c:v>
                </c:pt>
                <c:pt idx="3">
                  <c:v>19354.799999999996</c:v>
                </c:pt>
                <c:pt idx="4">
                  <c:v>51103.123599999999</c:v>
                </c:pt>
                <c:pt idx="5">
                  <c:v>19516.089999999997</c:v>
                </c:pt>
                <c:pt idx="6">
                  <c:v>19516.089999999997</c:v>
                </c:pt>
                <c:pt idx="7">
                  <c:v>14251.5844</c:v>
                </c:pt>
                <c:pt idx="8">
                  <c:v>51612.799999999996</c:v>
                </c:pt>
                <c:pt idx="9">
                  <c:v>38588.632499999992</c:v>
                </c:pt>
                <c:pt idx="10">
                  <c:v>92903.039999999979</c:v>
                </c:pt>
                <c:pt idx="11">
                  <c:v>81522.417599999986</c:v>
                </c:pt>
                <c:pt idx="12">
                  <c:v>41290.239999999998</c:v>
                </c:pt>
                <c:pt idx="13">
                  <c:v>41290.239999999998</c:v>
                </c:pt>
                <c:pt idx="14">
                  <c:v>45774.101999999992</c:v>
                </c:pt>
                <c:pt idx="15">
                  <c:v>41290.239999999998</c:v>
                </c:pt>
                <c:pt idx="16">
                  <c:v>61249.877499999995</c:v>
                </c:pt>
                <c:pt idx="17">
                  <c:v>61161.167999999991</c:v>
                </c:pt>
                <c:pt idx="18">
                  <c:v>60967.619999999995</c:v>
                </c:pt>
                <c:pt idx="19">
                  <c:v>59516.009999999987</c:v>
                </c:pt>
              </c:numCache>
            </c:numRef>
          </c:xVal>
          <c:yVal>
            <c:numRef>
              <c:f>Sheet1!$C$2:$C$21</c:f>
              <c:numCache>
                <c:formatCode>_("$"* #,##0.00_);_("$"* \(#,##0.00\);_("$"* "-"??_);_(@_)</c:formatCode>
                <c:ptCount val="20"/>
                <c:pt idx="0">
                  <c:v>2199</c:v>
                </c:pt>
                <c:pt idx="1">
                  <c:v>399</c:v>
                </c:pt>
                <c:pt idx="2">
                  <c:v>900</c:v>
                </c:pt>
                <c:pt idx="3">
                  <c:v>799</c:v>
                </c:pt>
                <c:pt idx="4">
                  <c:v>2565</c:v>
                </c:pt>
                <c:pt idx="5">
                  <c:v>1649</c:v>
                </c:pt>
                <c:pt idx="6">
                  <c:v>1299</c:v>
                </c:pt>
                <c:pt idx="7">
                  <c:v>899</c:v>
                </c:pt>
                <c:pt idx="8">
                  <c:v>1949</c:v>
                </c:pt>
                <c:pt idx="9">
                  <c:v>1549</c:v>
                </c:pt>
                <c:pt idx="10">
                  <c:v>2295</c:v>
                </c:pt>
                <c:pt idx="11">
                  <c:v>2195</c:v>
                </c:pt>
                <c:pt idx="12">
                  <c:v>1299</c:v>
                </c:pt>
                <c:pt idx="13">
                  <c:v>999</c:v>
                </c:pt>
                <c:pt idx="14">
                  <c:v>1688</c:v>
                </c:pt>
                <c:pt idx="15">
                  <c:v>799</c:v>
                </c:pt>
                <c:pt idx="16">
                  <c:v>2195</c:v>
                </c:pt>
                <c:pt idx="17">
                  <c:v>2399</c:v>
                </c:pt>
                <c:pt idx="18">
                  <c:v>2500</c:v>
                </c:pt>
                <c:pt idx="19">
                  <c:v>1399</c:v>
                </c:pt>
              </c:numCache>
            </c:numRef>
          </c:yVal>
          <c:bubbleSize>
            <c:numRef>
              <c:f>Sheet1!$H$2:$H$21</c:f>
              <c:numCache>
                <c:formatCode>#,##0</c:formatCode>
                <c:ptCount val="20"/>
                <c:pt idx="0">
                  <c:v>1613230.3219199993</c:v>
                </c:pt>
                <c:pt idx="1">
                  <c:v>972064.24941599963</c:v>
                </c:pt>
                <c:pt idx="2">
                  <c:v>12544492.201459428</c:v>
                </c:pt>
                <c:pt idx="3">
                  <c:v>2458059.5999999996</c:v>
                </c:pt>
                <c:pt idx="4">
                  <c:v>10513956.649463998</c:v>
                </c:pt>
                <c:pt idx="5">
                  <c:v>2602470.6014999994</c:v>
                </c:pt>
                <c:pt idx="6">
                  <c:v>2726397.7729999991</c:v>
                </c:pt>
                <c:pt idx="7">
                  <c:v>1701354.145672</c:v>
                </c:pt>
                <c:pt idx="8">
                  <c:v>12126427.359999998</c:v>
                </c:pt>
                <c:pt idx="9">
                  <c:v>8821361.3894999977</c:v>
                </c:pt>
                <c:pt idx="10">
                  <c:v>28316846.591999989</c:v>
                </c:pt>
                <c:pt idx="11">
                  <c:v>20292560.188991997</c:v>
                </c:pt>
                <c:pt idx="12">
                  <c:v>8390176.7679999992</c:v>
                </c:pt>
                <c:pt idx="13">
                  <c:v>8390176.7679999992</c:v>
                </c:pt>
                <c:pt idx="14">
                  <c:v>8022369.1165199978</c:v>
                </c:pt>
                <c:pt idx="15">
                  <c:v>8390176.7679999992</c:v>
                </c:pt>
                <c:pt idx="16">
                  <c:v>13612785.274374999</c:v>
                </c:pt>
                <c:pt idx="17">
                  <c:v>10874455.670399997</c:v>
                </c:pt>
                <c:pt idx="18">
                  <c:v>12078904.874399997</c:v>
                </c:pt>
                <c:pt idx="19">
                  <c:v>11715726.568499997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Sheet1!$B$22</c:f>
              <c:strCache>
                <c:ptCount val="1"/>
                <c:pt idx="0">
                  <c:v>PAM</c:v>
                </c:pt>
              </c:strCache>
            </c:strRef>
          </c:tx>
          <c:spPr>
            <a:noFill/>
            <a:ln w="38100">
              <a:solidFill>
                <a:srgbClr val="00B050"/>
              </a:solidFill>
            </a:ln>
            <a:effectLst/>
          </c:spPr>
          <c:invertIfNegative val="0"/>
          <c:xVal>
            <c:numRef>
              <c:f>(Sheet1!$G$22,Sheet1!$G$24,Sheet1!$G$25,Sheet1!$G$26,Sheet1!$G$27)</c:f>
              <c:numCache>
                <c:formatCode>#,##0</c:formatCode>
                <c:ptCount val="5"/>
                <c:pt idx="0">
                  <c:v>7741.9199999999983</c:v>
                </c:pt>
                <c:pt idx="1">
                  <c:v>15490.291600000002</c:v>
                </c:pt>
                <c:pt idx="2">
                  <c:v>1161</c:v>
                </c:pt>
                <c:pt idx="3">
                  <c:v>2880</c:v>
                </c:pt>
                <c:pt idx="4">
                  <c:v>4554</c:v>
                </c:pt>
              </c:numCache>
            </c:numRef>
          </c:xVal>
          <c:yVal>
            <c:numRef>
              <c:f>(Sheet1!$C$22,Sheet1!$C$24,Sheet1!$C$25,Sheet1!$C$26,Sheet1!$C$27)</c:f>
              <c:numCache>
                <c:formatCode>_("$"* #,##0.00_);_("$"* \(#,##0.00\);_("$"* "-"??_);_(@_)</c:formatCode>
                <c:ptCount val="5"/>
                <c:pt idx="0">
                  <c:v>3375</c:v>
                </c:pt>
                <c:pt idx="1">
                  <c:v>3299</c:v>
                </c:pt>
                <c:pt idx="2">
                  <c:v>1999</c:v>
                </c:pt>
                <c:pt idx="3">
                  <c:v>499</c:v>
                </c:pt>
                <c:pt idx="4">
                  <c:v>399</c:v>
                </c:pt>
              </c:numCache>
            </c:numRef>
          </c:yVal>
          <c:bubbleSize>
            <c:numRef>
              <c:f>(Sheet1!$H$22,Sheet1!$H$24,Sheet1!$H$25,Sheet1!$H$26,Sheet1!$H$27)</c:f>
              <c:numCache>
                <c:formatCode>#,##0</c:formatCode>
                <c:ptCount val="5"/>
                <c:pt idx="0">
                  <c:v>1597738.7399999995</c:v>
                </c:pt>
                <c:pt idx="1">
                  <c:v>2557447.1431600004</c:v>
                </c:pt>
                <c:pt idx="2">
                  <c:v>208980</c:v>
                </c:pt>
                <c:pt idx="3">
                  <c:v>288000</c:v>
                </c:pt>
                <c:pt idx="4">
                  <c:v>694160</c:v>
                </c:pt>
              </c:numCache>
            </c:numRef>
          </c:bubbleSize>
          <c:bubble3D val="0"/>
        </c:ser>
        <c:ser>
          <c:idx val="2"/>
          <c:order val="2"/>
          <c:tx>
            <c:strRef>
              <c:f>Sheet1!$A$23</c:f>
              <c:strCache>
                <c:ptCount val="1"/>
                <c:pt idx="0">
                  <c:v>Project PAM</c:v>
                </c:pt>
              </c:strCache>
            </c:strRef>
          </c:tx>
          <c:spPr>
            <a:solidFill>
              <a:srgbClr val="0070C0"/>
            </a:solidFill>
            <a:ln w="25400">
              <a:solidFill>
                <a:srgbClr val="0070C0"/>
              </a:solidFill>
            </a:ln>
            <a:effectLst/>
          </c:spPr>
          <c:invertIfNegative val="0"/>
          <c:xVal>
            <c:numRef>
              <c:f>Sheet1!$G$23</c:f>
              <c:numCache>
                <c:formatCode>#,##0</c:formatCode>
                <c:ptCount val="1"/>
                <c:pt idx="0">
                  <c:v>41472</c:v>
                </c:pt>
              </c:numCache>
            </c:numRef>
          </c:xVal>
          <c:yVal>
            <c:numRef>
              <c:f>Sheet1!$C$23</c:f>
              <c:numCache>
                <c:formatCode>_("$"* #,##0.00_);_("$"* \(#,##0.00\);_("$"* "-"??_);_(@_)</c:formatCode>
                <c:ptCount val="1"/>
                <c:pt idx="0">
                  <c:v>1000</c:v>
                </c:pt>
              </c:numCache>
            </c:numRef>
          </c:yVal>
          <c:bubbleSize>
            <c:numRef>
              <c:f>Sheet1!$H$23</c:f>
              <c:numCache>
                <c:formatCode>#,##0</c:formatCode>
                <c:ptCount val="1"/>
                <c:pt idx="0">
                  <c:v>8957952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-419086912"/>
        <c:axId val="-419076576"/>
      </c:bubbleChart>
      <c:valAx>
        <c:axId val="-419086912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Build Area (mm</a:t>
                </a:r>
                <a:r>
                  <a:rPr lang="en-US" sz="1600" baseline="30000"/>
                  <a:t>2</a:t>
                </a:r>
                <a:r>
                  <a:rPr lang="en-US" sz="1600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9076576"/>
        <c:crosses val="autoZero"/>
        <c:crossBetween val="midCat"/>
      </c:valAx>
      <c:valAx>
        <c:axId val="-419076576"/>
        <c:scaling>
          <c:orientation val="minMax"/>
          <c:max val="35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Cost</a:t>
                </a:r>
                <a:r>
                  <a:rPr lang="en-US" sz="1600" baseline="0"/>
                  <a:t> ($)</a:t>
                </a:r>
                <a:endParaRPr 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908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295998677721981"/>
          <c:y val="0.53486025844674379"/>
          <c:w val="0.15332515527763915"/>
          <c:h val="0.1534795861417593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0.73761</cdr:x>
      <cdr:y>0.76652</cdr:y>
    </cdr:from>
    <cdr:to>
      <cdr:x>0.9529</cdr:x>
      <cdr:y>0.86535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390524" y="4820739"/>
          <a:ext cx="1865237" cy="621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Bubble size is build volume in mm</a:t>
          </a:r>
          <a:r>
            <a:rPr lang="en-US" sz="1600" baseline="30000"/>
            <a:t>3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zoomScaleNormal="100" workbookViewId="0">
      <selection activeCell="A4" sqref="A4:XFD4"/>
    </sheetView>
  </sheetViews>
  <sheetFormatPr defaultRowHeight="12.75" x14ac:dyDescent="0.2"/>
  <cols>
    <col min="1" max="1" width="20.140625" customWidth="1"/>
    <col min="2" max="2" width="11.5703125"/>
    <col min="3" max="3" width="10.28515625" style="1" bestFit="1" customWidth="1"/>
    <col min="4" max="6" width="11.5703125" style="2"/>
    <col min="7" max="7" width="11.5703125" style="3"/>
    <col min="8" max="8" width="15.85546875" style="3" customWidth="1"/>
    <col min="9" max="9" width="17" style="9" bestFit="1" customWidth="1"/>
    <col min="10" max="10" width="19.7109375" style="9" bestFit="1" customWidth="1"/>
    <col min="11" max="1026" width="11.5703125"/>
  </cols>
  <sheetData>
    <row r="1" spans="1:10" x14ac:dyDescent="0.2">
      <c r="A1" s="4" t="s">
        <v>0</v>
      </c>
      <c r="B1" s="4" t="s">
        <v>1</v>
      </c>
      <c r="C1" s="5" t="s">
        <v>12</v>
      </c>
      <c r="D1" s="6" t="s">
        <v>2</v>
      </c>
      <c r="E1" s="6" t="s">
        <v>3</v>
      </c>
      <c r="F1" s="6" t="s">
        <v>4</v>
      </c>
      <c r="G1" s="7" t="s">
        <v>5</v>
      </c>
      <c r="H1" s="7" t="s">
        <v>6</v>
      </c>
      <c r="I1" s="8" t="s">
        <v>17</v>
      </c>
      <c r="J1" s="8" t="s">
        <v>18</v>
      </c>
    </row>
    <row r="2" spans="1:10" x14ac:dyDescent="0.2">
      <c r="A2" t="s">
        <v>16</v>
      </c>
      <c r="B2" t="s">
        <v>9</v>
      </c>
      <c r="C2" s="1">
        <v>2199</v>
      </c>
      <c r="D2" s="2">
        <f>11.2*25.4</f>
        <v>284.47999999999996</v>
      </c>
      <c r="E2" s="2">
        <f>6*6.1</f>
        <v>36.599999999999994</v>
      </c>
      <c r="F2" s="2">
        <f>6.1*25.4</f>
        <v>154.93999999999997</v>
      </c>
      <c r="G2" s="3">
        <f>PRODUCT(D2:E2)</f>
        <v>10411.967999999997</v>
      </c>
      <c r="H2" s="3">
        <f t="shared" ref="H2:H25" si="0">PRODUCT(F2:G2)</f>
        <v>1613230.3219199993</v>
      </c>
      <c r="I2" s="9">
        <f t="shared" ref="I2:I27" si="1">C2/G2</f>
        <v>0.2111992660753472</v>
      </c>
      <c r="J2" s="9">
        <f t="shared" ref="J2:J27" si="2">C2/H2</f>
        <v>1.3631035631557198E-3</v>
      </c>
    </row>
    <row r="3" spans="1:10" x14ac:dyDescent="0.2">
      <c r="A3" t="s">
        <v>11</v>
      </c>
      <c r="B3" t="s">
        <v>9</v>
      </c>
      <c r="C3" s="1">
        <v>399</v>
      </c>
      <c r="D3" s="2">
        <f>3.9*25.4</f>
        <v>99.059999999999988</v>
      </c>
      <c r="E3" s="2">
        <f>D3</f>
        <v>99.059999999999988</v>
      </c>
      <c r="F3" s="2">
        <f>D3</f>
        <v>99.059999999999988</v>
      </c>
      <c r="G3" s="3">
        <f>PRODUCT(D3:E3)</f>
        <v>9812.8835999999974</v>
      </c>
      <c r="H3" s="3">
        <f t="shared" si="0"/>
        <v>972064.24941599963</v>
      </c>
      <c r="I3" s="9">
        <f t="shared" si="1"/>
        <v>4.0660830828565024E-2</v>
      </c>
      <c r="J3" s="9">
        <f t="shared" si="2"/>
        <v>4.1046669522072507E-4</v>
      </c>
    </row>
    <row r="4" spans="1:10" x14ac:dyDescent="0.2">
      <c r="A4" t="s">
        <v>13</v>
      </c>
      <c r="B4" t="s">
        <v>9</v>
      </c>
      <c r="C4" s="1">
        <v>900</v>
      </c>
      <c r="F4" s="2">
        <f>7*25.4</f>
        <v>177.79999999999998</v>
      </c>
      <c r="G4" s="3">
        <f>PI()*(5.9*25.4)^2</f>
        <v>70553.949389535599</v>
      </c>
      <c r="H4" s="3">
        <f t="shared" si="0"/>
        <v>12544492.201459428</v>
      </c>
      <c r="I4" s="9">
        <f t="shared" si="1"/>
        <v>1.275619590096945E-2</v>
      </c>
      <c r="J4" s="9">
        <f t="shared" si="2"/>
        <v>7.1744633863720189E-5</v>
      </c>
    </row>
    <row r="5" spans="1:10" x14ac:dyDescent="0.2">
      <c r="A5" t="s">
        <v>14</v>
      </c>
      <c r="B5" t="s">
        <v>9</v>
      </c>
      <c r="C5" s="1">
        <v>799</v>
      </c>
      <c r="D5" s="2">
        <f>5*25.4</f>
        <v>127</v>
      </c>
      <c r="E5" s="2">
        <f>6*25.4</f>
        <v>152.39999999999998</v>
      </c>
      <c r="F5" s="2">
        <f>D5</f>
        <v>127</v>
      </c>
      <c r="G5" s="3">
        <f t="shared" ref="G5:G25" si="3">PRODUCT(D5:E5)</f>
        <v>19354.799999999996</v>
      </c>
      <c r="H5" s="3">
        <f t="shared" si="0"/>
        <v>2458059.5999999996</v>
      </c>
      <c r="I5" s="9">
        <f t="shared" si="1"/>
        <v>4.1281749230165136E-2</v>
      </c>
      <c r="J5" s="9">
        <f t="shared" si="2"/>
        <v>3.2505314354460736E-4</v>
      </c>
    </row>
    <row r="6" spans="1:10" x14ac:dyDescent="0.2">
      <c r="A6" t="s">
        <v>15</v>
      </c>
      <c r="B6" t="s">
        <v>9</v>
      </c>
      <c r="C6" s="1">
        <v>2565</v>
      </c>
      <c r="D6" s="2">
        <f>8.9*25.4</f>
        <v>226.06</v>
      </c>
      <c r="E6" s="2">
        <f>D6</f>
        <v>226.06</v>
      </c>
      <c r="F6" s="2">
        <f>8.1*25.4</f>
        <v>205.73999999999998</v>
      </c>
      <c r="G6" s="3">
        <f t="shared" si="3"/>
        <v>51103.123599999999</v>
      </c>
      <c r="H6" s="3">
        <f t="shared" si="0"/>
        <v>10513956.649463998</v>
      </c>
      <c r="I6" s="9">
        <f t="shared" si="1"/>
        <v>5.0192626581440511E-2</v>
      </c>
      <c r="J6" s="9">
        <f t="shared" si="2"/>
        <v>2.4396143959094256E-4</v>
      </c>
    </row>
    <row r="7" spans="1:10" x14ac:dyDescent="0.2">
      <c r="A7" t="s">
        <v>21</v>
      </c>
      <c r="B7" t="s">
        <v>9</v>
      </c>
      <c r="C7" s="1">
        <v>1649</v>
      </c>
      <c r="D7" s="2">
        <f>5.5*25.4</f>
        <v>139.69999999999999</v>
      </c>
      <c r="E7" s="2">
        <f>D7</f>
        <v>139.69999999999999</v>
      </c>
      <c r="F7" s="2">
        <f>5.25*25.4</f>
        <v>133.35</v>
      </c>
      <c r="G7" s="3">
        <f t="shared" si="3"/>
        <v>19516.089999999997</v>
      </c>
      <c r="H7" s="3">
        <f t="shared" si="0"/>
        <v>2602470.6014999994</v>
      </c>
      <c r="I7" s="9">
        <f t="shared" si="1"/>
        <v>8.4494383864800807E-2</v>
      </c>
      <c r="J7" s="9">
        <f t="shared" si="2"/>
        <v>6.3362867540158081E-4</v>
      </c>
    </row>
    <row r="8" spans="1:10" x14ac:dyDescent="0.2">
      <c r="A8" t="s">
        <v>19</v>
      </c>
      <c r="B8" t="s">
        <v>9</v>
      </c>
      <c r="C8" s="1">
        <v>1299</v>
      </c>
      <c r="D8" s="2">
        <f>5.5*25.4</f>
        <v>139.69999999999999</v>
      </c>
      <c r="E8" s="2">
        <f>D8</f>
        <v>139.69999999999999</v>
      </c>
      <c r="F8" s="2">
        <f>D8</f>
        <v>139.69999999999999</v>
      </c>
      <c r="G8" s="3">
        <f t="shared" si="3"/>
        <v>19516.089999999997</v>
      </c>
      <c r="H8" s="3">
        <f t="shared" si="0"/>
        <v>2726397.7729999991</v>
      </c>
      <c r="I8" s="9">
        <f t="shared" si="1"/>
        <v>6.6560463699439812E-2</v>
      </c>
      <c r="J8" s="9">
        <f t="shared" si="2"/>
        <v>4.7645285396878895E-4</v>
      </c>
    </row>
    <row r="9" spans="1:10" x14ac:dyDescent="0.2">
      <c r="A9" t="s">
        <v>20</v>
      </c>
      <c r="B9" t="s">
        <v>9</v>
      </c>
      <c r="C9" s="1">
        <v>899</v>
      </c>
      <c r="D9" s="2">
        <f>4.7*25.4</f>
        <v>119.38</v>
      </c>
      <c r="E9" s="2">
        <f>D9</f>
        <v>119.38</v>
      </c>
      <c r="F9" s="2">
        <f>D9</f>
        <v>119.38</v>
      </c>
      <c r="G9" s="3">
        <f t="shared" si="3"/>
        <v>14251.5844</v>
      </c>
      <c r="H9" s="3">
        <f t="shared" si="0"/>
        <v>1701354.145672</v>
      </c>
      <c r="I9" s="9">
        <f t="shared" si="1"/>
        <v>6.3080705609125112E-2</v>
      </c>
      <c r="J9" s="9">
        <f t="shared" si="2"/>
        <v>5.2840262698211691E-4</v>
      </c>
    </row>
    <row r="10" spans="1:10" x14ac:dyDescent="0.2">
      <c r="A10" t="s">
        <v>22</v>
      </c>
      <c r="B10" t="s">
        <v>9</v>
      </c>
      <c r="C10" s="1">
        <v>1949</v>
      </c>
      <c r="D10" s="2">
        <f>10*25.4</f>
        <v>254</v>
      </c>
      <c r="E10" s="2">
        <f>8*25.4</f>
        <v>203.2</v>
      </c>
      <c r="F10" s="2">
        <f>9.25*25.4</f>
        <v>234.95</v>
      </c>
      <c r="G10" s="3">
        <f t="shared" si="3"/>
        <v>51612.799999999996</v>
      </c>
      <c r="H10" s="3">
        <f t="shared" si="0"/>
        <v>12126427.359999998</v>
      </c>
      <c r="I10" s="9">
        <f t="shared" si="1"/>
        <v>3.776195052390105E-2</v>
      </c>
      <c r="J10" s="9">
        <f t="shared" si="2"/>
        <v>1.6072334762247737E-4</v>
      </c>
    </row>
    <row r="11" spans="1:10" x14ac:dyDescent="0.2">
      <c r="A11" t="s">
        <v>23</v>
      </c>
      <c r="B11" t="s">
        <v>9</v>
      </c>
      <c r="C11" s="1">
        <v>1549</v>
      </c>
      <c r="D11" s="2">
        <f>8.25*25.4</f>
        <v>209.54999999999998</v>
      </c>
      <c r="E11" s="2">
        <f>7.25*25.4</f>
        <v>184.14999999999998</v>
      </c>
      <c r="F11" s="2">
        <f>9*25.4</f>
        <v>228.6</v>
      </c>
      <c r="G11" s="3">
        <f t="shared" si="3"/>
        <v>38588.632499999992</v>
      </c>
      <c r="H11" s="3">
        <f t="shared" si="0"/>
        <v>8821361.3894999977</v>
      </c>
      <c r="I11" s="9">
        <f t="shared" si="1"/>
        <v>4.0141355099847092E-2</v>
      </c>
      <c r="J11" s="9">
        <f t="shared" si="2"/>
        <v>1.7559647900195581E-4</v>
      </c>
    </row>
    <row r="12" spans="1:10" x14ac:dyDescent="0.2">
      <c r="A12" t="s">
        <v>24</v>
      </c>
      <c r="B12" t="s">
        <v>9</v>
      </c>
      <c r="C12" s="1">
        <v>2295</v>
      </c>
      <c r="D12" s="2">
        <f>12*25.4</f>
        <v>304.79999999999995</v>
      </c>
      <c r="E12" s="2">
        <f>D12</f>
        <v>304.79999999999995</v>
      </c>
      <c r="F12" s="2">
        <f>D12</f>
        <v>304.79999999999995</v>
      </c>
      <c r="G12" s="3">
        <f t="shared" si="3"/>
        <v>92903.039999999979</v>
      </c>
      <c r="H12" s="3">
        <f t="shared" si="0"/>
        <v>28316846.591999989</v>
      </c>
      <c r="I12" s="9">
        <f t="shared" si="1"/>
        <v>2.4703174406348817E-2</v>
      </c>
      <c r="J12" s="9">
        <f t="shared" si="2"/>
        <v>8.1047160125816346E-5</v>
      </c>
    </row>
    <row r="13" spans="1:10" x14ac:dyDescent="0.2">
      <c r="A13" t="s">
        <v>25</v>
      </c>
      <c r="B13" t="s">
        <v>9</v>
      </c>
      <c r="C13" s="1">
        <v>2195</v>
      </c>
      <c r="D13" s="2">
        <f>11.7*25.4</f>
        <v>297.17999999999995</v>
      </c>
      <c r="E13" s="2">
        <f>10.8*25.4</f>
        <v>274.32</v>
      </c>
      <c r="F13" s="2">
        <f>9.8*25.4</f>
        <v>248.92000000000002</v>
      </c>
      <c r="G13" s="3">
        <f t="shared" si="3"/>
        <v>81522.417599999986</v>
      </c>
      <c r="H13" s="3">
        <f t="shared" si="0"/>
        <v>20292560.188991997</v>
      </c>
      <c r="I13" s="9">
        <f t="shared" si="1"/>
        <v>2.692510924749612E-2</v>
      </c>
      <c r="J13" s="9">
        <f t="shared" si="2"/>
        <v>1.081677215470678E-4</v>
      </c>
    </row>
    <row r="14" spans="1:10" x14ac:dyDescent="0.2">
      <c r="A14" t="s">
        <v>26</v>
      </c>
      <c r="B14" t="s">
        <v>9</v>
      </c>
      <c r="C14" s="1">
        <v>1299</v>
      </c>
      <c r="D14" s="2">
        <f>8*25.4</f>
        <v>203.2</v>
      </c>
      <c r="E14" s="2">
        <f>D14</f>
        <v>203.2</v>
      </c>
      <c r="F14" s="2">
        <f>D14</f>
        <v>203.2</v>
      </c>
      <c r="G14" s="3">
        <f t="shared" si="3"/>
        <v>41290.239999999998</v>
      </c>
      <c r="H14" s="3">
        <f t="shared" si="0"/>
        <v>8390176.7679999992</v>
      </c>
      <c r="I14" s="9">
        <f t="shared" si="1"/>
        <v>3.1460219170438342E-2</v>
      </c>
      <c r="J14" s="9">
        <f t="shared" si="2"/>
        <v>1.5482391324034617E-4</v>
      </c>
    </row>
    <row r="15" spans="1:10" x14ac:dyDescent="0.2">
      <c r="A15" t="s">
        <v>27</v>
      </c>
      <c r="B15" t="s">
        <v>9</v>
      </c>
      <c r="C15" s="1">
        <v>999</v>
      </c>
      <c r="D15" s="2">
        <f>8*25.4</f>
        <v>203.2</v>
      </c>
      <c r="E15" s="2">
        <f>D15</f>
        <v>203.2</v>
      </c>
      <c r="F15" s="2">
        <f>D15</f>
        <v>203.2</v>
      </c>
      <c r="G15" s="3">
        <f t="shared" si="3"/>
        <v>41290.239999999998</v>
      </c>
      <c r="H15" s="3">
        <f t="shared" si="0"/>
        <v>8390176.7679999992</v>
      </c>
      <c r="I15" s="9">
        <f t="shared" si="1"/>
        <v>2.4194579639159278E-2</v>
      </c>
      <c r="J15" s="9">
        <f t="shared" si="2"/>
        <v>1.1906781318483898E-4</v>
      </c>
    </row>
    <row r="16" spans="1:10" x14ac:dyDescent="0.2">
      <c r="A16" t="s">
        <v>28</v>
      </c>
      <c r="B16" t="s">
        <v>9</v>
      </c>
      <c r="C16" s="1">
        <v>1688</v>
      </c>
      <c r="D16" s="2">
        <f>8.6*25.4</f>
        <v>218.43999999999997</v>
      </c>
      <c r="E16" s="2">
        <f>8.25*25.4</f>
        <v>209.54999999999998</v>
      </c>
      <c r="F16" s="2">
        <f>6.9*25.4</f>
        <v>175.26</v>
      </c>
      <c r="G16" s="3">
        <f t="shared" si="3"/>
        <v>45774.101999999992</v>
      </c>
      <c r="H16" s="3">
        <f t="shared" si="0"/>
        <v>8022369.1165199978</v>
      </c>
      <c r="I16" s="9">
        <f t="shared" si="1"/>
        <v>3.6876747467377957E-2</v>
      </c>
      <c r="J16" s="9">
        <f t="shared" si="2"/>
        <v>2.1041165963356134E-4</v>
      </c>
    </row>
    <row r="17" spans="1:10" x14ac:dyDescent="0.2">
      <c r="A17" t="s">
        <v>29</v>
      </c>
      <c r="B17" t="s">
        <v>9</v>
      </c>
      <c r="C17" s="1">
        <v>799</v>
      </c>
      <c r="D17" s="2">
        <f>8*25.4</f>
        <v>203.2</v>
      </c>
      <c r="E17" s="2">
        <f>D17</f>
        <v>203.2</v>
      </c>
      <c r="F17" s="2">
        <f>D17</f>
        <v>203.2</v>
      </c>
      <c r="G17" s="3">
        <f t="shared" si="3"/>
        <v>41290.239999999998</v>
      </c>
      <c r="H17" s="3">
        <f t="shared" si="0"/>
        <v>8390176.7679999992</v>
      </c>
      <c r="I17" s="9">
        <f t="shared" si="1"/>
        <v>1.9350819951639904E-2</v>
      </c>
      <c r="J17" s="9">
        <f t="shared" si="2"/>
        <v>9.5230413147834176E-5</v>
      </c>
    </row>
    <row r="18" spans="1:10" x14ac:dyDescent="0.2">
      <c r="A18" t="s">
        <v>30</v>
      </c>
      <c r="B18" t="s">
        <v>9</v>
      </c>
      <c r="C18" s="1">
        <v>2195</v>
      </c>
      <c r="D18" s="2">
        <f>7.75*25.4</f>
        <v>196.85</v>
      </c>
      <c r="E18" s="2">
        <f>12.25*25.4</f>
        <v>311.14999999999998</v>
      </c>
      <c r="F18" s="2">
        <f>8.75*25.4</f>
        <v>222.25</v>
      </c>
      <c r="G18" s="3">
        <f t="shared" si="3"/>
        <v>61249.877499999995</v>
      </c>
      <c r="H18" s="3">
        <f t="shared" si="0"/>
        <v>13612785.274374999</v>
      </c>
      <c r="I18" s="9">
        <f t="shared" si="1"/>
        <v>3.5836806367490287E-2</v>
      </c>
      <c r="J18" s="9">
        <f t="shared" si="2"/>
        <v>1.6124547296958509E-4</v>
      </c>
    </row>
    <row r="19" spans="1:10" x14ac:dyDescent="0.2">
      <c r="A19" t="s">
        <v>31</v>
      </c>
      <c r="B19" t="s">
        <v>9</v>
      </c>
      <c r="C19" s="1">
        <v>2399</v>
      </c>
      <c r="D19" s="2">
        <f>12*25.4</f>
        <v>304.79999999999995</v>
      </c>
      <c r="E19" s="2">
        <f>7.9*25.4</f>
        <v>200.66</v>
      </c>
      <c r="F19" s="2">
        <f>7*25.4</f>
        <v>177.79999999999998</v>
      </c>
      <c r="G19" s="3">
        <f t="shared" si="3"/>
        <v>61161.167999999991</v>
      </c>
      <c r="H19" s="3">
        <f t="shared" si="0"/>
        <v>10874455.670399997</v>
      </c>
      <c r="I19" s="9">
        <f t="shared" si="1"/>
        <v>3.9224234566612601E-2</v>
      </c>
      <c r="J19" s="9">
        <f t="shared" si="2"/>
        <v>2.2060874334427785E-4</v>
      </c>
    </row>
    <row r="20" spans="1:10" x14ac:dyDescent="0.2">
      <c r="A20" t="s">
        <v>33</v>
      </c>
      <c r="B20" t="s">
        <v>9</v>
      </c>
      <c r="C20" s="1">
        <v>2500</v>
      </c>
      <c r="D20" s="2">
        <f>9*25.4</f>
        <v>228.6</v>
      </c>
      <c r="E20" s="2">
        <f>10.5*25.4</f>
        <v>266.7</v>
      </c>
      <c r="F20" s="2">
        <f>7.8*25.4</f>
        <v>198.11999999999998</v>
      </c>
      <c r="G20" s="3">
        <f t="shared" si="3"/>
        <v>60967.619999999995</v>
      </c>
      <c r="H20" s="3">
        <f t="shared" si="0"/>
        <v>12078904.874399997</v>
      </c>
      <c r="I20" s="9">
        <f t="shared" si="1"/>
        <v>4.1005373016037037E-2</v>
      </c>
      <c r="J20" s="9">
        <f t="shared" si="2"/>
        <v>2.0697240569370607E-4</v>
      </c>
    </row>
    <row r="21" spans="1:10" x14ac:dyDescent="0.2">
      <c r="A21" t="s">
        <v>32</v>
      </c>
      <c r="B21" t="s">
        <v>9</v>
      </c>
      <c r="C21" s="1">
        <v>1399</v>
      </c>
      <c r="D21" s="2">
        <f>10.25*25.4</f>
        <v>260.34999999999997</v>
      </c>
      <c r="E21" s="2">
        <f>9*25.4</f>
        <v>228.6</v>
      </c>
      <c r="F21" s="2">
        <f>7.75*25.4</f>
        <v>196.85</v>
      </c>
      <c r="G21" s="3">
        <f t="shared" si="3"/>
        <v>59516.009999999987</v>
      </c>
      <c r="H21" s="3">
        <f t="shared" si="0"/>
        <v>11715726.568499997</v>
      </c>
      <c r="I21" s="9">
        <f t="shared" si="1"/>
        <v>2.3506280074890779E-2</v>
      </c>
      <c r="J21" s="9">
        <f t="shared" si="2"/>
        <v>1.1941214160472836E-4</v>
      </c>
    </row>
    <row r="22" spans="1:10" x14ac:dyDescent="0.2">
      <c r="A22" t="s">
        <v>7</v>
      </c>
      <c r="B22" t="s">
        <v>8</v>
      </c>
      <c r="C22" s="1">
        <v>3375</v>
      </c>
      <c r="D22" s="2">
        <f>4*25.4</f>
        <v>101.6</v>
      </c>
      <c r="E22" s="2">
        <f>3*25.4</f>
        <v>76.199999999999989</v>
      </c>
      <c r="F22" s="2">
        <f>8.125*25.4</f>
        <v>206.375</v>
      </c>
      <c r="G22" s="3">
        <f t="shared" si="3"/>
        <v>7741.9199999999983</v>
      </c>
      <c r="H22" s="3">
        <f t="shared" si="0"/>
        <v>1597738.7399999995</v>
      </c>
      <c r="I22" s="9">
        <f t="shared" si="1"/>
        <v>0.43593837187674384</v>
      </c>
      <c r="J22" s="9">
        <f t="shared" si="2"/>
        <v>2.1123603725099645E-3</v>
      </c>
    </row>
    <row r="23" spans="1:10" x14ac:dyDescent="0.2">
      <c r="A23" t="s">
        <v>10</v>
      </c>
      <c r="B23" t="s">
        <v>8</v>
      </c>
      <c r="C23" s="1">
        <v>1000</v>
      </c>
      <c r="D23" s="2">
        <f>1080*2*0.1</f>
        <v>216</v>
      </c>
      <c r="E23" s="2">
        <v>192</v>
      </c>
      <c r="F23" s="2">
        <f>D23</f>
        <v>216</v>
      </c>
      <c r="G23" s="3">
        <f t="shared" si="3"/>
        <v>41472</v>
      </c>
      <c r="H23" s="3">
        <f t="shared" si="0"/>
        <v>8957952</v>
      </c>
      <c r="I23" s="9">
        <f t="shared" si="1"/>
        <v>2.4112654320987654E-2</v>
      </c>
      <c r="J23" s="9">
        <f t="shared" si="2"/>
        <v>1.1163265889346136E-4</v>
      </c>
    </row>
    <row r="24" spans="1:10" x14ac:dyDescent="0.2">
      <c r="A24" t="s">
        <v>34</v>
      </c>
      <c r="B24" t="s">
        <v>8</v>
      </c>
      <c r="C24" s="1">
        <v>3299</v>
      </c>
      <c r="D24" s="2">
        <f>4.9*25.4</f>
        <v>124.46000000000001</v>
      </c>
      <c r="E24" s="2">
        <f>D24</f>
        <v>124.46000000000001</v>
      </c>
      <c r="F24" s="2">
        <f>6.5*25.4</f>
        <v>165.1</v>
      </c>
      <c r="G24" s="3">
        <f t="shared" si="3"/>
        <v>15490.291600000002</v>
      </c>
      <c r="H24" s="3">
        <f t="shared" si="0"/>
        <v>2557447.1431600004</v>
      </c>
      <c r="I24" s="9">
        <f t="shared" si="1"/>
        <v>0.21297210441151407</v>
      </c>
      <c r="J24" s="9">
        <f t="shared" si="2"/>
        <v>1.2899582338674383E-3</v>
      </c>
    </row>
    <row r="25" spans="1:10" x14ac:dyDescent="0.2">
      <c r="A25" t="s">
        <v>35</v>
      </c>
      <c r="B25" t="s">
        <v>8</v>
      </c>
      <c r="C25" s="1">
        <v>1999</v>
      </c>
      <c r="D25" s="2">
        <v>43</v>
      </c>
      <c r="E25" s="2">
        <v>27</v>
      </c>
      <c r="F25" s="2">
        <v>180</v>
      </c>
      <c r="G25" s="3">
        <f t="shared" si="3"/>
        <v>1161</v>
      </c>
      <c r="H25" s="3">
        <f t="shared" si="0"/>
        <v>208980</v>
      </c>
      <c r="I25" s="9">
        <f t="shared" si="1"/>
        <v>1.7217915590008612</v>
      </c>
      <c r="J25" s="9">
        <f t="shared" si="2"/>
        <v>9.5655086611158967E-3</v>
      </c>
    </row>
    <row r="26" spans="1:10" x14ac:dyDescent="0.2">
      <c r="A26" t="s">
        <v>36</v>
      </c>
      <c r="B26" t="s">
        <v>8</v>
      </c>
      <c r="C26" s="1">
        <v>499</v>
      </c>
      <c r="G26" s="3">
        <v>2880</v>
      </c>
      <c r="H26" s="3">
        <v>288000</v>
      </c>
      <c r="I26" s="9">
        <f t="shared" si="1"/>
        <v>0.17326388888888888</v>
      </c>
      <c r="J26" s="9">
        <f t="shared" si="2"/>
        <v>1.7326388888888888E-3</v>
      </c>
    </row>
    <row r="27" spans="1:10" x14ac:dyDescent="0.2">
      <c r="A27" t="s">
        <v>37</v>
      </c>
      <c r="B27" t="s">
        <v>8</v>
      </c>
      <c r="C27" s="1">
        <v>399</v>
      </c>
      <c r="G27" s="3">
        <v>4554</v>
      </c>
      <c r="H27" s="3">
        <v>694160</v>
      </c>
      <c r="I27" s="9">
        <f t="shared" si="1"/>
        <v>8.7615283267457184E-2</v>
      </c>
      <c r="J27" s="9">
        <f t="shared" si="2"/>
        <v>5.7479543621067187E-4</v>
      </c>
    </row>
  </sheetData>
  <sortState ref="A2:J25">
    <sortCondition ref="B2:B25"/>
  </sortState>
  <pageMargins left="0.78749999999999998" right="0.78749999999999998" top="1.0249999999999999" bottom="1.0249999999999999" header="0.78749999999999998" footer="0.78749999999999998"/>
  <pageSetup orientation="portrait" useFirstPageNumber="1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322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Olsen</cp:lastModifiedBy>
  <dcterms:modified xsi:type="dcterms:W3CDTF">2014-09-23T19:44:35Z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2009-04-16T11:32:48Z</dcterms:created>
  <dc:language>en-US</dc:language>
  <dcterms:modified xsi:type="dcterms:W3CDTF">2014-04-21T21:14:33Z</dcterms:modified>
  <cp:revision>3</cp:revision>
</cp:coreProperties>
</file>