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danmueller/Documents/GitHub/proposal_grader/"/>
    </mc:Choice>
  </mc:AlternateContent>
  <xr:revisionPtr revIDLastSave="0" documentId="13_ncr:1_{598B5AB8-C244-C04D-9BFD-0D5C395847F9}" xr6:coauthVersionLast="47" xr6:coauthVersionMax="47" xr10:uidLastSave="{00000000-0000-0000-0000-000000000000}"/>
  <bookViews>
    <workbookView xWindow="0" yWindow="880" windowWidth="36000" windowHeight="21200" xr2:uid="{EA7AAEE6-843B-1340-A0CB-C87CDC4A8116}"/>
  </bookViews>
  <sheets>
    <sheet name="Tool Summary" sheetId="6" r:id="rId1"/>
    <sheet name="Task estimation" sheetId="1" r:id="rId2"/>
    <sheet name="Phase I Materials" sheetId="5" r:id="rId3"/>
    <sheet name="Phase I Personnel Tasks" sheetId="2" r:id="rId4"/>
    <sheet name="Phase I Personnel Summary" sheetId="4" r:id="rId5"/>
  </sheets>
  <externalReferences>
    <externalReference r:id="rId6"/>
  </externalReferences>
  <definedNames>
    <definedName name="_xlnm._FilterDatabase" localSheetId="0" hidden="1">'Tool Summary'!$A$1:$J$17</definedName>
    <definedName name="Fringe_Rate">'[1]Phase I'!$C$15</definedName>
    <definedName name="GnA">'[1]Phase I'!$C$17</definedName>
    <definedName name="Overhead">'[1]Phase I'!$C$16</definedName>
    <definedName name="PhaseI_TABA">'[1]Phase I'!$B$81</definedName>
    <definedName name="PhaseI_Total">'[1]Phase I'!$B$80</definedName>
    <definedName name="PhaseII_Investor_Funds">'[1]Phase II+'!$B$75</definedName>
    <definedName name="PhaseII_NASA_Funds">'[1]Phase II+'!$B$74</definedName>
    <definedName name="Profit">'[1]Phase I'!$C$18</definedName>
    <definedName name="Rate_Fringe">'Task estimation'!$C$30</definedName>
    <definedName name="Rate_GnA">'Task estimation'!$C$32</definedName>
    <definedName name="Rate_Overhead">'Task estimation'!$C$31</definedName>
    <definedName name="Rate_Profit">'Task estimation'!$C$33</definedName>
    <definedName name="Slicer_B___T___D">#N/A</definedName>
    <definedName name="Slicer_B___T___D1">#N/A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6" i="6" l="1"/>
  <c r="J15" i="6"/>
  <c r="J14" i="6"/>
  <c r="J13" i="6"/>
  <c r="J12" i="6"/>
  <c r="J11" i="6"/>
  <c r="J10" i="6"/>
  <c r="J9" i="6"/>
  <c r="J8" i="6"/>
  <c r="J7" i="6"/>
  <c r="J6" i="6"/>
  <c r="J5" i="6"/>
  <c r="J4" i="6"/>
  <c r="J3" i="6"/>
  <c r="G2" i="6"/>
  <c r="I37" i="1"/>
  <c r="I38" i="1"/>
  <c r="I39" i="1"/>
  <c r="H39" i="1"/>
  <c r="H38" i="1"/>
  <c r="H37" i="1"/>
  <c r="G37" i="1"/>
  <c r="G38" i="1"/>
  <c r="G39" i="1"/>
  <c r="F37" i="1"/>
  <c r="F38" i="1"/>
  <c r="F39" i="1"/>
  <c r="B30" i="1"/>
  <c r="M16" i="2" a="1"/>
  <c r="M16" i="2" s="1"/>
  <c r="AA16" i="2"/>
  <c r="B77" i="4" a="1"/>
  <c r="B77" i="4" s="1"/>
  <c r="B89" i="4" s="1"/>
  <c r="AA35" i="2"/>
  <c r="M35" i="2" a="1"/>
  <c r="M35" i="2" s="1"/>
  <c r="M49" i="2" a="1"/>
  <c r="M49" i="2" s="1"/>
  <c r="M50" i="2" a="1"/>
  <c r="M50" i="2" s="1"/>
  <c r="M52" i="2" a="1"/>
  <c r="M52" i="2" s="1"/>
  <c r="M54" i="2" a="1"/>
  <c r="M54" i="2" s="1"/>
  <c r="AA49" i="2"/>
  <c r="AA50" i="2"/>
  <c r="AA52" i="2"/>
  <c r="AA54" i="2"/>
  <c r="M14" i="2" a="1"/>
  <c r="M14" i="2" s="1"/>
  <c r="AA14" i="2"/>
  <c r="D35" i="4"/>
  <c r="M31" i="2" a="1"/>
  <c r="M31" i="2" s="1"/>
  <c r="AA31" i="2"/>
  <c r="M37" i="2" a="1"/>
  <c r="M37" i="2" s="1"/>
  <c r="N37" i="2" s="1" a="1"/>
  <c r="N37" i="2" s="1"/>
  <c r="AA37" i="2"/>
  <c r="AA33" i="2"/>
  <c r="M33" i="2" a="1"/>
  <c r="M33" i="2" s="1"/>
  <c r="AA42" i="2"/>
  <c r="M42" i="2" a="1"/>
  <c r="M42" i="2" s="1"/>
  <c r="AA20" i="2"/>
  <c r="M20" i="2" a="1"/>
  <c r="M20" i="2" s="1"/>
  <c r="AA12" i="2"/>
  <c r="M12" i="2" a="1"/>
  <c r="M12" i="2" s="1"/>
  <c r="AA36" i="2"/>
  <c r="M36" i="2" a="1"/>
  <c r="M36" i="2" s="1"/>
  <c r="AA26" i="2"/>
  <c r="M26" i="2" a="1"/>
  <c r="M26" i="2" s="1"/>
  <c r="I14" i="1"/>
  <c r="AA28" i="2"/>
  <c r="M28" i="2" a="1"/>
  <c r="M28" i="2" s="1"/>
  <c r="M11" i="1"/>
  <c r="M13" i="1" s="1"/>
  <c r="M17" i="1" s="1"/>
  <c r="M19" i="1" s="1"/>
  <c r="K11" i="1"/>
  <c r="K13" i="1" s="1"/>
  <c r="K17" i="1" s="1"/>
  <c r="K19" i="1" s="1"/>
  <c r="L11" i="1"/>
  <c r="L13" i="1" s="1"/>
  <c r="L17" i="1" s="1"/>
  <c r="D16" i="1" s="1"/>
  <c r="I13" i="1"/>
  <c r="M51" i="2" a="1"/>
  <c r="M51" i="2" s="1"/>
  <c r="AA51" i="2"/>
  <c r="M8" i="2" a="1"/>
  <c r="M8" i="2" s="1"/>
  <c r="AA8" i="2"/>
  <c r="M22" i="2" a="1"/>
  <c r="M22" i="2" s="1"/>
  <c r="AA22" i="2"/>
  <c r="M30" i="2" a="1"/>
  <c r="M30" i="2" s="1"/>
  <c r="AA30" i="2"/>
  <c r="M29" i="2" a="1"/>
  <c r="M29" i="2" s="1"/>
  <c r="N29" i="2" s="1" a="1"/>
  <c r="N29" i="2" s="1"/>
  <c r="R29" i="2" s="1"/>
  <c r="AA29" i="2"/>
  <c r="M32" i="2" a="1"/>
  <c r="M32" i="2" s="1"/>
  <c r="N32" i="2" s="1" a="1"/>
  <c r="N32" i="2" s="1"/>
  <c r="R32" i="2" s="1"/>
  <c r="AA32" i="2"/>
  <c r="M40" i="2" a="1"/>
  <c r="M40" i="2" s="1"/>
  <c r="N40" i="2" s="1" a="1"/>
  <c r="N40" i="2" s="1"/>
  <c r="R40" i="2" s="1"/>
  <c r="AA40" i="2"/>
  <c r="M44" i="2" a="1"/>
  <c r="M44" i="2" s="1"/>
  <c r="N44" i="2" s="1" a="1"/>
  <c r="N44" i="2" s="1"/>
  <c r="AA44" i="2"/>
  <c r="M48" i="2" a="1"/>
  <c r="M48" i="2" s="1"/>
  <c r="AA48" i="2"/>
  <c r="M2" i="2" a="1"/>
  <c r="M2" i="2" s="1"/>
  <c r="N2" i="2" s="1" a="1"/>
  <c r="N2" i="2" s="1"/>
  <c r="M4" i="2" a="1"/>
  <c r="M4" i="2" s="1"/>
  <c r="N4" i="2" s="1" a="1"/>
  <c r="N4" i="2" s="1"/>
  <c r="M3" i="2" a="1"/>
  <c r="M3" i="2" s="1"/>
  <c r="O3" i="2" s="1" a="1"/>
  <c r="O3" i="2" s="1"/>
  <c r="S3" i="2" s="1"/>
  <c r="M5" i="2" a="1"/>
  <c r="M5" i="2" s="1"/>
  <c r="O5" i="2" s="1" a="1"/>
  <c r="O5" i="2" s="1"/>
  <c r="S5" i="2" s="1"/>
  <c r="M6" i="2" a="1"/>
  <c r="M6" i="2" s="1"/>
  <c r="O6" i="2" s="1" a="1"/>
  <c r="O6" i="2" s="1"/>
  <c r="V6" i="2" s="1"/>
  <c r="M7" i="2" a="1"/>
  <c r="M7" i="2" s="1"/>
  <c r="N7" i="2" s="1" a="1"/>
  <c r="N7" i="2" s="1"/>
  <c r="M38" i="2" a="1"/>
  <c r="M38" i="2" s="1"/>
  <c r="O38" i="2" s="1" a="1"/>
  <c r="O38" i="2" s="1"/>
  <c r="Y38" i="2" s="1"/>
  <c r="M13" i="2" a="1"/>
  <c r="M13" i="2" s="1"/>
  <c r="M21" i="2" a="1"/>
  <c r="M21" i="2" s="1"/>
  <c r="O21" i="2" s="1" a="1"/>
  <c r="O21" i="2" s="1"/>
  <c r="S21" i="2" s="1"/>
  <c r="M45" i="2" a="1"/>
  <c r="M45" i="2" s="1"/>
  <c r="N45" i="2" s="1" a="1"/>
  <c r="N45" i="2" s="1"/>
  <c r="M15" i="2" a="1"/>
  <c r="M15" i="2" s="1"/>
  <c r="O15" i="2" s="1" a="1"/>
  <c r="O15" i="2" s="1"/>
  <c r="V15" i="2" s="1"/>
  <c r="M17" i="2" a="1"/>
  <c r="M17" i="2" s="1"/>
  <c r="O17" i="2" s="1" a="1"/>
  <c r="O17" i="2" s="1"/>
  <c r="M34" i="2" a="1"/>
  <c r="M34" i="2" s="1"/>
  <c r="O34" i="2" s="1" a="1"/>
  <c r="O34" i="2" s="1"/>
  <c r="Y34" i="2" s="1"/>
  <c r="M23" i="2" a="1"/>
  <c r="M23" i="2" s="1"/>
  <c r="O23" i="2" s="1" a="1"/>
  <c r="O23" i="2" s="1"/>
  <c r="S23" i="2" s="1"/>
  <c r="M18" i="2" a="1"/>
  <c r="M18" i="2" s="1"/>
  <c r="O18" i="2" s="1" a="1"/>
  <c r="O18" i="2" s="1"/>
  <c r="S18" i="2" s="1"/>
  <c r="M9" i="2" a="1"/>
  <c r="M9" i="2" s="1"/>
  <c r="O9" i="2" s="1" a="1"/>
  <c r="O9" i="2" s="1"/>
  <c r="M19" i="2" a="1"/>
  <c r="M19" i="2" s="1"/>
  <c r="N19" i="2" s="1" a="1"/>
  <c r="N19" i="2" s="1"/>
  <c r="M10" i="2" a="1"/>
  <c r="M10" i="2" s="1"/>
  <c r="N10" i="2" s="1" a="1"/>
  <c r="N10" i="2" s="1"/>
  <c r="M25" i="2" a="1"/>
  <c r="M25" i="2" s="1"/>
  <c r="O25" i="2" s="1" a="1"/>
  <c r="O25" i="2" s="1"/>
  <c r="V25" i="2" s="1"/>
  <c r="M24" i="2" a="1"/>
  <c r="M24" i="2" s="1"/>
  <c r="N24" i="2" s="1" a="1"/>
  <c r="N24" i="2" s="1"/>
  <c r="M27" i="2" a="1"/>
  <c r="M27" i="2" s="1"/>
  <c r="O27" i="2" s="1" a="1"/>
  <c r="O27" i="2" s="1"/>
  <c r="Y27" i="2" s="1"/>
  <c r="M11" i="2" a="1"/>
  <c r="M11" i="2" s="1"/>
  <c r="O11" i="2" s="1" a="1"/>
  <c r="O11" i="2" s="1"/>
  <c r="V11" i="2" s="1"/>
  <c r="M41" i="2" a="1"/>
  <c r="M41" i="2" s="1"/>
  <c r="O41" i="2" s="1" a="1"/>
  <c r="O41" i="2" s="1"/>
  <c r="S41" i="2" s="1"/>
  <c r="M43" i="2" a="1"/>
  <c r="M43" i="2" s="1"/>
  <c r="N43" i="2" s="1" a="1"/>
  <c r="N43" i="2" s="1"/>
  <c r="M39" i="2" a="1"/>
  <c r="M39" i="2" s="1"/>
  <c r="O39" i="2" s="1" a="1"/>
  <c r="O39" i="2" s="1"/>
  <c r="M47" i="2" a="1"/>
  <c r="M47" i="2" s="1"/>
  <c r="N47" i="2" s="1" a="1"/>
  <c r="N47" i="2" s="1"/>
  <c r="M46" i="2" a="1"/>
  <c r="M46" i="2" s="1"/>
  <c r="O46" i="2" s="1" a="1"/>
  <c r="O46" i="2" s="1"/>
  <c r="Y46" i="2" s="1"/>
  <c r="M53" i="2" a="1"/>
  <c r="M53" i="2" s="1"/>
  <c r="N53" i="2" s="1" a="1"/>
  <c r="N53" i="2" s="1"/>
  <c r="AA53" i="2"/>
  <c r="AA43" i="2"/>
  <c r="AA4" i="2"/>
  <c r="AA3" i="2"/>
  <c r="AA5" i="2"/>
  <c r="AA6" i="2"/>
  <c r="AA7" i="2"/>
  <c r="AA38" i="2"/>
  <c r="AA13" i="2"/>
  <c r="AA21" i="2"/>
  <c r="AA45" i="2"/>
  <c r="AA15" i="2"/>
  <c r="AA17" i="2"/>
  <c r="AA34" i="2"/>
  <c r="AA23" i="2"/>
  <c r="AA18" i="2"/>
  <c r="AA9" i="2"/>
  <c r="AA19" i="2"/>
  <c r="AA10" i="2"/>
  <c r="AA25" i="2"/>
  <c r="AA24" i="2"/>
  <c r="AA27" i="2"/>
  <c r="AA11" i="2"/>
  <c r="AA41" i="2"/>
  <c r="AA39" i="2"/>
  <c r="AA47" i="2"/>
  <c r="AA46" i="2"/>
  <c r="AA2" i="2"/>
  <c r="F30" i="4"/>
  <c r="J17" i="6" l="1"/>
  <c r="J2" i="6"/>
  <c r="I15" i="1"/>
  <c r="I17" i="1" s="1"/>
  <c r="D15" i="1" s="1"/>
  <c r="J39" i="1"/>
  <c r="J37" i="1"/>
  <c r="J38" i="1"/>
  <c r="N16" i="2" a="1"/>
  <c r="N16" i="2" s="1"/>
  <c r="O16" i="2" a="1"/>
  <c r="O16" i="2" s="1"/>
  <c r="E81" i="4"/>
  <c r="E83" i="4"/>
  <c r="E82" i="4"/>
  <c r="E87" i="4"/>
  <c r="E84" i="4"/>
  <c r="E77" i="4"/>
  <c r="E85" i="4"/>
  <c r="E78" i="4"/>
  <c r="E86" i="4"/>
  <c r="E79" i="4"/>
  <c r="E80" i="4"/>
  <c r="E88" i="4"/>
  <c r="C89" i="4"/>
  <c r="D89" i="4"/>
  <c r="O35" i="2" a="1"/>
  <c r="O35" i="2" s="1"/>
  <c r="N35" i="2" a="1"/>
  <c r="N35" i="2" s="1"/>
  <c r="N52" i="2" a="1"/>
  <c r="N52" i="2" s="1"/>
  <c r="O52" i="2" a="1"/>
  <c r="O52" i="2" s="1"/>
  <c r="N50" i="2" a="1"/>
  <c r="N50" i="2" s="1"/>
  <c r="O50" i="2" a="1"/>
  <c r="O50" i="2" s="1"/>
  <c r="N54" i="2" a="1"/>
  <c r="N54" i="2" s="1"/>
  <c r="O54" i="2" a="1"/>
  <c r="O54" i="2" s="1"/>
  <c r="N49" i="2" a="1"/>
  <c r="N49" i="2" s="1"/>
  <c r="O49" i="2" a="1"/>
  <c r="O49" i="2" s="1"/>
  <c r="N14" i="2" a="1"/>
  <c r="N14" i="2" s="1"/>
  <c r="O14" i="2" a="1"/>
  <c r="O14" i="2" s="1"/>
  <c r="N11" i="1"/>
  <c r="N13" i="1" s="1"/>
  <c r="O13" i="1" s="1"/>
  <c r="O12" i="1" s="1"/>
  <c r="U37" i="2"/>
  <c r="O37" i="2" a="1"/>
  <c r="O37" i="2" s="1"/>
  <c r="Y37" i="2" s="1"/>
  <c r="O31" i="2" a="1"/>
  <c r="O31" i="2" s="1"/>
  <c r="N31" i="2" a="1"/>
  <c r="N31" i="2" s="1"/>
  <c r="R37" i="2"/>
  <c r="X37" i="2"/>
  <c r="O33" i="2" a="1"/>
  <c r="O33" i="2" s="1"/>
  <c r="N33" i="2" a="1"/>
  <c r="N33" i="2" s="1"/>
  <c r="O20" i="2" a="1"/>
  <c r="O20" i="2" s="1"/>
  <c r="N20" i="2" a="1"/>
  <c r="N20" i="2" s="1"/>
  <c r="N42" i="2" a="1"/>
  <c r="N42" i="2" s="1"/>
  <c r="O42" i="2" a="1"/>
  <c r="O42" i="2" s="1"/>
  <c r="O12" i="2" a="1"/>
  <c r="O12" i="2" s="1"/>
  <c r="N12" i="2" a="1"/>
  <c r="N12" i="2" s="1"/>
  <c r="O36" i="2" a="1"/>
  <c r="O36" i="2" s="1"/>
  <c r="N36" i="2" a="1"/>
  <c r="N36" i="2" s="1"/>
  <c r="O26" i="2" a="1"/>
  <c r="O26" i="2" s="1"/>
  <c r="N26" i="2" a="1"/>
  <c r="N26" i="2" s="1"/>
  <c r="N6" i="2" a="1"/>
  <c r="N6" i="2" s="1"/>
  <c r="R6" i="2" s="1"/>
  <c r="L19" i="1"/>
  <c r="N19" i="1" s="1"/>
  <c r="O28" i="2" a="1"/>
  <c r="O28" i="2" s="1"/>
  <c r="N28" i="2" a="1"/>
  <c r="N28" i="2" s="1"/>
  <c r="O8" i="2" a="1"/>
  <c r="O8" i="2" s="1"/>
  <c r="S8" i="2" s="1"/>
  <c r="N8" i="2" a="1"/>
  <c r="N8" i="2" s="1"/>
  <c r="R8" i="2" s="1"/>
  <c r="N51" i="2" a="1"/>
  <c r="N51" i="2" s="1"/>
  <c r="O51" i="2" a="1"/>
  <c r="O51" i="2" s="1"/>
  <c r="O30" i="2" a="1"/>
  <c r="O30" i="2" s="1"/>
  <c r="S30" i="2" s="1"/>
  <c r="N30" i="2" a="1"/>
  <c r="N30" i="2" s="1"/>
  <c r="R30" i="2" s="1"/>
  <c r="N22" i="2" a="1"/>
  <c r="N22" i="2" s="1"/>
  <c r="O22" i="2" a="1"/>
  <c r="O22" i="2" s="1"/>
  <c r="O29" i="2" a="1"/>
  <c r="O29" i="2" s="1"/>
  <c r="S29" i="2" s="1"/>
  <c r="O32" i="2" a="1"/>
  <c r="O32" i="2" s="1"/>
  <c r="V32" i="2" s="1"/>
  <c r="U29" i="2"/>
  <c r="X29" i="2"/>
  <c r="O40" i="2" a="1"/>
  <c r="O40" i="2" s="1"/>
  <c r="S40" i="2" s="1"/>
  <c r="U32" i="2"/>
  <c r="X32" i="2"/>
  <c r="X40" i="2"/>
  <c r="U40" i="2"/>
  <c r="O44" i="2" a="1"/>
  <c r="O44" i="2" s="1"/>
  <c r="V44" i="2" s="1"/>
  <c r="R44" i="2"/>
  <c r="U44" i="2"/>
  <c r="X44" i="2"/>
  <c r="O48" i="2" a="1"/>
  <c r="O48" i="2" s="1"/>
  <c r="N48" i="2" a="1"/>
  <c r="N48" i="2" s="1"/>
  <c r="O53" i="2" a="1"/>
  <c r="O53" i="2" s="1"/>
  <c r="S53" i="2" s="1"/>
  <c r="N9" i="2" a="1"/>
  <c r="N9" i="2" s="1"/>
  <c r="P9" i="2" s="1"/>
  <c r="O4" i="2" a="1"/>
  <c r="O4" i="2" s="1"/>
  <c r="S4" i="2" s="1"/>
  <c r="O2" i="2" a="1"/>
  <c r="O2" i="2" s="1"/>
  <c r="Y2" i="2" s="1"/>
  <c r="O19" i="2" a="1"/>
  <c r="O19" i="2" s="1"/>
  <c r="V19" i="2" s="1"/>
  <c r="O47" i="2" a="1"/>
  <c r="O47" i="2" s="1"/>
  <c r="Y47" i="2" s="1"/>
  <c r="N41" i="2" a="1"/>
  <c r="N41" i="2" s="1"/>
  <c r="P41" i="2" s="1"/>
  <c r="O43" i="2" a="1"/>
  <c r="O43" i="2" s="1"/>
  <c r="V43" i="2" s="1"/>
  <c r="O7" i="2" a="1"/>
  <c r="O7" i="2" s="1"/>
  <c r="P7" i="2" s="1"/>
  <c r="R2" i="2"/>
  <c r="N23" i="2" a="1"/>
  <c r="N23" i="2" s="1"/>
  <c r="P23" i="2" s="1"/>
  <c r="N46" i="2" a="1"/>
  <c r="N46" i="2" s="1"/>
  <c r="X46" i="2" s="1"/>
  <c r="N11" i="2" a="1"/>
  <c r="N11" i="2" s="1"/>
  <c r="P11" i="2" s="1"/>
  <c r="N27" i="2" a="1"/>
  <c r="N27" i="2" s="1"/>
  <c r="N15" i="2" a="1"/>
  <c r="N15" i="2" s="1"/>
  <c r="R15" i="2" s="1"/>
  <c r="N34" i="2" a="1"/>
  <c r="N34" i="2" s="1"/>
  <c r="P34" i="2" s="1"/>
  <c r="N39" i="2" a="1"/>
  <c r="N39" i="2" s="1"/>
  <c r="O10" i="2" a="1"/>
  <c r="O10" i="2" s="1"/>
  <c r="P10" i="2" s="1"/>
  <c r="R47" i="2"/>
  <c r="X7" i="2"/>
  <c r="S9" i="2"/>
  <c r="X24" i="2"/>
  <c r="U45" i="2"/>
  <c r="O13" i="2" a="1"/>
  <c r="O13" i="2" s="1"/>
  <c r="S13" i="2" s="1"/>
  <c r="N13" i="2" a="1"/>
  <c r="N13" i="2" s="1"/>
  <c r="R13" i="2" s="1"/>
  <c r="U10" i="2"/>
  <c r="O24" i="2" a="1"/>
  <c r="O24" i="2" s="1"/>
  <c r="Y24" i="2" s="1"/>
  <c r="N21" i="2" a="1"/>
  <c r="N21" i="2" s="1"/>
  <c r="N5" i="2" a="1"/>
  <c r="N5" i="2" s="1"/>
  <c r="P5" i="2" s="1"/>
  <c r="O45" i="2" a="1"/>
  <c r="O45" i="2" s="1"/>
  <c r="S45" i="2" s="1"/>
  <c r="N17" i="2" a="1"/>
  <c r="N17" i="2" s="1"/>
  <c r="P17" i="2" s="1"/>
  <c r="N38" i="2" a="1"/>
  <c r="N38" i="2" s="1"/>
  <c r="P38" i="2" s="1"/>
  <c r="N25" i="2" a="1"/>
  <c r="N25" i="2" s="1"/>
  <c r="P25" i="2" s="1"/>
  <c r="N18" i="2" a="1"/>
  <c r="N18" i="2" s="1"/>
  <c r="P18" i="2" s="1"/>
  <c r="N3" i="2" a="1"/>
  <c r="N3" i="2" s="1"/>
  <c r="P3" i="2" s="1"/>
  <c r="U43" i="2"/>
  <c r="X43" i="2"/>
  <c r="R43" i="2"/>
  <c r="X19" i="2"/>
  <c r="U19" i="2"/>
  <c r="R24" i="2"/>
  <c r="S46" i="2"/>
  <c r="V41" i="2"/>
  <c r="X10" i="2"/>
  <c r="S38" i="2"/>
  <c r="V18" i="2"/>
  <c r="V21" i="2"/>
  <c r="V5" i="2"/>
  <c r="R10" i="2"/>
  <c r="X45" i="2"/>
  <c r="S25" i="2"/>
  <c r="V9" i="2"/>
  <c r="V38" i="2"/>
  <c r="S34" i="2"/>
  <c r="Y25" i="2"/>
  <c r="R7" i="2"/>
  <c r="S27" i="2"/>
  <c r="V23" i="2"/>
  <c r="V3" i="2"/>
  <c r="R45" i="2"/>
  <c r="Y18" i="2"/>
  <c r="V39" i="2"/>
  <c r="S39" i="2"/>
  <c r="Y39" i="2"/>
  <c r="X47" i="2"/>
  <c r="U47" i="2"/>
  <c r="Y17" i="2"/>
  <c r="V17" i="2"/>
  <c r="S17" i="2"/>
  <c r="Y15" i="2"/>
  <c r="R19" i="2"/>
  <c r="S15" i="2"/>
  <c r="U24" i="2"/>
  <c r="V46" i="2"/>
  <c r="V27" i="2"/>
  <c r="V34" i="2"/>
  <c r="Y9" i="2"/>
  <c r="Y21" i="2"/>
  <c r="Y5" i="2"/>
  <c r="Y11" i="2"/>
  <c r="S6" i="2"/>
  <c r="U2" i="2"/>
  <c r="Y6" i="2"/>
  <c r="U7" i="2"/>
  <c r="X2" i="2"/>
  <c r="Y41" i="2"/>
  <c r="Y23" i="2"/>
  <c r="S11" i="2"/>
  <c r="Y3" i="2"/>
  <c r="R4" i="2"/>
  <c r="U4" i="2"/>
  <c r="X4" i="2"/>
  <c r="S16" i="2" l="1"/>
  <c r="V16" i="2"/>
  <c r="Y16" i="2"/>
  <c r="U16" i="2"/>
  <c r="P16" i="2"/>
  <c r="X16" i="2"/>
  <c r="R16" i="2"/>
  <c r="E89" i="4"/>
  <c r="P35" i="2"/>
  <c r="R35" i="2"/>
  <c r="X35" i="2"/>
  <c r="U35" i="2"/>
  <c r="S35" i="2"/>
  <c r="V35" i="2"/>
  <c r="Y35" i="2"/>
  <c r="V54" i="2"/>
  <c r="S54" i="2"/>
  <c r="Y54" i="2"/>
  <c r="V52" i="2"/>
  <c r="S52" i="2"/>
  <c r="Y52" i="2"/>
  <c r="P54" i="2"/>
  <c r="R54" i="2"/>
  <c r="X54" i="2"/>
  <c r="U54" i="2"/>
  <c r="P52" i="2"/>
  <c r="R52" i="2"/>
  <c r="X52" i="2"/>
  <c r="U52" i="2"/>
  <c r="P49" i="2"/>
  <c r="X49" i="2"/>
  <c r="U49" i="2"/>
  <c r="R49" i="2"/>
  <c r="S49" i="2"/>
  <c r="Y49" i="2"/>
  <c r="V49" i="2"/>
  <c r="V50" i="2"/>
  <c r="S50" i="2"/>
  <c r="Y50" i="2"/>
  <c r="P50" i="2"/>
  <c r="R50" i="2"/>
  <c r="X50" i="2"/>
  <c r="U50" i="2"/>
  <c r="S14" i="2"/>
  <c r="V14" i="2"/>
  <c r="Y14" i="2"/>
  <c r="R14" i="2"/>
  <c r="U14" i="2"/>
  <c r="P14" i="2"/>
  <c r="X14" i="2"/>
  <c r="S37" i="2"/>
  <c r="V37" i="2"/>
  <c r="P37" i="2"/>
  <c r="S31" i="2"/>
  <c r="V31" i="2"/>
  <c r="Y31" i="2"/>
  <c r="R31" i="2"/>
  <c r="X31" i="2"/>
  <c r="U31" i="2"/>
  <c r="P31" i="2"/>
  <c r="X33" i="2"/>
  <c r="P33" i="2"/>
  <c r="R33" i="2"/>
  <c r="U33" i="2"/>
  <c r="S33" i="2"/>
  <c r="Y33" i="2"/>
  <c r="V33" i="2"/>
  <c r="S42" i="2"/>
  <c r="Y42" i="2"/>
  <c r="V42" i="2"/>
  <c r="U42" i="2"/>
  <c r="R42" i="2"/>
  <c r="P42" i="2"/>
  <c r="X42" i="2"/>
  <c r="U20" i="2"/>
  <c r="X20" i="2"/>
  <c r="R20" i="2"/>
  <c r="P20" i="2"/>
  <c r="V20" i="2"/>
  <c r="S20" i="2"/>
  <c r="Y20" i="2"/>
  <c r="R12" i="2"/>
  <c r="X12" i="2"/>
  <c r="P12" i="2"/>
  <c r="U12" i="2"/>
  <c r="Y12" i="2"/>
  <c r="V12" i="2"/>
  <c r="S12" i="2"/>
  <c r="R36" i="2"/>
  <c r="X36" i="2"/>
  <c r="P36" i="2"/>
  <c r="U36" i="2"/>
  <c r="S36" i="2"/>
  <c r="Y36" i="2"/>
  <c r="V36" i="2"/>
  <c r="P26" i="2"/>
  <c r="U26" i="2"/>
  <c r="R26" i="2"/>
  <c r="X26" i="2"/>
  <c r="S26" i="2"/>
  <c r="Y26" i="2"/>
  <c r="V26" i="2"/>
  <c r="R28" i="2"/>
  <c r="U28" i="2"/>
  <c r="X28" i="2"/>
  <c r="P28" i="2"/>
  <c r="S28" i="2"/>
  <c r="Y28" i="2"/>
  <c r="V28" i="2"/>
  <c r="Q18" i="2"/>
  <c r="W18" i="2"/>
  <c r="Q7" i="2"/>
  <c r="W7" i="2"/>
  <c r="Q9" i="2"/>
  <c r="W9" i="2"/>
  <c r="Q38" i="2"/>
  <c r="W38" i="2"/>
  <c r="Q11" i="2"/>
  <c r="W11" i="2"/>
  <c r="Q17" i="2"/>
  <c r="W17" i="2"/>
  <c r="Q5" i="2"/>
  <c r="W5" i="2"/>
  <c r="Q25" i="2"/>
  <c r="W25" i="2"/>
  <c r="Q41" i="2"/>
  <c r="W41" i="2"/>
  <c r="Q3" i="2"/>
  <c r="W3" i="2"/>
  <c r="Q34" i="2"/>
  <c r="W34" i="2"/>
  <c r="Q23" i="2"/>
  <c r="W23" i="2"/>
  <c r="Q10" i="2"/>
  <c r="W10" i="2"/>
  <c r="Y8" i="2"/>
  <c r="U8" i="2"/>
  <c r="V30" i="2"/>
  <c r="V8" i="2"/>
  <c r="U30" i="2"/>
  <c r="P8" i="2"/>
  <c r="X8" i="2"/>
  <c r="Y30" i="2"/>
  <c r="X30" i="2"/>
  <c r="V51" i="2"/>
  <c r="Y51" i="2"/>
  <c r="S51" i="2"/>
  <c r="R51" i="2"/>
  <c r="U51" i="2"/>
  <c r="P51" i="2"/>
  <c r="W51" i="2" s="1"/>
  <c r="X51" i="2"/>
  <c r="P30" i="2"/>
  <c r="V40" i="2"/>
  <c r="P29" i="2"/>
  <c r="Y40" i="2"/>
  <c r="Y29" i="2"/>
  <c r="P32" i="2"/>
  <c r="Y22" i="2"/>
  <c r="S22" i="2"/>
  <c r="V22" i="2"/>
  <c r="V29" i="2"/>
  <c r="R22" i="2"/>
  <c r="U22" i="2"/>
  <c r="X22" i="2"/>
  <c r="P22" i="2"/>
  <c r="W22" i="2" s="1"/>
  <c r="V53" i="2"/>
  <c r="P40" i="2"/>
  <c r="S32" i="2"/>
  <c r="Y32" i="2"/>
  <c r="U9" i="2"/>
  <c r="Y53" i="2"/>
  <c r="P53" i="2"/>
  <c r="S44" i="2"/>
  <c r="Y44" i="2"/>
  <c r="P44" i="2"/>
  <c r="X41" i="2"/>
  <c r="U41" i="2"/>
  <c r="Y4" i="2"/>
  <c r="R41" i="2"/>
  <c r="R48" i="2"/>
  <c r="U48" i="2"/>
  <c r="P48" i="2"/>
  <c r="W48" i="2" s="1"/>
  <c r="X48" i="2"/>
  <c r="V48" i="2"/>
  <c r="S48" i="2"/>
  <c r="Y48" i="2"/>
  <c r="V4" i="2"/>
  <c r="X9" i="2"/>
  <c r="R9" i="2"/>
  <c r="X6" i="2"/>
  <c r="S47" i="2"/>
  <c r="X11" i="2"/>
  <c r="V47" i="2"/>
  <c r="U34" i="2"/>
  <c r="X13" i="2"/>
  <c r="U25" i="2"/>
  <c r="U17" i="2"/>
  <c r="Y10" i="2"/>
  <c r="V10" i="2"/>
  <c r="S10" i="2"/>
  <c r="V24" i="2"/>
  <c r="X3" i="2"/>
  <c r="X15" i="2"/>
  <c r="U46" i="2"/>
  <c r="R5" i="2"/>
  <c r="X5" i="2"/>
  <c r="S19" i="2"/>
  <c r="V2" i="2"/>
  <c r="P4" i="2"/>
  <c r="X23" i="2"/>
  <c r="U13" i="2"/>
  <c r="S2" i="2"/>
  <c r="S43" i="2"/>
  <c r="S7" i="2"/>
  <c r="X34" i="2"/>
  <c r="Y19" i="2"/>
  <c r="V7" i="2"/>
  <c r="Y43" i="2"/>
  <c r="Y7" i="2"/>
  <c r="Y13" i="2"/>
  <c r="R11" i="2"/>
  <c r="P43" i="2"/>
  <c r="P19" i="2"/>
  <c r="U18" i="2"/>
  <c r="X18" i="2"/>
  <c r="P2" i="2"/>
  <c r="R18" i="2"/>
  <c r="R25" i="2"/>
  <c r="P47" i="2"/>
  <c r="R27" i="2"/>
  <c r="P27" i="2"/>
  <c r="X27" i="2"/>
  <c r="R3" i="2"/>
  <c r="S24" i="2"/>
  <c r="R34" i="2"/>
  <c r="P13" i="2"/>
  <c r="U6" i="2"/>
  <c r="P6" i="2"/>
  <c r="X53" i="2"/>
  <c r="R38" i="2"/>
  <c r="R53" i="2"/>
  <c r="R21" i="2"/>
  <c r="P21" i="2"/>
  <c r="U39" i="2"/>
  <c r="P39" i="2"/>
  <c r="U53" i="2"/>
  <c r="P24" i="2"/>
  <c r="R39" i="2"/>
  <c r="R17" i="2"/>
  <c r="U23" i="2"/>
  <c r="U27" i="2"/>
  <c r="X21" i="2"/>
  <c r="U11" i="2"/>
  <c r="U38" i="2"/>
  <c r="V13" i="2"/>
  <c r="X39" i="2"/>
  <c r="V45" i="2"/>
  <c r="P45" i="2"/>
  <c r="R23" i="2"/>
  <c r="U15" i="2"/>
  <c r="P15" i="2"/>
  <c r="R46" i="2"/>
  <c r="P46" i="2"/>
  <c r="X38" i="2"/>
  <c r="Z38" i="2"/>
  <c r="U3" i="2"/>
  <c r="X17" i="2"/>
  <c r="T17" i="2"/>
  <c r="Y45" i="2"/>
  <c r="U5" i="2"/>
  <c r="T5" i="2"/>
  <c r="Z25" i="2"/>
  <c r="X25" i="2"/>
  <c r="U21" i="2"/>
  <c r="Z5" i="2"/>
  <c r="Z10" i="2"/>
  <c r="T10" i="2"/>
  <c r="T25" i="2"/>
  <c r="T7" i="2"/>
  <c r="Z7" i="2"/>
  <c r="T38" i="2"/>
  <c r="Z23" i="2"/>
  <c r="T23" i="2"/>
  <c r="T9" i="2"/>
  <c r="Z9" i="2"/>
  <c r="T18" i="2"/>
  <c r="Z18" i="2"/>
  <c r="Z34" i="2"/>
  <c r="T34" i="2"/>
  <c r="Z17" i="2"/>
  <c r="T3" i="2"/>
  <c r="Z3" i="2"/>
  <c r="T11" i="2"/>
  <c r="Z11" i="2"/>
  <c r="Z41" i="2"/>
  <c r="T41" i="2"/>
  <c r="T16" i="2" l="1"/>
  <c r="W16" i="2"/>
  <c r="Q16" i="2"/>
  <c r="Z16" i="2"/>
  <c r="W35" i="2"/>
  <c r="Z35" i="2"/>
  <c r="Q35" i="2"/>
  <c r="T35" i="2"/>
  <c r="T52" i="2"/>
  <c r="Z52" i="2"/>
  <c r="Q52" i="2"/>
  <c r="W52" i="2"/>
  <c r="T54" i="2"/>
  <c r="Z54" i="2"/>
  <c r="Q54" i="2"/>
  <c r="W54" i="2"/>
  <c r="T49" i="2"/>
  <c r="Q49" i="2"/>
  <c r="W49" i="2"/>
  <c r="Z49" i="2"/>
  <c r="T50" i="2"/>
  <c r="Z50" i="2"/>
  <c r="Q50" i="2"/>
  <c r="W50" i="2"/>
  <c r="Z14" i="2"/>
  <c r="Q14" i="2"/>
  <c r="T14" i="2"/>
  <c r="W14" i="2"/>
  <c r="Z37" i="2"/>
  <c r="Q37" i="2"/>
  <c r="T37" i="2"/>
  <c r="W37" i="2"/>
  <c r="Z31" i="2"/>
  <c r="W31" i="2"/>
  <c r="Q31" i="2"/>
  <c r="T31" i="2"/>
  <c r="T33" i="2"/>
  <c r="Z33" i="2"/>
  <c r="Q33" i="2"/>
  <c r="W33" i="2"/>
  <c r="W20" i="2"/>
  <c r="T20" i="2"/>
  <c r="Z20" i="2"/>
  <c r="Q20" i="2"/>
  <c r="T42" i="2"/>
  <c r="Z42" i="2"/>
  <c r="Q42" i="2"/>
  <c r="W42" i="2"/>
  <c r="W12" i="2"/>
  <c r="Z12" i="2"/>
  <c r="T12" i="2"/>
  <c r="Q12" i="2"/>
  <c r="Z36" i="2"/>
  <c r="Q36" i="2"/>
  <c r="W36" i="2"/>
  <c r="T36" i="2"/>
  <c r="W26" i="2"/>
  <c r="Z26" i="2"/>
  <c r="Q26" i="2"/>
  <c r="T26" i="2"/>
  <c r="Z28" i="2"/>
  <c r="Q28" i="2"/>
  <c r="T28" i="2"/>
  <c r="W28" i="2"/>
  <c r="Q24" i="2"/>
  <c r="W24" i="2"/>
  <c r="Q43" i="2"/>
  <c r="W43" i="2"/>
  <c r="Z44" i="2"/>
  <c r="W44" i="2"/>
  <c r="T32" i="2"/>
  <c r="W32" i="2"/>
  <c r="Q39" i="2"/>
  <c r="W39" i="2"/>
  <c r="Q27" i="2"/>
  <c r="W27" i="2"/>
  <c r="Q53" i="2"/>
  <c r="W53" i="2"/>
  <c r="Q6" i="2"/>
  <c r="W6" i="2"/>
  <c r="Q21" i="2"/>
  <c r="W21" i="2"/>
  <c r="T30" i="2"/>
  <c r="W30" i="2"/>
  <c r="Q15" i="2"/>
  <c r="W15" i="2"/>
  <c r="Q4" i="2"/>
  <c r="W4" i="2"/>
  <c r="Z40" i="2"/>
  <c r="W40" i="2"/>
  <c r="Q45" i="2"/>
  <c r="W45" i="2"/>
  <c r="Z29" i="2"/>
  <c r="W29" i="2"/>
  <c r="T8" i="2"/>
  <c r="W8" i="2"/>
  <c r="Q47" i="2"/>
  <c r="W47" i="2"/>
  <c r="Z2" i="2"/>
  <c r="T2" i="2"/>
  <c r="W2" i="2"/>
  <c r="Q46" i="2"/>
  <c r="W46" i="2"/>
  <c r="Q13" i="2"/>
  <c r="W13" i="2"/>
  <c r="Q19" i="2"/>
  <c r="W19" i="2"/>
  <c r="Q40" i="2"/>
  <c r="Q30" i="2"/>
  <c r="Z30" i="2"/>
  <c r="Z8" i="2"/>
  <c r="Q8" i="2"/>
  <c r="Z51" i="2"/>
  <c r="T51" i="2"/>
  <c r="Q51" i="2"/>
  <c r="Q29" i="2"/>
  <c r="T40" i="2"/>
  <c r="T29" i="2"/>
  <c r="Q32" i="2"/>
  <c r="Z22" i="2"/>
  <c r="T22" i="2"/>
  <c r="Q22" i="2"/>
  <c r="Z32" i="2"/>
  <c r="Q44" i="2"/>
  <c r="T53" i="2"/>
  <c r="Z53" i="2"/>
  <c r="T44" i="2"/>
  <c r="Z48" i="2"/>
  <c r="T48" i="2"/>
  <c r="Q48" i="2"/>
  <c r="T39" i="2"/>
  <c r="Z46" i="2"/>
  <c r="Z21" i="2"/>
  <c r="T4" i="2"/>
  <c r="Z4" i="2"/>
  <c r="Z13" i="2"/>
  <c r="T13" i="2"/>
  <c r="Z15" i="2"/>
  <c r="Q2" i="2"/>
  <c r="Z47" i="2"/>
  <c r="T43" i="2"/>
  <c r="Z19" i="2"/>
  <c r="T19" i="2"/>
  <c r="T47" i="2"/>
  <c r="Z43" i="2"/>
  <c r="Z39" i="2"/>
  <c r="T27" i="2"/>
  <c r="T15" i="2"/>
  <c r="T6" i="2"/>
  <c r="Z27" i="2"/>
  <c r="P55" i="2"/>
  <c r="T24" i="2"/>
  <c r="Z24" i="2"/>
  <c r="Z45" i="2"/>
  <c r="T45" i="2"/>
  <c r="Z6" i="2"/>
  <c r="T21" i="2"/>
  <c r="T46" i="2"/>
  <c r="Q55" i="2" l="1"/>
  <c r="P5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<sst xmlns="http://schemas.openxmlformats.org/spreadsheetml/2006/main" count="597" uniqueCount="341">
  <si>
    <t>Size</t>
  </si>
  <si>
    <t>Effort rule-of-thumb (one focused engineer)</t>
  </si>
  <si>
    <t>Typical span in a two-week sprint</t>
  </si>
  <si>
    <t>0.5 – 1 engineering day (4 – 8 h)</t>
  </si>
  <si>
    <t>Slips comfortably into the slack between bigger tasks; treat as half-day fillers.</t>
  </si>
  <si>
    <t>2 – 3 engineering days (16 – 24 h)</t>
  </si>
  <si>
    <t>A solid “block” item that usually fits in one work-week alongside a couple of Smalls.</t>
  </si>
  <si>
    <t>4 – 5 engineering days (32 – 40 h)</t>
  </si>
  <si>
    <t>Roughly a full week for the person who owns it. If it spills past 5 days, split it.</t>
  </si>
  <si>
    <t>Small</t>
  </si>
  <si>
    <t>Medium</t>
  </si>
  <si>
    <t>Large</t>
  </si>
  <si>
    <t>S</t>
  </si>
  <si>
    <t>M</t>
  </si>
  <si>
    <t>L</t>
  </si>
  <si>
    <t>6 focused hrs of work per day</t>
  </si>
  <si>
    <t>Sprint capacity check.</t>
  </si>
  <si>
    <t>In a 2-week sprint (10 working days) with three people:</t>
  </si>
  <si>
    <t>Raw capacity ≈ 30 engineer-days.</t>
  </si>
  <si>
    <t>Using the table above, a healthy sprint mix is something like 3 × L + 3 × M + 6 × S ≈ 22–24 effort-days.</t>
  </si>
  <si>
    <t>Min Hr</t>
  </si>
  <si>
    <t>Max Hr</t>
  </si>
  <si>
    <t>B - T - D</t>
  </si>
  <si>
    <t>Discrete task</t>
  </si>
  <si>
    <t>PI %</t>
  </si>
  <si>
    <t>SW %</t>
  </si>
  <si>
    <t>UI %</t>
  </si>
  <si>
    <t>Build</t>
  </si>
  <si>
    <t>Test</t>
  </si>
  <si>
    <t>Ship</t>
  </si>
  <si>
    <t>Hrs, Min</t>
  </si>
  <si>
    <t>Hrs, Max</t>
  </si>
  <si>
    <t>Hrs, Avg</t>
  </si>
  <si>
    <t>PI, Hrs, Min</t>
  </si>
  <si>
    <t>PI, Hrs, Max</t>
  </si>
  <si>
    <t>PI, Hrs, Avg</t>
  </si>
  <si>
    <t>SW, Hrs, Min</t>
  </si>
  <si>
    <t>SW, Hrs, Max</t>
  </si>
  <si>
    <t>SW, Hrs, Avg</t>
  </si>
  <si>
    <t>UI, Hrs, Min</t>
  </si>
  <si>
    <t>UI, Hrs, Max</t>
  </si>
  <si>
    <t>UI, Hrs, Avg</t>
  </si>
  <si>
    <t>% Sum Check</t>
  </si>
  <si>
    <t>Sprint</t>
  </si>
  <si>
    <t>Grand Total</t>
  </si>
  <si>
    <t>Sum of PI, Hrs, Avg</t>
  </si>
  <si>
    <t>Sum of SW, Hrs, Avg</t>
  </si>
  <si>
    <t>Sum of UI, Hrs, Avg</t>
  </si>
  <si>
    <t>Total Sum of UI, Hrs, Avg</t>
  </si>
  <si>
    <t>Total Sum of SW, Hrs, Avg</t>
  </si>
  <si>
    <t>Total Sum of PI, Hrs, Avg</t>
  </si>
  <si>
    <t>Values</t>
  </si>
  <si>
    <t>Sum of Hrs, Avg</t>
  </si>
  <si>
    <t>Confidence</t>
  </si>
  <si>
    <t>Low</t>
  </si>
  <si>
    <t>H</t>
  </si>
  <si>
    <t>High</t>
  </si>
  <si>
    <t>Thing I know the team has some experience in</t>
  </si>
  <si>
    <t>Easy, routine tasks</t>
  </si>
  <si>
    <t>Testing, demos, deployment</t>
  </si>
  <si>
    <t>Description</t>
  </si>
  <si>
    <t>Factor</t>
  </si>
  <si>
    <t>Confidence Adjustment</t>
  </si>
  <si>
    <t>Hrs, Unadjusted, Avg</t>
  </si>
  <si>
    <t>Effective uncertainty</t>
  </si>
  <si>
    <t>Max est. hrs/sprint available</t>
  </si>
  <si>
    <t>Hrs/wk</t>
  </si>
  <si>
    <t>Wks/Sprint</t>
  </si>
  <si>
    <t>Hrs/Sprint</t>
  </si>
  <si>
    <t>FTEs</t>
  </si>
  <si>
    <t>Hrs/Sprint for Team</t>
  </si>
  <si>
    <t>Efficiency</t>
  </si>
  <si>
    <t>Effective max hours</t>
  </si>
  <si>
    <t>0.75 FTE</t>
  </si>
  <si>
    <t>Max es. Hrs/sprint for 0.75 FTE</t>
  </si>
  <si>
    <t>1 FTE</t>
  </si>
  <si>
    <t>0.25 FTE</t>
  </si>
  <si>
    <t>Over entire pop</t>
  </si>
  <si>
    <t>Buffer Placeholder, Sprint 1</t>
  </si>
  <si>
    <t>Buffer Placeholder, Sprint 2</t>
  </si>
  <si>
    <t>Buffer Placeholder, Sprint 3</t>
  </si>
  <si>
    <t>Buffer Placeholder, Sprint 4</t>
  </si>
  <si>
    <t>Buffer Placeholder, Sprint 5</t>
  </si>
  <si>
    <t>Buffer Placeholder, Sprint 6</t>
  </si>
  <si>
    <t>Buffer Placeholder, Sprint 7</t>
  </si>
  <si>
    <t>Buffer Placeholder, Sprint 8</t>
  </si>
  <si>
    <t>Buffer Placeholder, Sprint 9</t>
  </si>
  <si>
    <t>Buffer Placeholder, Sprint 10</t>
  </si>
  <si>
    <t>Buffer Placeholder, Sprint 11</t>
  </si>
  <si>
    <t>Buffer Placeholder, Sprint 12</t>
  </si>
  <si>
    <t>Total buffer</t>
  </si>
  <si>
    <t>Average load, without buffer days</t>
  </si>
  <si>
    <t>PyNastran adapter</t>
  </si>
  <si>
    <t>PDR acceptance</t>
  </si>
  <si>
    <t>UX acceptance</t>
  </si>
  <si>
    <t>Pixel diff &lt; 3 %</t>
  </si>
  <si>
    <t>Evidence dossier</t>
  </si>
  <si>
    <t>TRL-4 freeze</t>
  </si>
  <si>
    <t>MCP core + schema</t>
  </si>
  <si>
    <t>1 3</t>
  </si>
  <si>
    <t>Agent skeleton</t>
  </si>
  <si>
    <t>CI schema-lint</t>
  </si>
  <si>
    <t>momentum-lint passes</t>
  </si>
  <si>
    <t>Zoo-CAD adapter</t>
  </si>
  <si>
    <t>Materials DB stub</t>
  </si>
  <si>
    <t>Structures agent (CoDR)</t>
  </si>
  <si>
    <t>Simcenter wrapper</t>
  </si>
  <si>
    <t>Structures agent (PDR)</t>
  </si>
  <si>
    <t>Billet DFM regression</t>
  </si>
  <si>
    <t>Knowledge dashboards</t>
  </si>
  <si>
    <t>Hash diff email</t>
  </si>
  <si>
    <t>PDR trade engine</t>
  </si>
  <si>
    <t>PDR deck demo</t>
  </si>
  <si>
    <t>Mission replay scripts</t>
  </si>
  <si>
    <t>Evidence builder</t>
  </si>
  <si>
    <t>Video + logs</t>
  </si>
  <si>
    <t>Tag repo + archive</t>
  </si>
  <si>
    <t>LangGraph bus + Sys-Eng stub</t>
  </si>
  <si>
    <t>Deliverable</t>
  </si>
  <si>
    <t>Epic</t>
  </si>
  <si>
    <t>UI shell skeleton</t>
  </si>
  <si>
    <t>Dashboard layout scaffold</t>
  </si>
  <si>
    <t>First-order sizing</t>
  </si>
  <si>
    <t>Mass &amp; beam scripts</t>
  </si>
  <si>
    <t>Structures agent (Basic)</t>
  </si>
  <si>
    <t>Adapter calc + Zoo model</t>
  </si>
  <si>
    <t>Manufacturing agent stub</t>
  </si>
  <si>
    <t>UI results panel</t>
  </si>
  <si>
    <t>React card</t>
  </si>
  <si>
    <t>Basic mission loop</t>
  </si>
  <si>
    <t>Static margins</t>
  </si>
  <si>
    <t>Billet DFM v1</t>
  </si>
  <si>
    <t>Multi-disc pass</t>
  </si>
  <si>
    <t>Modal &amp; lin-static CLI</t>
  </si>
  <si>
    <t>Modal margins</t>
  </si>
  <si>
    <t>M&amp;P agent (PDR)</t>
  </si>
  <si>
    <t>DFM demo clip</t>
  </si>
  <si>
    <t>Log collector</t>
  </si>
  <si>
    <t>Interface lookup tables</t>
  </si>
  <si>
    <t>CSVs committed</t>
  </si>
  <si>
    <t>Modal CSV</t>
  </si>
  <si>
    <t>Updated JSON</t>
  </si>
  <si>
    <t>Zoo/VC/DFM views</t>
  </si>
  <si>
    <t>React pages</t>
  </si>
  <si>
    <t>CI email</t>
  </si>
  <si>
    <t>Python script</t>
  </si>
  <si>
    <t>Timing log</t>
  </si>
  <si>
    <t>PDF + MP4</t>
  </si>
  <si>
    <t>JSON schema &amp; auto-hash</t>
  </si>
  <si>
    <t>Repo hashed</t>
  </si>
  <si>
    <t>Running bus</t>
  </si>
  <si>
    <t>Secondary stubs</t>
  </si>
  <si>
    <t>5 stub agents</t>
  </si>
  <si>
    <t>Green CI</t>
  </si>
  <si>
    <t>React nav</t>
  </si>
  <si>
    <t>Bolt-pattern &amp; keep-out CSVs</t>
  </si>
  <si>
    <t>JSON↔Zoo I/O</t>
  </si>
  <si>
    <t>Import script</t>
  </si>
  <si>
    <t>Python lib</t>
  </si>
  <si>
    <t>MMPDS-lite SQLite</t>
  </si>
  <si>
    <t>DB file</t>
  </si>
  <si>
    <t>Margin JSON</t>
  </si>
  <si>
    <t>Narrative→Zoo→VC hash</t>
  </si>
  <si>
    <t>VC entry</t>
  </si>
  <si>
    <t>Mechanisms &amp; M&amp;P (Basic)</t>
  </si>
  <si>
    <t>COTS lookup + allowables</t>
  </si>
  <si>
    <t>Trade sheet + mat JSON</t>
  </si>
  <si>
    <t>Sizing/mass table view</t>
  </si>
  <si>
    <t>Stock-rule YAML</t>
  </si>
  <si>
    <t>Rule file</t>
  </si>
  <si>
    <t>Interim loop demo</t>
  </si>
  <si>
    <t>—</t>
  </si>
  <si>
    <t>Short GIF</t>
  </si>
  <si>
    <t>GIF clip</t>
  </si>
  <si>
    <t>Mfg echo outputs</t>
  </si>
  <si>
    <t>JSON stub</t>
  </si>
  <si>
    <t>Static-solve CLI</t>
  </si>
  <si>
    <t>Wrapper</t>
  </si>
  <si>
    <t>Margin CSV</t>
  </si>
  <si>
    <t>Mechanisms &amp; M&amp;P (CoDR)</t>
  </si>
  <si>
    <t>Trade matrix + alloy</t>
  </si>
  <si>
    <t>CSV + JSON</t>
  </si>
  <si>
    <t>Hash viewer page</t>
  </si>
  <si>
    <t>Web page</t>
  </si>
  <si>
    <t>CoDR deck</t>
  </si>
  <si>
    <t>Static deck PDF</t>
  </si>
  <si>
    <t>PDF</t>
  </si>
  <si>
    <t>Fatigue &amp; temper data</t>
  </si>
  <si>
    <t>Rule loop pass</t>
  </si>
  <si>
    <t>Pass log</t>
  </si>
  <si>
    <t>Fail/fix MP4</t>
  </si>
  <si>
    <t>MP4</t>
  </si>
  <si>
    <t>Manufacturing cost engine</t>
  </si>
  <si>
    <t>Billet cost JSON</t>
  </si>
  <si>
    <t>Cost file</t>
  </si>
  <si>
    <t>Modal updater script</t>
  </si>
  <si>
    <t>Review log</t>
  </si>
  <si>
    <t>PDR deck PDF</t>
  </si>
  <si>
    <t>Cypress log</t>
  </si>
  <si>
    <t>JSON</t>
  </si>
  <si>
    <t>Bundle</t>
  </si>
  <si>
    <t>Hash reproduce</t>
  </si>
  <si>
    <t>Audit rpt</t>
  </si>
  <si>
    <t>Git tag</t>
  </si>
  <si>
    <t>https://chatgpt.com/share/687c7a48-9d60-800a-b8af-ea84ce9e74d9</t>
  </si>
  <si>
    <t>Required UI</t>
  </si>
  <si>
    <t>Required SW</t>
  </si>
  <si>
    <t>Required PI</t>
  </si>
  <si>
    <t>Factor up for cost budget by efficiency assumed</t>
  </si>
  <si>
    <t>Role</t>
  </si>
  <si>
    <t>15-1252</t>
  </si>
  <si>
    <t>15-1255</t>
  </si>
  <si>
    <t>17-2141</t>
  </si>
  <si>
    <t>Buffer</t>
  </si>
  <si>
    <t>NX-CAD wrapper</t>
  </si>
  <si>
    <t>JSON↔NX I/O</t>
  </si>
  <si>
    <t>Struct/Mech/M&amp;P/Mfg/Therm echoes</t>
  </si>
  <si>
    <t>–</t>
  </si>
  <si>
    <t>Verification-Chain viewer</t>
  </si>
  <si>
    <t>Rerun workflow</t>
  </si>
  <si>
    <t>Verification-Chain audit</t>
  </si>
  <si>
    <t>OpenAPI bundle + demo</t>
  </si>
  <si>
    <t>Swagger + Postman</t>
  </si>
  <si>
    <t>Final VC audit</t>
  </si>
  <si>
    <t>Objectives</t>
  </si>
  <si>
    <t>Objectives Completed</t>
  </si>
  <si>
    <t>5, 9</t>
  </si>
  <si>
    <t>5x benchmark</t>
  </si>
  <si>
    <t>Totals</t>
  </si>
  <si>
    <t>Total Team</t>
  </si>
  <si>
    <t>Count of Objectives Completed</t>
  </si>
  <si>
    <t>Primitives build</t>
  </si>
  <si>
    <t>Parametric design and analysis tools (CAD, FEA, classical)</t>
  </si>
  <si>
    <t>Callable tool set</t>
  </si>
  <si>
    <t>Confidence2</t>
  </si>
  <si>
    <t>Size2</t>
  </si>
  <si>
    <t>SWE</t>
  </si>
  <si>
    <t>UI</t>
  </si>
  <si>
    <t>PI</t>
  </si>
  <si>
    <t>Rate justification</t>
  </si>
  <si>
    <t>Data Value</t>
  </si>
  <si>
    <t>Proposal</t>
  </si>
  <si>
    <t>Sources</t>
  </si>
  <si>
    <t>Fringe</t>
  </si>
  <si>
    <t>Overhead</t>
  </si>
  <si>
    <t>15%-25%</t>
  </si>
  <si>
    <t>Overhead Rates for Small Businesses | Complete Controller</t>
  </si>
  <si>
    <t>G&amp;A</t>
  </si>
  <si>
    <t>10%-20%</t>
  </si>
  <si>
    <t>Acocunting software (Quickbooks), CPA fees. Applied to PI only. A significant amount will be in-kind from contracted Fractional-CFO bench.</t>
  </si>
  <si>
    <t>Profit</t>
  </si>
  <si>
    <t>SOC Code</t>
  </si>
  <si>
    <t>Annual Wage</t>
  </si>
  <si>
    <t>Base Hourly Rate</t>
  </si>
  <si>
    <t>Assumed Fringe %</t>
  </si>
  <si>
    <t>Assumed Overhead %</t>
  </si>
  <si>
    <t>Assumed G&amp;A %</t>
  </si>
  <si>
    <t>Assumed Profit %</t>
  </si>
  <si>
    <t>Fully Burdened Rate</t>
  </si>
  <si>
    <t>Source</t>
  </si>
  <si>
    <t>Principal Investigator / Mechanical Engineer (National)</t>
  </si>
  <si>
    <t>BLS national median 2024</t>
  </si>
  <si>
    <t>Senior Software Engineer (National)</t>
  </si>
  <si>
    <t>UX/UI Designer (National)</t>
  </si>
  <si>
    <r>
      <rPr>
        <sz val="10"/>
        <rFont val="Aptos Narrow"/>
        <family val="2"/>
        <scheme val="minor"/>
      </rPr>
      <t xml:space="preserve">Startup, Phase I is to get project off the ground and expand in Phase II+.
</t>
    </r>
    <r>
      <rPr>
        <sz val="10"/>
        <color rgb="FF1155CC"/>
        <rFont val="Aptos Narrow"/>
        <family val="2"/>
        <scheme val="minor"/>
      </rPr>
      <t>SBIR Profit Guidance</t>
    </r>
  </si>
  <si>
    <r>
      <t xml:space="preserve">Subtract ~20 % for unforeseen churn, NASA comms, sprint ceremonies → </t>
    </r>
    <r>
      <rPr>
        <b/>
        <sz val="10"/>
        <color theme="1"/>
        <rFont val="Aptos Narrow"/>
        <family val="2"/>
        <scheme val="minor"/>
      </rPr>
      <t>~24 bookable days</t>
    </r>
    <r>
      <rPr>
        <sz val="10"/>
        <color theme="1"/>
        <rFont val="Aptos Narrow"/>
        <family val="2"/>
        <scheme val="minor"/>
      </rPr>
      <t>.</t>
    </r>
  </si>
  <si>
    <r>
      <rPr>
        <sz val="10"/>
        <color theme="1"/>
        <rFont val="Aptos Narrow"/>
        <family val="2"/>
        <scheme val="minor"/>
      </rPr>
      <t xml:space="preserve">BLS Fringe Rate Data
</t>
    </r>
    <r>
      <rPr>
        <sz val="10"/>
        <color rgb="FF1155CC"/>
        <rFont val="Aptos Narrow"/>
        <family val="2"/>
        <scheme val="minor"/>
      </rPr>
      <t>What Is the Average Cost of Benefits Per Employee? The Complete Guide | Benepass</t>
    </r>
  </si>
  <si>
    <t>ID</t>
  </si>
  <si>
    <t>Value</t>
  </si>
  <si>
    <t>Assumed efficiency</t>
  </si>
  <si>
    <t>Units</t>
  </si>
  <si>
    <t>Variable</t>
  </si>
  <si>
    <t>%</t>
  </si>
  <si>
    <t>Materials Budget</t>
  </si>
  <si>
    <t>Tool</t>
  </si>
  <si>
    <t>Category</t>
  </si>
  <si>
    <t>License</t>
  </si>
  <si>
    <t>Vendor</t>
  </si>
  <si>
    <t>Notes</t>
  </si>
  <si>
    <t>Pricing Notes</t>
  </si>
  <si>
    <t>Cost Unit</t>
  </si>
  <si>
    <t>Cost Unit Notes</t>
  </si>
  <si>
    <t>Phase I Cost Duration</t>
  </si>
  <si>
    <t>Phase I Cost</t>
  </si>
  <si>
    <t>Zoo CAD + API Calls</t>
  </si>
  <si>
    <t>CAD / Analysis / Design</t>
  </si>
  <si>
    <t>Open-source or commercial</t>
  </si>
  <si>
    <t>Zoo</t>
  </si>
  <si>
    <t>Parametric CAD primitives. Easy to integrate.</t>
  </si>
  <si>
    <r>
      <rPr>
        <sz val="10"/>
        <color rgb="FF000000"/>
        <rFont val="Aptos Narrow"/>
      </rPr>
      <t xml:space="preserve">Baseline pro rate, monthly: </t>
    </r>
    <r>
      <rPr>
        <u/>
        <sz val="10"/>
        <color rgb="FF1155CC"/>
        <rFont val="Aptos Narrow"/>
      </rPr>
      <t xml:space="preserve">https://zoo.dev/design-studio-pricing
</t>
    </r>
    <r>
      <rPr>
        <sz val="10"/>
        <color rgb="FF000000"/>
        <rFont val="Aptos Narrow"/>
      </rPr>
      <t>Inclusive of expected API usage</t>
    </r>
  </si>
  <si>
    <t>One time</t>
  </si>
  <si>
    <t>Commercial</t>
  </si>
  <si>
    <t>Fusion 360</t>
  </si>
  <si>
    <t>Autodesk</t>
  </si>
  <si>
    <t>Fallback if NX integration is too heavy. MCP already exists.</t>
  </si>
  <si>
    <t>Per user per year</t>
  </si>
  <si>
    <t>Python sizing tools for disciplines, Open source infractructure (PyNastran, OpenMDAO, etc.)</t>
  </si>
  <si>
    <t>Custom / Open Source</t>
  </si>
  <si>
    <t>Pynastran: extract/modify results
OpenMDAO: system engineering optimizations</t>
  </si>
  <si>
    <t>Traditional Manufacturing DFM Rule Engine</t>
  </si>
  <si>
    <t>Manufacturing</t>
  </si>
  <si>
    <t>Custom</t>
  </si>
  <si>
    <t>Custom built, simple for Phase I, extensible to more advanced tools later</t>
  </si>
  <si>
    <t>Additive DFM Engine</t>
  </si>
  <si>
    <t>Rely on simplistic rule engine for Phase I, determine value of commercial vs. native build option for Phase II</t>
  </si>
  <si>
    <t>Cost and Leadtime Engine</t>
  </si>
  <si>
    <t>Custom engine taking in data from other disciplines to best effort cost and leadtime estimate</t>
  </si>
  <si>
    <t>Standard Hardware Engine</t>
  </si>
  <si>
    <t>Custom CSV / API, Returns Standard Hardware Recommendations (NAS, etc.)</t>
  </si>
  <si>
    <t xml:space="preserve">Database: Mechanisms COTS </t>
  </si>
  <si>
    <t>Custom CSV / API, Returns Sep Mechanism Data</t>
  </si>
  <si>
    <t>Database: M&amp;P (MMPDS-lite, outgassing, corrosion, SCC, NCAMP/CMH-17)</t>
  </si>
  <si>
    <t>M&amp;P</t>
  </si>
  <si>
    <t>Custom CSV / API, Returns Material Data</t>
  </si>
  <si>
    <t>Database: vendor and factory capability</t>
  </si>
  <si>
    <t>Custom CSV / API, for setting restrictions on what's realistically manufacturable and cost/leadtime estimates</t>
  </si>
  <si>
    <t>One-time</t>
  </si>
  <si>
    <t>McMaster / Protolabs / Xometry APIs</t>
  </si>
  <si>
    <t>Free-Tier</t>
  </si>
  <si>
    <t>Protolabs/Xometry</t>
  </si>
  <si>
    <t>Optional / Free Tier, Quote + manufacturability API (CSV or JSON ingestible)</t>
  </si>
  <si>
    <t>IHS, AIAA, SAE, etc. Access</t>
  </si>
  <si>
    <t>Knowledge</t>
  </si>
  <si>
    <t>TBD</t>
  </si>
  <si>
    <t>Reference only, for knowledge database</t>
  </si>
  <si>
    <t>Include in misc. domain libs/etc. Focus on open source for phase I.</t>
  </si>
  <si>
    <t>Flow</t>
  </si>
  <si>
    <t>Infrastructure</t>
  </si>
  <si>
    <t>Flow Engineering integration</t>
  </si>
  <si>
    <t>See in-kind email.</t>
  </si>
  <si>
    <t>LangGraph</t>
  </si>
  <si>
    <t>Open-source</t>
  </si>
  <si>
    <t>Langchain</t>
  </si>
  <si>
    <t>For agentic workflow orchestration</t>
  </si>
  <si>
    <t>LangSmith</t>
  </si>
  <si>
    <t>For LLM prompt management</t>
  </si>
  <si>
    <r>
      <t xml:space="preserve">Use pro plan to start, extend to 2 users. They also offer extended startup plan costs. </t>
    </r>
    <r>
      <rPr>
        <u/>
        <sz val="10"/>
        <color rgb="FF1155CC"/>
        <rFont val="Aptos Narrow"/>
      </rPr>
      <t xml:space="preserve">https://www.langchain.com/pricing-langsmith
</t>
    </r>
    <r>
      <rPr>
        <sz val="10"/>
        <color theme="1"/>
        <rFont val="Aptos Narrow"/>
        <family val="2"/>
        <scheme val="minor"/>
      </rPr>
      <t xml:space="preserve">
SBIR/startup pricing avaialble, not included</t>
    </r>
  </si>
  <si>
    <t>Per user per month</t>
  </si>
  <si>
    <t>AWS Infrastructure+LLM, Slack, GitHub, Cursor, Office Utilities</t>
  </si>
  <si>
    <t>Multiple</t>
  </si>
  <si>
    <t>Bucket for misc tools / prototyping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</si>
</sst>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0.0"/>
    <numFmt numFmtId="165" formatCode="&quot;$&quot;#,##0"/>
  </numFmts>
  <fonts count="26">
    <font>
      <sz val="10"/>
      <color theme="1"/>
      <name val="Aptos Narrow"/>
      <family val="2"/>
      <scheme val="minor"/>
    </font>
    <font>
      <sz val="12"/>
      <color theme="1"/>
      <name val="Aptos Narrow"/>
      <scheme val="minor"/>
    </font>
    <font>
      <sz val="8"/>
      <name val="Aptos Narrow"/>
      <family val="2"/>
      <scheme val="minor"/>
    </font>
    <font>
      <b/>
      <sz val="10"/>
      <color theme="1"/>
      <name val="Aptos Narrow"/>
      <scheme val="minor"/>
    </font>
    <font>
      <sz val="10"/>
      <name val="Aptos Narrow"/>
      <scheme val="minor"/>
    </font>
    <font>
      <sz val="10"/>
      <color theme="1"/>
      <name val="Aptos Narrow"/>
      <scheme val="minor"/>
    </font>
    <font>
      <sz val="10"/>
      <color rgb="FFB10202"/>
      <name val="Aptos Narrow"/>
      <scheme val="minor"/>
    </font>
    <font>
      <i/>
      <sz val="10"/>
      <color theme="0" tint="-0.34998626667073579"/>
      <name val="Aptos Narrow"/>
      <scheme val="minor"/>
    </font>
    <font>
      <sz val="10"/>
      <color rgb="FF11734B"/>
      <name val="Aptos Narrow"/>
      <scheme val="minor"/>
    </font>
    <font>
      <sz val="10"/>
      <color rgb="FF473821"/>
      <name val="Aptos Narrow"/>
      <scheme val="minor"/>
    </font>
    <font>
      <sz val="10"/>
      <color rgb="FF000000"/>
      <name val="Aptos Narrow"/>
      <scheme val="minor"/>
    </font>
    <font>
      <i/>
      <sz val="12"/>
      <color theme="0" tint="-0.34998626667073579"/>
      <name val="Aptos Narrow"/>
      <scheme val="minor"/>
    </font>
    <font>
      <sz val="12"/>
      <name val="Aptos Narrow"/>
      <scheme val="minor"/>
    </font>
    <font>
      <sz val="10"/>
      <name val="Aptos Narrow"/>
      <family val="2"/>
      <scheme val="minor"/>
    </font>
    <font>
      <b/>
      <sz val="10"/>
      <color theme="1"/>
      <name val="Aptos Narrow"/>
      <family val="2"/>
      <scheme val="minor"/>
    </font>
    <font>
      <u/>
      <sz val="10"/>
      <color theme="10"/>
      <name val="Aptos Narrow"/>
      <family val="2"/>
      <scheme val="minor"/>
    </font>
    <font>
      <sz val="10"/>
      <color theme="1"/>
      <name val="Aptos Narrow"/>
      <family val="2"/>
      <scheme val="minor"/>
    </font>
    <font>
      <sz val="10"/>
      <color theme="1"/>
      <name val="Arial"/>
      <family val="2"/>
    </font>
    <font>
      <sz val="10"/>
      <color rgb="FF1155CC"/>
      <name val="Aptos Narrow"/>
      <family val="2"/>
      <scheme val="minor"/>
    </font>
    <font>
      <b/>
      <sz val="10"/>
      <color theme="1"/>
      <name val="Calibri"/>
      <family val="2"/>
    </font>
    <font>
      <sz val="10"/>
      <color rgb="FF000000"/>
      <name val="Calibri"/>
      <family val="2"/>
    </font>
    <font>
      <sz val="10"/>
      <color rgb="FF000000"/>
      <name val="Roboto"/>
    </font>
    <font>
      <sz val="10"/>
      <color rgb="FF000000"/>
      <name val="Aptos Narrow"/>
    </font>
    <font>
      <u/>
      <sz val="10"/>
      <color rgb="FF1155CC"/>
      <name val="Aptos Narrow"/>
    </font>
    <font>
      <u/>
      <sz val="10"/>
      <color rgb="FF0000FF"/>
      <name val="Roboto"/>
    </font>
    <font>
      <sz val="10"/>
      <color rgb="FF000000"/>
      <name val="Arial"/>
      <family val="2"/>
    </font>
  </fonts>
  <fills count="4">
    <fill>
      <patternFill patternType="none"/>
    </fill>
    <fill>
      <patternFill patternType="gray125"/>
    </fill>
    <fill>
      <patternFill patternType="solid">
        <fgColor theme="1"/>
        <bgColor theme="1"/>
      </patternFill>
    </fill>
    <fill>
      <patternFill patternType="solid">
        <fgColor theme="9" tint="0.39997558519241921"/>
        <bgColor indexed="64"/>
      </patternFill>
    </fill>
  </fills>
  <borders count="27">
    <border>
      <left/>
      <right/>
      <top/>
      <bottom/>
      <diagonal/>
    </border>
    <border>
      <left/>
      <right/>
      <top style="thin">
        <color theme="1"/>
      </top>
      <bottom style="thin">
        <color theme="1"/>
      </bottom>
      <diagonal/>
    </border>
    <border>
      <left/>
      <right style="thin">
        <color theme="1"/>
      </right>
      <top style="thin">
        <color theme="1"/>
      </top>
      <bottom style="thin">
        <color theme="1"/>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right style="thin">
        <color rgb="FF356854"/>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AE4E2"/>
      </left>
      <right style="thin">
        <color rgb="FFFAE4E2"/>
      </right>
      <top style="thin">
        <color rgb="FFFAE4E2"/>
      </top>
      <bottom style="thin">
        <color rgb="FFFAE4E2"/>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CEEEC"/>
      </left>
      <right style="thin">
        <color rgb="FFFCEEEC"/>
      </right>
      <top style="thin">
        <color rgb="FFFCEEEC"/>
      </top>
      <bottom style="thin">
        <color rgb="FFFCEEEC"/>
      </bottom>
      <diagonal/>
    </border>
    <border>
      <left style="thin">
        <color rgb="FFFCE8B2"/>
      </left>
      <right style="thin">
        <color rgb="FFFCE8B2"/>
      </right>
      <top style="thin">
        <color rgb="FFFCE8B2"/>
      </top>
      <bottom style="thin">
        <color rgb="FFFCE8B2"/>
      </bottom>
      <diagonal/>
    </border>
    <border>
      <left style="thin">
        <color rgb="FFFFFCFB"/>
      </left>
      <right style="thin">
        <color rgb="FFFFFCFB"/>
      </right>
      <top style="thin">
        <color rgb="FFFFFCFB"/>
      </top>
      <bottom style="thin">
        <color rgb="FFFFFCFB"/>
      </bottom>
      <diagonal/>
    </border>
    <border>
      <left style="thin">
        <color rgb="FFF8D8D6"/>
      </left>
      <right style="thin">
        <color rgb="FFF8D8D6"/>
      </right>
      <top style="thin">
        <color rgb="FFF8D8D6"/>
      </top>
      <bottom style="thin">
        <color rgb="FFF8D8D6"/>
      </bottom>
      <diagonal/>
    </border>
  </borders>
  <cellStyleXfs count="4">
    <xf numFmtId="0" fontId="0" fillId="0" borderId="0"/>
    <xf numFmtId="0" fontId="15" fillId="0" borderId="0" applyNumberFormat="0" applyFill="0" applyBorder="0" applyAlignment="0" applyProtection="0"/>
    <xf numFmtId="9" fontId="16" fillId="0" borderId="0" applyFont="0" applyFill="0" applyBorder="0" applyAlignment="0" applyProtection="0"/>
    <xf numFmtId="0" fontId="10" fillId="0" borderId="0"/>
  </cellStyleXfs>
  <cellXfs count="99">
    <xf numFmtId="0" fontId="0" fillId="0" borderId="0" xfId="0"/>
    <xf numFmtId="0" fontId="1" fillId="0" borderId="0" xfId="0" applyFont="1"/>
    <xf numFmtId="0" fontId="0" fillId="0" borderId="0" xfId="0" applyAlignment="1">
      <alignment horizontal="center"/>
    </xf>
    <xf numFmtId="0" fontId="0" fillId="0" borderId="0" xfId="0" applyAlignment="1">
      <alignment wrapText="1"/>
    </xf>
    <xf numFmtId="0" fontId="0" fillId="0" borderId="0" xfId="0" applyAlignment="1">
      <alignment horizontal="center" vertical="center" wrapText="1"/>
    </xf>
    <xf numFmtId="0" fontId="0" fillId="0" borderId="0" xfId="0" pivotButton="1" applyAlignment="1">
      <alignment wrapText="1"/>
    </xf>
    <xf numFmtId="1" fontId="0" fillId="0" borderId="0" xfId="0" applyNumberFormat="1"/>
    <xf numFmtId="1" fontId="0" fillId="0" borderId="0" xfId="0" applyNumberFormat="1" applyAlignment="1">
      <alignment horizontal="center"/>
    </xf>
    <xf numFmtId="1" fontId="0" fillId="0" borderId="0" xfId="0" applyNumberFormat="1" applyAlignment="1">
      <alignment horizontal="center" vertical="center"/>
    </xf>
    <xf numFmtId="0" fontId="3" fillId="0" borderId="0" xfId="0" applyFont="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xf>
    <xf numFmtId="0" fontId="5" fillId="0" borderId="0" xfId="0" applyFont="1"/>
    <xf numFmtId="0" fontId="5" fillId="0" borderId="0" xfId="0" applyFont="1" applyAlignment="1">
      <alignment horizontal="center"/>
    </xf>
    <xf numFmtId="0" fontId="6" fillId="0" borderId="0" xfId="0" applyFont="1" applyAlignment="1">
      <alignment horizontal="center"/>
    </xf>
    <xf numFmtId="9" fontId="5" fillId="0" borderId="0" xfId="0" applyNumberFormat="1" applyFont="1" applyAlignment="1">
      <alignment horizontal="center"/>
    </xf>
    <xf numFmtId="1" fontId="5" fillId="0" borderId="0" xfId="0" applyNumberFormat="1" applyFont="1" applyAlignment="1">
      <alignment horizontal="center"/>
    </xf>
    <xf numFmtId="9" fontId="7" fillId="0" borderId="0" xfId="0" applyNumberFormat="1" applyFont="1" applyAlignment="1">
      <alignment horizontal="center"/>
    </xf>
    <xf numFmtId="0" fontId="8" fillId="0" borderId="0" xfId="0" applyFont="1" applyAlignment="1">
      <alignment horizontal="center"/>
    </xf>
    <xf numFmtId="164" fontId="5" fillId="0" borderId="0" xfId="0" applyNumberFormat="1" applyFont="1" applyAlignment="1">
      <alignment horizontal="center"/>
    </xf>
    <xf numFmtId="0" fontId="9" fillId="0" borderId="0" xfId="0" applyFont="1" applyAlignment="1">
      <alignment horizontal="center"/>
    </xf>
    <xf numFmtId="9" fontId="10" fillId="0" borderId="0" xfId="0" applyNumberFormat="1" applyFont="1" applyAlignment="1">
      <alignment horizontal="center"/>
    </xf>
    <xf numFmtId="0" fontId="11" fillId="0" borderId="0" xfId="0" applyFont="1"/>
    <xf numFmtId="0" fontId="12" fillId="0" borderId="0" xfId="0" applyFont="1"/>
    <xf numFmtId="0" fontId="1" fillId="0" borderId="0" xfId="0" applyFont="1" applyAlignment="1">
      <alignment horizontal="center"/>
    </xf>
    <xf numFmtId="0" fontId="11" fillId="0" borderId="0" xfId="0" applyFont="1" applyAlignment="1">
      <alignment horizontal="center"/>
    </xf>
    <xf numFmtId="0" fontId="4" fillId="0" borderId="0" xfId="0" applyFont="1"/>
    <xf numFmtId="0" fontId="3" fillId="0" borderId="0" xfId="0" applyFont="1" applyAlignment="1">
      <alignment horizontal="right"/>
    </xf>
    <xf numFmtId="2" fontId="3" fillId="0" borderId="0" xfId="0" applyNumberFormat="1" applyFont="1" applyAlignment="1">
      <alignment horizontal="center"/>
    </xf>
    <xf numFmtId="0" fontId="13" fillId="0" borderId="0" xfId="0" applyFont="1" applyAlignment="1">
      <alignment horizontal="center"/>
    </xf>
    <xf numFmtId="0" fontId="14" fillId="0" borderId="0" xfId="0" applyFont="1"/>
    <xf numFmtId="0" fontId="0" fillId="0" borderId="0" xfId="0" applyAlignment="1">
      <alignment horizontal="center" vertical="center"/>
    </xf>
    <xf numFmtId="0" fontId="14" fillId="0" borderId="0" xfId="0" applyFont="1" applyAlignment="1">
      <alignment horizontal="center" vertical="center" wrapText="1"/>
    </xf>
    <xf numFmtId="0" fontId="15" fillId="0" borderId="0" xfId="1"/>
    <xf numFmtId="0" fontId="0" fillId="0" borderId="0" xfId="0" applyAlignment="1">
      <alignment horizontal="right"/>
    </xf>
    <xf numFmtId="9" fontId="10" fillId="0" borderId="3" xfId="0" applyNumberFormat="1" applyFont="1" applyBorder="1" applyAlignment="1">
      <alignment horizontal="center"/>
    </xf>
    <xf numFmtId="0" fontId="14" fillId="0" borderId="4" xfId="0" applyFont="1" applyBorder="1"/>
    <xf numFmtId="1" fontId="0" fillId="3" borderId="0" xfId="0" applyNumberFormat="1" applyFill="1" applyAlignment="1">
      <alignment horizontal="center"/>
    </xf>
    <xf numFmtId="0" fontId="5" fillId="0" borderId="4" xfId="0" applyFont="1" applyBorder="1"/>
    <xf numFmtId="0" fontId="17" fillId="0" borderId="0" xfId="0" applyFont="1"/>
    <xf numFmtId="9" fontId="0" fillId="0" borderId="0" xfId="2" applyFont="1" applyAlignment="1">
      <alignment horizontal="center"/>
    </xf>
    <xf numFmtId="0" fontId="14" fillId="0" borderId="7" xfId="0" applyFont="1" applyBorder="1"/>
    <xf numFmtId="0" fontId="14" fillId="0" borderId="8" xfId="0" applyFont="1" applyBorder="1"/>
    <xf numFmtId="0" fontId="14" fillId="0" borderId="9" xfId="0" applyFont="1" applyBorder="1"/>
    <xf numFmtId="0" fontId="0" fillId="0" borderId="0" xfId="0" applyFont="1"/>
    <xf numFmtId="0" fontId="14" fillId="0" borderId="5" xfId="0" applyFont="1" applyBorder="1"/>
    <xf numFmtId="0" fontId="0" fillId="0" borderId="4" xfId="0" applyFont="1" applyBorder="1"/>
    <xf numFmtId="0" fontId="0" fillId="0" borderId="6" xfId="0" applyFont="1" applyBorder="1"/>
    <xf numFmtId="0" fontId="14" fillId="0" borderId="10" xfId="0" applyFont="1" applyBorder="1"/>
    <xf numFmtId="0" fontId="14" fillId="0" borderId="11" xfId="0" applyFont="1" applyBorder="1"/>
    <xf numFmtId="0" fontId="0" fillId="0" borderId="11" xfId="0" applyFont="1" applyBorder="1"/>
    <xf numFmtId="0" fontId="0" fillId="0" borderId="12" xfId="0" applyFont="1" applyBorder="1"/>
    <xf numFmtId="9" fontId="0" fillId="0" borderId="0" xfId="0" applyNumberFormat="1" applyFont="1"/>
    <xf numFmtId="0" fontId="3" fillId="0" borderId="7" xfId="0" applyFont="1" applyBorder="1"/>
    <xf numFmtId="0" fontId="3" fillId="0" borderId="8" xfId="0" applyFont="1" applyBorder="1"/>
    <xf numFmtId="0" fontId="3" fillId="0" borderId="9" xfId="0" applyFont="1" applyBorder="1"/>
    <xf numFmtId="0" fontId="5" fillId="0" borderId="5" xfId="0" applyFont="1" applyBorder="1"/>
    <xf numFmtId="164" fontId="0" fillId="0" borderId="6" xfId="0" applyNumberFormat="1" applyFont="1" applyBorder="1"/>
    <xf numFmtId="0" fontId="5" fillId="0" borderId="10" xfId="0" applyFont="1" applyBorder="1"/>
    <xf numFmtId="0" fontId="5" fillId="0" borderId="11" xfId="0" applyFont="1" applyBorder="1"/>
    <xf numFmtId="164" fontId="0" fillId="0" borderId="12" xfId="0" applyNumberFormat="1" applyFont="1" applyBorder="1"/>
    <xf numFmtId="0" fontId="0" fillId="0" borderId="0" xfId="0" applyFont="1" applyAlignment="1">
      <alignment horizontal="center"/>
    </xf>
    <xf numFmtId="0" fontId="19" fillId="0" borderId="14" xfId="0" applyFont="1" applyBorder="1" applyAlignment="1">
      <alignment horizontal="center" vertical="center"/>
    </xf>
    <xf numFmtId="0" fontId="19" fillId="0" borderId="15" xfId="0" applyFont="1" applyBorder="1" applyAlignment="1">
      <alignment horizontal="center" vertical="center"/>
    </xf>
    <xf numFmtId="0" fontId="19" fillId="0" borderId="16" xfId="0" applyFont="1" applyBorder="1" applyAlignment="1">
      <alignment horizontal="center" vertical="center"/>
    </xf>
    <xf numFmtId="0" fontId="20" fillId="0" borderId="13" xfId="0" applyFont="1" applyBorder="1" applyAlignment="1"/>
    <xf numFmtId="44" fontId="20" fillId="0" borderId="13" xfId="0" applyNumberFormat="1" applyFont="1" applyBorder="1" applyAlignment="1">
      <alignment horizontal="center" vertical="center"/>
    </xf>
    <xf numFmtId="9" fontId="20" fillId="0" borderId="13" xfId="0" applyNumberFormat="1" applyFont="1" applyBorder="1" applyAlignment="1">
      <alignment horizontal="center" vertical="center"/>
    </xf>
    <xf numFmtId="0" fontId="20" fillId="0" borderId="13" xfId="0" applyFont="1" applyBorder="1" applyAlignment="1">
      <alignment horizontal="left" vertical="center"/>
    </xf>
    <xf numFmtId="0" fontId="19" fillId="0" borderId="17" xfId="0" applyFont="1" applyBorder="1" applyAlignment="1">
      <alignment horizontal="center" vertical="center"/>
    </xf>
    <xf numFmtId="0" fontId="5" fillId="0" borderId="14" xfId="3" applyFont="1" applyBorder="1" applyAlignment="1">
      <alignment horizontal="left" vertical="center" wrapText="1"/>
    </xf>
    <xf numFmtId="0" fontId="5" fillId="0" borderId="15" xfId="3" applyFont="1" applyBorder="1" applyAlignment="1">
      <alignment horizontal="left" vertical="center" wrapText="1"/>
    </xf>
    <xf numFmtId="165" fontId="5" fillId="0" borderId="15" xfId="3" applyNumberFormat="1" applyFont="1" applyBorder="1" applyAlignment="1">
      <alignment horizontal="left" vertical="center" wrapText="1"/>
    </xf>
    <xf numFmtId="49" fontId="5" fillId="0" borderId="15" xfId="3" applyNumberFormat="1" applyFont="1" applyBorder="1" applyAlignment="1">
      <alignment horizontal="left" vertical="center" wrapText="1"/>
    </xf>
    <xf numFmtId="0" fontId="17" fillId="0" borderId="0" xfId="3" applyFont="1"/>
    <xf numFmtId="0" fontId="10" fillId="0" borderId="0" xfId="3"/>
    <xf numFmtId="0" fontId="5" fillId="0" borderId="18" xfId="3" applyFont="1" applyBorder="1" applyAlignment="1">
      <alignment vertical="center" wrapText="1"/>
    </xf>
    <xf numFmtId="0" fontId="5" fillId="0" borderId="19" xfId="3" applyFont="1" applyBorder="1" applyAlignment="1">
      <alignment vertical="center" wrapText="1"/>
    </xf>
    <xf numFmtId="0" fontId="5" fillId="0" borderId="19" xfId="3" applyFont="1" applyBorder="1" applyAlignment="1">
      <alignment vertical="center"/>
    </xf>
    <xf numFmtId="0" fontId="21" fillId="0" borderId="19" xfId="3" applyFont="1" applyBorder="1" applyAlignment="1">
      <alignment vertical="center" wrapText="1"/>
    </xf>
    <xf numFmtId="165" fontId="5" fillId="0" borderId="19" xfId="3" applyNumberFormat="1" applyFont="1" applyBorder="1" applyAlignment="1">
      <alignment vertical="center"/>
    </xf>
    <xf numFmtId="44" fontId="5" fillId="0" borderId="20" xfId="3" applyNumberFormat="1" applyFont="1" applyBorder="1" applyAlignment="1">
      <alignment vertical="center"/>
    </xf>
    <xf numFmtId="0" fontId="5" fillId="0" borderId="21" xfId="3" applyFont="1" applyBorder="1" applyAlignment="1">
      <alignment vertical="center" wrapText="1"/>
    </xf>
    <xf numFmtId="0" fontId="5" fillId="0" borderId="22" xfId="3" applyFont="1" applyBorder="1" applyAlignment="1">
      <alignment vertical="center" wrapText="1"/>
    </xf>
    <xf numFmtId="165" fontId="5" fillId="0" borderId="22" xfId="3" applyNumberFormat="1" applyFont="1" applyBorder="1" applyAlignment="1">
      <alignment vertical="center" wrapText="1"/>
    </xf>
    <xf numFmtId="165" fontId="5" fillId="0" borderId="19" xfId="3" applyNumberFormat="1" applyFont="1" applyBorder="1" applyAlignment="1">
      <alignment vertical="center" wrapText="1"/>
    </xf>
    <xf numFmtId="44" fontId="5" fillId="0" borderId="23" xfId="3" applyNumberFormat="1" applyFont="1" applyBorder="1" applyAlignment="1">
      <alignment vertical="center" wrapText="1"/>
    </xf>
    <xf numFmtId="0" fontId="5" fillId="0" borderId="22" xfId="3" applyFont="1" applyBorder="1" applyAlignment="1">
      <alignment vertical="center"/>
    </xf>
    <xf numFmtId="44" fontId="5" fillId="0" borderId="19" xfId="3" applyNumberFormat="1" applyFont="1" applyBorder="1" applyAlignment="1">
      <alignment vertical="center" wrapText="1"/>
    </xf>
    <xf numFmtId="0" fontId="5" fillId="0" borderId="24" xfId="3" applyFont="1" applyBorder="1" applyAlignment="1">
      <alignment vertical="center" wrapText="1"/>
    </xf>
    <xf numFmtId="44" fontId="5" fillId="0" borderId="19" xfId="3" applyNumberFormat="1" applyFont="1" applyBorder="1" applyAlignment="1">
      <alignment vertical="center"/>
    </xf>
    <xf numFmtId="0" fontId="25" fillId="0" borderId="18" xfId="3" applyFont="1" applyBorder="1" applyAlignment="1">
      <alignment vertical="center"/>
    </xf>
    <xf numFmtId="0" fontId="24" fillId="0" borderId="19" xfId="3" applyFont="1" applyBorder="1" applyAlignment="1">
      <alignment vertical="center" wrapText="1"/>
    </xf>
    <xf numFmtId="44" fontId="5" fillId="0" borderId="25" xfId="3" applyNumberFormat="1" applyFont="1" applyBorder="1" applyAlignment="1">
      <alignment vertical="center" wrapText="1"/>
    </xf>
    <xf numFmtId="44" fontId="5" fillId="0" borderId="26" xfId="3" applyNumberFormat="1" applyFont="1" applyBorder="1" applyAlignment="1">
      <alignment vertical="center"/>
    </xf>
    <xf numFmtId="0" fontId="5" fillId="0" borderId="0" xfId="3" applyFont="1" applyAlignment="1">
      <alignment wrapText="1"/>
    </xf>
    <xf numFmtId="165" fontId="5" fillId="0" borderId="0" xfId="3" applyNumberFormat="1" applyFont="1"/>
  </cellXfs>
  <cellStyles count="4">
    <cellStyle name="Hyperlink" xfId="1" builtinId="8"/>
    <cellStyle name="Normal" xfId="0" builtinId="0" customBuiltin="1"/>
    <cellStyle name="Normal 2" xfId="3" xr:uid="{0115D005-C73E-474F-B9BF-6769DD8DF156}"/>
    <cellStyle name="Percent" xfId="2" builtinId="5"/>
  </cellStyles>
  <dxfs count="159">
    <dxf>
      <fill>
        <patternFill patternType="solid">
          <fgColor rgb="FFFCE8B2"/>
          <bgColor rgb="FFFCE8B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b/>
        <i val="0"/>
      </font>
      <fill>
        <patternFill>
          <bgColor rgb="FFFFFF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FF00"/>
        </patternFill>
      </fill>
    </dxf>
    <dxf>
      <fill>
        <patternFill patternType="solid">
          <fgColor rgb="FFFCE8B2"/>
          <bgColor rgb="FFFCE8B2"/>
        </patternFill>
      </fill>
    </dxf>
    <dxf>
      <fill>
        <patternFill patternType="solid">
          <fgColor rgb="FFFFFFFF"/>
          <bgColor rgb="FFFFFFFF"/>
        </patternFill>
      </fill>
    </dxf>
    <dxf>
      <fill>
        <patternFill patternType="solid">
          <fgColor rgb="FFF6F8F9"/>
          <bgColor rgb="FFF6F8F9"/>
        </patternFill>
      </fill>
    </dxf>
    <dxf>
      <fill>
        <patternFill patternType="solid">
          <fgColor rgb="FFD4D7EF"/>
          <bgColor rgb="FFD4D7EF"/>
        </patternFill>
      </fill>
    </dxf>
    <dxf>
      <fill>
        <patternFill patternType="solid">
          <fgColor rgb="FFF6F8F9"/>
          <bgColor rgb="FFF6F8F9"/>
        </patternFill>
      </fill>
    </dxf>
    <dxf>
      <fill>
        <patternFill patternType="solid">
          <fgColor rgb="FFFFFFFF"/>
          <bgColor rgb="FFFFFFFF"/>
        </patternFill>
      </fill>
    </dxf>
    <dxf>
      <fill>
        <patternFill patternType="solid">
          <fgColor rgb="FFCDD9D4"/>
          <bgColor rgb="FFCDD9D4"/>
        </patternFill>
      </fill>
    </dxf>
    <dxf>
      <fill>
        <patternFill patternType="solid">
          <fgColor rgb="FF356854"/>
          <bgColor rgb="FF356854"/>
        </patternFill>
      </fill>
    </dxf>
    <dxf>
      <font>
        <b val="0"/>
        <i val="0"/>
        <strike val="0"/>
        <condense val="0"/>
        <extend val="0"/>
        <outline val="0"/>
        <shadow val="0"/>
        <u val="none"/>
        <vertAlign val="baseline"/>
        <sz val="10"/>
        <color rgb="FF000000"/>
        <name val="Calibri"/>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ont>
        <b val="0"/>
        <i val="0"/>
        <strike val="0"/>
        <condense val="0"/>
        <extend val="0"/>
        <outline val="0"/>
        <shadow val="0"/>
        <u val="none"/>
        <vertAlign val="baseline"/>
        <sz val="10"/>
        <color theme="1"/>
        <name val="Aptos Narrow"/>
        <family val="2"/>
        <scheme val="minor"/>
      </font>
      <alignment horizontal="center" vertical="bottom" textRotation="0" wrapText="0" indent="0" justifyLastLine="0" shrinkToFit="0" readingOrder="0"/>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alignment textRotation="0" wrapText="0" indent="0" justifyLastLine="0" shrinkToFit="0" readingOrder="0"/>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alignment textRotation="0" wrapText="0" indent="0" justifyLastLine="0" shrinkToFit="0" readingOrder="0"/>
    </dxf>
    <dxf>
      <font>
        <strike val="0"/>
        <outline val="0"/>
        <shadow val="0"/>
        <u val="none"/>
        <vertAlign val="baseline"/>
        <sz val="10"/>
      </font>
      <alignment textRotation="0" wrapText="0" indent="0" justifyLastLine="0" shrinkToFit="0" readingOrder="0"/>
    </dxf>
    <dxf>
      <font>
        <strike val="0"/>
        <outline val="0"/>
        <shadow val="0"/>
        <u val="none"/>
        <vertAlign val="baseline"/>
        <sz val="10"/>
      </font>
      <numFmt numFmtId="13" formatCode="0%"/>
      <alignment textRotation="0" wrapText="0" indent="0" justifyLastLine="0" shrinkToFit="0" readingOrder="0"/>
    </dxf>
    <dxf>
      <font>
        <strike val="0"/>
        <outline val="0"/>
        <shadow val="0"/>
        <u val="none"/>
        <vertAlign val="baseline"/>
        <sz val="10"/>
      </font>
      <alignment textRotation="0" wrapText="0" indent="0" justifyLastLine="0" shrinkToFit="0" readingOrder="0"/>
    </dxf>
    <dxf>
      <font>
        <strike val="0"/>
        <outline val="0"/>
        <shadow val="0"/>
        <u val="none"/>
        <vertAlign val="baseline"/>
        <sz val="10"/>
      </font>
      <numFmt numFmtId="13" formatCode="0%"/>
      <alignment textRotation="0" wrapText="0" indent="0" justifyLastLine="0" shrinkToFit="0" readingOrder="0"/>
    </dxf>
    <dxf>
      <font>
        <strike val="0"/>
        <outline val="0"/>
        <shadow val="0"/>
        <u val="none"/>
        <vertAlign val="baseline"/>
        <sz val="10"/>
      </font>
      <numFmt numFmtId="13" formatCode="0%"/>
      <alignment textRotation="0" wrapText="0" indent="0" justifyLastLine="0" shrinkToFit="0" readingOrder="0"/>
    </dxf>
    <dxf>
      <font>
        <strike val="0"/>
        <outline val="0"/>
        <shadow val="0"/>
        <u val="none"/>
        <vertAlign val="baseline"/>
        <sz val="10"/>
      </font>
      <alignment textRotation="0" wrapText="0" indent="0" justifyLastLine="0" shrinkToFit="0" readingOrder="0"/>
    </dxf>
    <dxf>
      <font>
        <strike val="0"/>
        <outline val="0"/>
        <shadow val="0"/>
        <u val="none"/>
        <vertAlign val="baseline"/>
        <sz val="10"/>
      </font>
      <alignment textRotation="0" wrapText="0" indent="0" justifyLastLine="0" shrinkToFit="0" readingOrder="0"/>
    </dxf>
    <dxf>
      <font>
        <strike val="0"/>
        <outline val="0"/>
        <shadow val="0"/>
        <u val="none"/>
        <vertAlign val="baseline"/>
        <sz val="10"/>
      </font>
      <alignment textRotation="0" wrapText="0" indent="0" justifyLastLine="0" shrinkToFit="0" readingOrder="0"/>
    </dxf>
    <dxf>
      <font>
        <b val="0"/>
        <strike val="0"/>
        <outline val="0"/>
        <shadow val="0"/>
        <u val="none"/>
        <vertAlign val="baseline"/>
        <sz val="10"/>
      </font>
      <alignment textRotation="0" wrapText="0" indent="0" justifyLastLine="0" shrinkToFit="0" readingOrder="0"/>
    </dxf>
    <dxf>
      <font>
        <strike val="0"/>
        <outline val="0"/>
        <shadow val="0"/>
        <u val="none"/>
        <vertAlign val="baseline"/>
        <sz val="10"/>
      </font>
    </dxf>
    <dxf>
      <font>
        <b/>
        <i val="0"/>
        <strike val="0"/>
        <condense val="0"/>
        <extend val="0"/>
        <outline val="0"/>
        <shadow val="0"/>
        <u val="none"/>
        <vertAlign val="baseline"/>
        <sz val="10"/>
        <color theme="1"/>
        <name val="Aptos Narrow"/>
        <family val="2"/>
        <scheme val="minor"/>
      </font>
      <border diagonalUp="0" diagonalDown="0" outline="0">
        <left style="thin">
          <color indexed="64"/>
        </left>
        <right style="thin">
          <color indexed="64"/>
        </right>
        <top/>
        <bottom/>
      </border>
    </dxf>
    <dxf>
      <font>
        <strike val="0"/>
        <outline val="0"/>
        <shadow val="0"/>
        <u val="none"/>
        <vertAlign val="baseline"/>
        <sz val="10"/>
      </font>
      <border diagonalUp="0" diagonalDown="0" outline="0">
        <left style="thin">
          <color indexed="64"/>
        </left>
        <right/>
        <top style="thin">
          <color indexed="64"/>
        </top>
        <bottom style="thin">
          <color indexed="64"/>
        </bottom>
      </border>
    </dxf>
    <dxf>
      <font>
        <strike val="0"/>
        <outline val="0"/>
        <shadow val="0"/>
        <u val="none"/>
        <vertAlign val="baseline"/>
        <sz val="10"/>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font>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Aptos Narrow"/>
        <family val="2"/>
        <scheme val="minor"/>
      </font>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Aptos Narrow"/>
        <family val="2"/>
        <scheme val="minor"/>
      </font>
      <border diagonalUp="0" diagonalDown="0" outline="0">
        <left/>
        <right style="thin">
          <color indexed="64"/>
        </right>
        <top style="thin">
          <color indexed="64"/>
        </top>
        <bottom style="thin">
          <color indexed="64"/>
        </bottom>
      </border>
    </dxf>
    <dxf>
      <font>
        <strike val="0"/>
        <outline val="0"/>
        <shadow val="0"/>
        <u val="none"/>
        <vertAlign val="baseline"/>
        <sz val="10"/>
      </font>
    </dxf>
    <dxf>
      <font>
        <b/>
        <i val="0"/>
        <strike val="0"/>
        <condense val="0"/>
        <extend val="0"/>
        <outline val="0"/>
        <shadow val="0"/>
        <u val="none"/>
        <vertAlign val="baseline"/>
        <sz val="10"/>
        <color theme="1"/>
        <name val="Aptos Narrow"/>
        <scheme val="minor"/>
      </font>
      <border diagonalUp="0" diagonalDown="0" outline="0">
        <left style="thin">
          <color indexed="64"/>
        </left>
        <right style="thin">
          <color indexed="64"/>
        </right>
        <top/>
        <bottom/>
      </border>
    </dxf>
    <dxf>
      <font>
        <strike val="0"/>
        <outline val="0"/>
        <shadow val="0"/>
        <u val="none"/>
        <vertAlign val="baseline"/>
        <sz val="10"/>
      </font>
      <numFmt numFmtId="164" formatCode="0.0"/>
      <border diagonalUp="0" diagonalDown="0" outline="0">
        <left style="thin">
          <color indexed="64"/>
        </left>
        <right/>
        <top style="thin">
          <color indexed="64"/>
        </top>
        <bottom style="thin">
          <color indexed="64"/>
        </bottom>
      </border>
    </dxf>
    <dxf>
      <font>
        <strike val="0"/>
        <outline val="0"/>
        <shadow val="0"/>
        <u val="none"/>
        <vertAlign val="baseline"/>
        <sz val="10"/>
      </font>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0"/>
        <color theme="1"/>
        <name val="Aptos Narrow"/>
        <scheme val="minor"/>
      </font>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0"/>
        <color theme="1"/>
        <name val="Aptos Narrow"/>
        <scheme val="minor"/>
      </font>
      <border diagonalUp="0" diagonalDown="0" outline="0">
        <left/>
        <right/>
        <top style="thin">
          <color indexed="64"/>
        </top>
        <bottom style="thin">
          <color indexed="6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dxf>
    <dxf>
      <numFmt numFmtId="1" formatCode="0"/>
    </dxf>
    <dxf>
      <alignment horizontal="center"/>
    </dxf>
    <dxf>
      <alignment vertical="center"/>
    </dxf>
    <dxf>
      <alignment horizontal="center"/>
    </dxf>
    <dxf>
      <numFmt numFmtId="1" formatCode="0"/>
    </dxf>
    <dxf>
      <alignment wrapText="1"/>
    </dxf>
    <dxf>
      <alignment wrapText="1"/>
    </dxf>
    <dxf>
      <alignment wrapText="1"/>
    </dxf>
    <dxf>
      <alignment wrapText="1"/>
    </dxf>
    <dxf>
      <alignment wrapText="1"/>
    </dxf>
    <dxf>
      <alignment wrapText="1"/>
    </dxf>
    <dxf>
      <alignment horizontal="center"/>
    </dxf>
    <dxf>
      <numFmt numFmtId="1" formatCode="0"/>
    </dxf>
    <dxf>
      <alignment horizontal="center"/>
    </dxf>
    <dxf>
      <alignment vertical="center"/>
    </dxf>
    <dxf>
      <alignment horizontal="center"/>
    </dxf>
    <dxf>
      <numFmt numFmtId="1" formatCode="0"/>
    </dxf>
    <dxf>
      <alignment wrapText="1"/>
    </dxf>
    <dxf>
      <alignment wrapText="1"/>
    </dxf>
    <dxf>
      <alignment wrapText="1"/>
    </dxf>
    <dxf>
      <alignment wrapText="1"/>
    </dxf>
    <dxf>
      <alignment wrapText="1"/>
    </dxf>
    <dxf>
      <alignment wrapText="1"/>
    </dxf>
    <dxf>
      <numFmt numFmtId="1" formatCode="0"/>
    </dxf>
    <dxf>
      <alignment horizontal="center"/>
    </dxf>
    <dxf>
      <alignment wrapText="1"/>
    </dxf>
    <dxf>
      <alignment wrapText="1"/>
    </dxf>
    <dxf>
      <alignment wrapText="1"/>
    </dxf>
    <dxf>
      <alignment wrapText="1"/>
    </dxf>
    <dxf>
      <alignment wrapText="1"/>
    </dxf>
    <dxf>
      <font>
        <b val="0"/>
        <i/>
        <strike val="0"/>
        <condense val="0"/>
        <extend val="0"/>
        <outline val="0"/>
        <shadow val="0"/>
        <u val="none"/>
        <vertAlign val="baseline"/>
        <sz val="10"/>
        <color theme="0" tint="-0.34998626667073579"/>
        <name val="Aptos Narrow"/>
        <scheme val="minor"/>
      </font>
      <numFmt numFmtId="13" formatCode="0%"/>
      <alignment horizontal="center" vertical="bottom" textRotation="0" wrapText="0" indent="0" justifyLastLine="0" shrinkToFit="0" readingOrder="0"/>
    </dxf>
    <dxf>
      <font>
        <b val="0"/>
        <i/>
        <strike val="0"/>
        <condense val="0"/>
        <extend val="0"/>
        <outline val="0"/>
        <shadow val="0"/>
        <u val="none"/>
        <vertAlign val="baseline"/>
        <sz val="10"/>
        <color theme="0" tint="-0.34998626667073579"/>
        <name val="Aptos Narrow"/>
        <scheme val="minor"/>
      </font>
      <numFmt numFmtId="13" formatCode="0%"/>
      <fill>
        <patternFill patternType="none">
          <fgColor indexed="64"/>
          <bgColor indexed="65"/>
        </patternFill>
      </fill>
      <alignment horizontal="center" vertical="bottom" textRotation="0" indent="0" justifyLastLine="0" shrinkToFit="0" readingOrder="0"/>
    </dxf>
    <dxf>
      <font>
        <b val="0"/>
        <i val="0"/>
        <strike val="0"/>
        <condense val="0"/>
        <extend val="0"/>
        <outline val="0"/>
        <shadow val="0"/>
        <u val="none"/>
        <vertAlign val="baseline"/>
        <sz val="10"/>
        <color theme="1"/>
        <name val="Aptos Narrow"/>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 formatCode="0"/>
      <fill>
        <patternFill patternType="none">
          <fgColor indexed="64"/>
          <bgColor auto="1"/>
        </patternFill>
      </fill>
      <alignment horizontal="center" vertical="bottom" textRotation="0" indent="0" justifyLastLine="0" shrinkToFit="0" readingOrder="0"/>
    </dxf>
    <dxf>
      <font>
        <b val="0"/>
        <i val="0"/>
        <strike val="0"/>
        <condense val="0"/>
        <extend val="0"/>
        <outline val="0"/>
        <shadow val="0"/>
        <u val="none"/>
        <vertAlign val="baseline"/>
        <sz val="10"/>
        <color theme="1"/>
        <name val="Aptos Narrow"/>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 formatCode="0"/>
      <fill>
        <patternFill patternType="none">
          <fgColor indexed="64"/>
          <bgColor auto="1"/>
        </patternFill>
      </fill>
      <alignment horizontal="center" vertical="bottom" textRotation="0" indent="0" justifyLastLine="0" shrinkToFit="0" readingOrder="0"/>
    </dxf>
    <dxf>
      <font>
        <b val="0"/>
        <i val="0"/>
        <strike val="0"/>
        <condense val="0"/>
        <extend val="0"/>
        <outline val="0"/>
        <shadow val="0"/>
        <u val="none"/>
        <vertAlign val="baseline"/>
        <sz val="10"/>
        <color theme="1"/>
        <name val="Aptos Narrow"/>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 formatCode="0"/>
      <fill>
        <patternFill patternType="none">
          <fgColor indexed="64"/>
          <bgColor auto="1"/>
        </patternFill>
      </fill>
      <alignment horizontal="center" vertical="bottom" textRotation="0" indent="0" justifyLastLine="0" shrinkToFit="0" readingOrder="0"/>
    </dxf>
    <dxf>
      <font>
        <b val="0"/>
        <i val="0"/>
        <strike val="0"/>
        <condense val="0"/>
        <extend val="0"/>
        <outline val="0"/>
        <shadow val="0"/>
        <u val="none"/>
        <vertAlign val="baseline"/>
        <sz val="10"/>
        <color theme="1"/>
        <name val="Aptos Narrow"/>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 formatCode="0"/>
      <fill>
        <patternFill patternType="none">
          <fgColor indexed="64"/>
          <bgColor auto="1"/>
        </patternFill>
      </fill>
      <alignment horizontal="center" vertical="bottom" textRotation="0" indent="0" justifyLastLine="0" shrinkToFit="0" readingOrder="0"/>
    </dxf>
    <dxf>
      <font>
        <b val="0"/>
        <i val="0"/>
        <strike val="0"/>
        <condense val="0"/>
        <extend val="0"/>
        <outline val="0"/>
        <shadow val="0"/>
        <u val="none"/>
        <vertAlign val="baseline"/>
        <sz val="10"/>
        <color theme="1"/>
        <name val="Aptos Narrow"/>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 formatCode="0"/>
      <fill>
        <patternFill patternType="none">
          <fgColor indexed="64"/>
          <bgColor auto="1"/>
        </patternFill>
      </fill>
      <alignment horizontal="center" vertical="bottom" textRotation="0" indent="0" justifyLastLine="0" shrinkToFit="0" readingOrder="0"/>
    </dxf>
    <dxf>
      <font>
        <b val="0"/>
        <i val="0"/>
        <strike val="0"/>
        <condense val="0"/>
        <extend val="0"/>
        <outline val="0"/>
        <shadow val="0"/>
        <u val="none"/>
        <vertAlign val="baseline"/>
        <sz val="10"/>
        <color theme="1"/>
        <name val="Aptos Narrow"/>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 formatCode="0"/>
      <fill>
        <patternFill patternType="none">
          <fgColor indexed="64"/>
          <bgColor auto="1"/>
        </patternFill>
      </fill>
      <alignment horizontal="center" vertical="bottom" textRotation="0" indent="0" justifyLastLine="0" shrinkToFit="0" readingOrder="0"/>
    </dxf>
    <dxf>
      <font>
        <b val="0"/>
        <i val="0"/>
        <strike val="0"/>
        <condense val="0"/>
        <extend val="0"/>
        <outline val="0"/>
        <shadow val="0"/>
        <u val="none"/>
        <vertAlign val="baseline"/>
        <sz val="10"/>
        <color theme="1"/>
        <name val="Aptos Narrow"/>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 formatCode="0"/>
      <fill>
        <patternFill patternType="none">
          <fgColor indexed="64"/>
          <bgColor auto="1"/>
        </patternFill>
      </fill>
      <alignment horizontal="center" vertical="bottom" textRotation="0" indent="0" justifyLastLine="0" shrinkToFit="0" readingOrder="0"/>
    </dxf>
    <dxf>
      <font>
        <b val="0"/>
        <i val="0"/>
        <strike val="0"/>
        <condense val="0"/>
        <extend val="0"/>
        <outline val="0"/>
        <shadow val="0"/>
        <u val="none"/>
        <vertAlign val="baseline"/>
        <sz val="10"/>
        <color theme="1"/>
        <name val="Aptos Narrow"/>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 formatCode="0"/>
      <fill>
        <patternFill patternType="none">
          <fgColor indexed="64"/>
          <bgColor auto="1"/>
        </patternFill>
      </fill>
      <alignment horizontal="center" vertical="bottom" textRotation="0" indent="0" justifyLastLine="0" shrinkToFit="0" readingOrder="0"/>
    </dxf>
    <dxf>
      <font>
        <b val="0"/>
        <i val="0"/>
        <strike val="0"/>
        <condense val="0"/>
        <extend val="0"/>
        <outline val="0"/>
        <shadow val="0"/>
        <u val="none"/>
        <vertAlign val="baseline"/>
        <sz val="10"/>
        <color theme="1"/>
        <name val="Aptos Narrow"/>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 formatCode="0"/>
      <fill>
        <patternFill patternType="none">
          <fgColor indexed="64"/>
          <bgColor auto="1"/>
        </patternFill>
      </fill>
      <alignment horizontal="center" vertical="bottom" textRotation="0" indent="0" justifyLastLine="0" shrinkToFit="0" readingOrder="0"/>
    </dxf>
    <dxf>
      <font>
        <b val="0"/>
        <i val="0"/>
        <strike val="0"/>
        <condense val="0"/>
        <extend val="0"/>
        <outline val="0"/>
        <shadow val="0"/>
        <u val="none"/>
        <vertAlign val="baseline"/>
        <sz val="10"/>
        <color theme="1"/>
        <name val="Aptos Narrow"/>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 formatCode="0"/>
      <fill>
        <patternFill patternType="none">
          <fgColor indexed="64"/>
          <bgColor auto="1"/>
        </patternFill>
      </fill>
      <alignment horizontal="center" vertical="bottom" textRotation="0" indent="0" justifyLastLine="0" shrinkToFit="0" readingOrder="0"/>
    </dxf>
    <dxf>
      <font>
        <b val="0"/>
        <i val="0"/>
        <strike val="0"/>
        <condense val="0"/>
        <extend val="0"/>
        <outline val="0"/>
        <shadow val="0"/>
        <u val="none"/>
        <vertAlign val="baseline"/>
        <sz val="10"/>
        <color theme="1"/>
        <name val="Aptos Narrow"/>
        <scheme val="minor"/>
      </font>
      <numFmt numFmtId="1" formatCode="0"/>
      <alignment horizontal="center" vertical="bottom" textRotation="0" wrapText="0" indent="0" justifyLastLine="0" shrinkToFit="0" readingOrder="0"/>
    </dxf>
    <dxf>
      <font>
        <strike val="0"/>
        <outline val="0"/>
        <shadow val="0"/>
        <u val="none"/>
        <vertAlign val="baseline"/>
        <sz val="10"/>
        <name val="Aptos Narrow"/>
        <scheme val="minor"/>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64" formatCode="0.0"/>
      <fill>
        <patternFill patternType="none">
          <fgColor indexed="64"/>
          <bgColor indexed="65"/>
        </patternFill>
      </fill>
      <alignment horizontal="center" textRotation="0" indent="0" justifyLastLine="0" shrinkToFit="0" readingOrder="0"/>
    </dxf>
    <dxf>
      <font>
        <b val="0"/>
        <i val="0"/>
        <strike val="0"/>
        <condense val="0"/>
        <extend val="0"/>
        <outline val="0"/>
        <shadow val="0"/>
        <u val="none"/>
        <vertAlign val="baseline"/>
        <sz val="10"/>
        <color theme="1"/>
        <name val="Aptos Narrow"/>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numFmt numFmtId="1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0"/>
        <color rgb="FFB10202"/>
        <name val="Aptos Narrow"/>
        <scheme val="minor"/>
      </font>
      <alignment horizontal="center" vertical="bottom" textRotation="0" wrapText="0" indent="0" justifyLastLine="0" shrinkToFit="0" readingOrder="0"/>
    </dxf>
    <dxf>
      <font>
        <b val="0"/>
        <i val="0"/>
        <strike val="0"/>
        <condense val="0"/>
        <extend val="0"/>
        <outline val="0"/>
        <shadow val="0"/>
        <u val="none"/>
        <vertAlign val="baseline"/>
        <sz val="10"/>
        <color rgb="FFB10202"/>
        <name val="Aptos Narrow"/>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fill>
        <patternFill patternType="none">
          <fgColor indexed="64"/>
          <bgColor auto="1"/>
        </patternFill>
      </fill>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fill>
        <patternFill patternType="none">
          <fgColor indexed="64"/>
          <bgColor auto="1"/>
        </patternFill>
      </fill>
    </dxf>
    <dxf>
      <font>
        <b val="0"/>
        <i val="0"/>
        <strike val="0"/>
        <condense val="0"/>
        <extend val="0"/>
        <outline val="0"/>
        <shadow val="0"/>
        <u val="none"/>
        <vertAlign val="baseline"/>
        <sz val="10"/>
        <color theme="1"/>
        <name val="Aptos Narrow"/>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ptos Narrow"/>
        <scheme val="minor"/>
      </font>
    </dxf>
    <dxf>
      <font>
        <b val="0"/>
        <i val="0"/>
        <strike val="0"/>
        <condense val="0"/>
        <extend val="0"/>
        <outline val="0"/>
        <shadow val="0"/>
        <u val="none"/>
        <vertAlign val="baseline"/>
        <sz val="10"/>
        <color theme="1"/>
        <name val="Aptos Narrow"/>
        <scheme val="minor"/>
      </font>
      <fill>
        <patternFill patternType="none">
          <fgColor indexed="64"/>
          <bgColor auto="1"/>
        </patternFill>
      </fill>
    </dxf>
    <dxf>
      <font>
        <b val="0"/>
        <i val="0"/>
        <strike val="0"/>
        <condense val="0"/>
        <extend val="0"/>
        <outline val="0"/>
        <shadow val="0"/>
        <u val="none"/>
        <vertAlign val="baseline"/>
        <sz val="10"/>
        <color auto="1"/>
        <name val="Aptos Narrow"/>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Aptos Narrow"/>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ptos Narrow"/>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Aptos Narrow"/>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name val="Aptos Narrow"/>
        <scheme val="minor"/>
      </font>
    </dxf>
    <dxf>
      <font>
        <b val="0"/>
        <i val="0"/>
        <strike val="0"/>
        <condense val="0"/>
        <extend val="0"/>
        <outline val="0"/>
        <shadow val="0"/>
        <u val="none"/>
        <vertAlign val="baseline"/>
        <sz val="10"/>
        <color theme="1"/>
        <name val="Aptos Narrow"/>
        <scheme val="minor"/>
      </font>
      <fill>
        <patternFill patternType="none">
          <fgColor indexed="64"/>
          <bgColor auto="1"/>
        </patternFill>
      </fill>
    </dxf>
    <dxf>
      <font>
        <b/>
        <i val="0"/>
        <strike val="0"/>
        <condense val="0"/>
        <extend val="0"/>
        <outline val="0"/>
        <shadow val="0"/>
        <u val="none"/>
        <vertAlign val="baseline"/>
        <sz val="10"/>
        <color theme="1"/>
        <name val="Aptos Narrow"/>
        <scheme val="minor"/>
      </font>
      <alignment horizontal="center" vertical="center" textRotation="0" wrapText="1" indent="0" justifyLastLine="0" shrinkToFit="0" readingOrder="0"/>
    </dxf>
  </dxfs>
  <tableStyles count="3" defaultTableStyle="TableStyleMedium2" defaultPivotStyle="PivotStyleLight16">
    <tableStyle name="Phase I-style 3" pivot="0" count="3" xr9:uid="{48BC1986-8D65-2D44-9DE9-B2379408D32F}">
      <tableStyleElement type="headerRow" dxfId="64"/>
      <tableStyleElement type="firstRowStripe" dxfId="63"/>
      <tableStyleElement type="secondRowStripe" dxfId="62"/>
    </tableStyle>
    <tableStyle name="Tool Summary-style" pivot="0" count="4" xr9:uid="{58231E8B-3EB5-7844-AE38-C26E00EACAAE}">
      <tableStyleElement type="headerRow" dxfId="27"/>
      <tableStyleElement type="totalRow" dxfId="26"/>
      <tableStyleElement type="firstRowStripe" dxfId="25"/>
      <tableStyleElement type="secondRowStripe" dxfId="24"/>
    </tableStyle>
    <tableStyle name="Tool Summary-style 2" pivot="0" count="3" xr9:uid="{23C13350-2005-694F-A3D6-00AB037D3D78}">
      <tableStyleElement type="totalRow" dxfId="23"/>
      <tableStyleElement type="firstRowStripe" dxfId="22"/>
      <tableStyleElement type="secondRowStripe" dxfId="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0</xdr:col>
      <xdr:colOff>355600</xdr:colOff>
      <xdr:row>2</xdr:row>
      <xdr:rowOff>25400</xdr:rowOff>
    </xdr:from>
    <xdr:to>
      <xdr:col>3</xdr:col>
      <xdr:colOff>192763</xdr:colOff>
      <xdr:row>10</xdr:row>
      <xdr:rowOff>152400</xdr:rowOff>
    </xdr:to>
    <mc:AlternateContent xmlns:mc="http://schemas.openxmlformats.org/markup-compatibility/2006" xmlns:a14="http://schemas.microsoft.com/office/drawing/2010/main">
      <mc:Choice Requires="a14">
        <xdr:graphicFrame macro="">
          <xdr:nvGraphicFramePr>
            <xdr:cNvPr id="3" name="B - T - D">
              <a:extLst>
                <a:ext uri="{FF2B5EF4-FFF2-40B4-BE49-F238E27FC236}">
                  <a16:creationId xmlns:a16="http://schemas.microsoft.com/office/drawing/2014/main" id="{6A1076C0-67B4-F8EA-D932-405927188B28}"/>
                </a:ext>
              </a:extLst>
            </xdr:cNvPr>
            <xdr:cNvGraphicFramePr/>
          </xdr:nvGraphicFramePr>
          <xdr:xfrm>
            <a:off x="0" y="0"/>
            <a:ext cx="0" cy="0"/>
          </xdr:xfrm>
          <a:graphic>
            <a:graphicData uri="http://schemas.microsoft.com/office/drawing/2010/slicer">
              <sle:slicer xmlns:sle="http://schemas.microsoft.com/office/drawing/2010/slicer" name="B - T - D"/>
            </a:graphicData>
          </a:graphic>
        </xdr:graphicFrame>
      </mc:Choice>
      <mc:Fallback xmlns="">
        <xdr:sp macro="" textlink="">
          <xdr:nvSpPr>
            <xdr:cNvPr id="0" name=""/>
            <xdr:cNvSpPr>
              <a:spLocks noTextEdit="1"/>
            </xdr:cNvSpPr>
          </xdr:nvSpPr>
          <xdr:spPr>
            <a:xfrm>
              <a:off x="355600" y="377479"/>
              <a:ext cx="1836470" cy="15353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469900</xdr:colOff>
      <xdr:row>42</xdr:row>
      <xdr:rowOff>76200</xdr:rowOff>
    </xdr:from>
    <xdr:to>
      <xdr:col>3</xdr:col>
      <xdr:colOff>307063</xdr:colOff>
      <xdr:row>51</xdr:row>
      <xdr:rowOff>139700</xdr:rowOff>
    </xdr:to>
    <mc:AlternateContent xmlns:mc="http://schemas.openxmlformats.org/markup-compatibility/2006" xmlns:a14="http://schemas.microsoft.com/office/drawing/2010/main">
      <mc:Choice Requires="a14">
        <xdr:graphicFrame macro="">
          <xdr:nvGraphicFramePr>
            <xdr:cNvPr id="4" name="B - T - D 1">
              <a:extLst>
                <a:ext uri="{FF2B5EF4-FFF2-40B4-BE49-F238E27FC236}">
                  <a16:creationId xmlns:a16="http://schemas.microsoft.com/office/drawing/2014/main" id="{DF141FE7-C0D8-826B-4D9D-7918F97EAB40}"/>
                </a:ext>
              </a:extLst>
            </xdr:cNvPr>
            <xdr:cNvGraphicFramePr/>
          </xdr:nvGraphicFramePr>
          <xdr:xfrm>
            <a:off x="0" y="0"/>
            <a:ext cx="0" cy="0"/>
          </xdr:xfrm>
          <a:graphic>
            <a:graphicData uri="http://schemas.microsoft.com/office/drawing/2010/slicer">
              <sle:slicer xmlns:sle="http://schemas.microsoft.com/office/drawing/2010/slicer" name="B - T - D 1"/>
            </a:graphicData>
          </a:graphic>
        </xdr:graphicFrame>
      </mc:Choice>
      <mc:Fallback xmlns="">
        <xdr:sp macro="" textlink="">
          <xdr:nvSpPr>
            <xdr:cNvPr id="0" name=""/>
            <xdr:cNvSpPr>
              <a:spLocks noTextEdit="1"/>
            </xdr:cNvSpPr>
          </xdr:nvSpPr>
          <xdr:spPr>
            <a:xfrm>
              <a:off x="469900" y="7683626"/>
              <a:ext cx="1836470" cy="16478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danmueller/Downloads/NASA_SBIR_2025_AI_Subtopic%20(10).xlsx" TargetMode="External"/><Relationship Id="rId1" Type="http://schemas.openxmlformats.org/officeDocument/2006/relationships/externalLinkPath" Target="/Users/danmueller/Downloads/NASA_SBIR_2025_AI_Subtopic%20(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oposal Checklist"/>
      <sheetName val="Storyboard"/>
      <sheetName val="Agent Tools by Maturity"/>
      <sheetName val="Tool Summary"/>
      <sheetName val="Pricing"/>
      <sheetName val="Phase I"/>
      <sheetName val="Phase II+"/>
      <sheetName val="Cash Flow"/>
      <sheetName val="2024 Winners"/>
      <sheetName val="Latest Eval"/>
    </sheetNames>
    <sheetDataSet>
      <sheetData sheetId="0"/>
      <sheetData sheetId="1"/>
      <sheetData sheetId="2"/>
      <sheetData sheetId="3"/>
      <sheetData sheetId="4"/>
      <sheetData sheetId="5">
        <row r="15">
          <cell r="C15">
            <v>0.3</v>
          </cell>
        </row>
        <row r="16">
          <cell r="C16">
            <v>0.2</v>
          </cell>
        </row>
        <row r="17">
          <cell r="C17">
            <v>0.1</v>
          </cell>
        </row>
        <row r="18">
          <cell r="C18">
            <v>0</v>
          </cell>
        </row>
        <row r="80">
          <cell r="B80" t="e">
            <v>#REF!</v>
          </cell>
        </row>
        <row r="81">
          <cell r="B81">
            <v>6500</v>
          </cell>
        </row>
      </sheetData>
      <sheetData sheetId="6">
        <row r="74">
          <cell r="B74">
            <v>850000</v>
          </cell>
        </row>
        <row r="75">
          <cell r="B75" t="e">
            <v>#REF!</v>
          </cell>
        </row>
      </sheetData>
      <sheetData sheetId="7"/>
      <sheetData sheetId="8"/>
      <sheetData sheetId="9"/>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 Mueller" refreshedDate="45858.645153587961" createdVersion="8" refreshedVersion="8" minRefreshableVersion="3" recordCount="53" xr:uid="{931D64D0-A516-744D-8A57-DE95483F12E8}">
  <cacheSource type="worksheet">
    <worksheetSource name="PhaseI_Tasks"/>
  </cacheSource>
  <cacheFields count="27">
    <cacheField name="B - T - D" numFmtId="0">
      <sharedItems containsBlank="1" count="5">
        <s v="Build"/>
        <s v="Test"/>
        <s v="Buffer"/>
        <s v="Ship"/>
        <m u="1"/>
      </sharedItems>
    </cacheField>
    <cacheField name="Sprint" numFmtId="0">
      <sharedItems containsSemiMixedTypes="0" containsString="0" containsNumber="1" containsInteger="1" minValue="1" maxValue="12" count="12">
        <n v="1"/>
        <n v="2"/>
        <n v="3"/>
        <n v="4"/>
        <n v="5"/>
        <n v="6"/>
        <n v="7"/>
        <n v="8"/>
        <n v="9"/>
        <n v="10"/>
        <n v="11"/>
        <n v="12"/>
      </sharedItems>
    </cacheField>
    <cacheField name="Epic" numFmtId="0">
      <sharedItems/>
    </cacheField>
    <cacheField name="Objectives" numFmtId="0">
      <sharedItems containsMixedTypes="1" containsNumber="1" containsInteger="1" minValue="1" maxValue="9"/>
    </cacheField>
    <cacheField name="Objectives Completed" numFmtId="0">
      <sharedItems containsString="0" containsBlank="1" containsNumber="1" containsInteger="1" minValue="1" maxValue="9"/>
    </cacheField>
    <cacheField name="Discrete task" numFmtId="0">
      <sharedItems/>
    </cacheField>
    <cacheField name="Deliverable" numFmtId="0">
      <sharedItems/>
    </cacheField>
    <cacheField name="Size" numFmtId="0">
      <sharedItems/>
    </cacheField>
    <cacheField name="PI %" numFmtId="9">
      <sharedItems containsSemiMixedTypes="0" containsString="0" containsNumber="1" minValue="0.1" maxValue="0.9"/>
    </cacheField>
    <cacheField name="SW %" numFmtId="9">
      <sharedItems containsSemiMixedTypes="0" containsString="0" containsNumber="1" minValue="0" maxValue="0.8"/>
    </cacheField>
    <cacheField name="UI %" numFmtId="9">
      <sharedItems containsString="0" containsBlank="1" containsNumber="1" minValue="0" maxValue="0.9"/>
    </cacheField>
    <cacheField name="Confidence" numFmtId="0">
      <sharedItems/>
    </cacheField>
    <cacheField name="Confidence Adjustment" numFmtId="164">
      <sharedItems containsSemiMixedTypes="0" containsString="0" containsNumber="1" minValue="1" maxValue="2"/>
    </cacheField>
    <cacheField name="Hrs, Min" numFmtId="1">
      <sharedItems containsSemiMixedTypes="0" containsString="0" containsNumber="1" minValue="4" maxValue="64"/>
    </cacheField>
    <cacheField name="Hrs, Max" numFmtId="1">
      <sharedItems containsSemiMixedTypes="0" containsString="0" containsNumber="1" minValue="8" maxValue="80"/>
    </cacheField>
    <cacheField name="Hrs, Avg" numFmtId="1">
      <sharedItems containsSemiMixedTypes="0" containsString="0" containsNumber="1" minValue="6" maxValue="72"/>
    </cacheField>
    <cacheField name="Hrs, Unadjusted, Avg" numFmtId="1">
      <sharedItems containsSemiMixedTypes="0" containsString="0" containsNumber="1" minValue="6" maxValue="36"/>
    </cacheField>
    <cacheField name="PI, Hrs, Min" numFmtId="1">
      <sharedItems containsSemiMixedTypes="0" containsString="0" containsNumber="1" minValue="1.36" maxValue="32"/>
    </cacheField>
    <cacheField name="PI, Hrs, Max" numFmtId="1">
      <sharedItems containsSemiMixedTypes="0" containsString="0" containsNumber="1" minValue="2.72" maxValue="43.2"/>
    </cacheField>
    <cacheField name="PI, Hrs, Avg" numFmtId="1">
      <sharedItems containsSemiMixedTypes="0" containsString="0" containsNumber="1" minValue="2.04" maxValue="36"/>
    </cacheField>
    <cacheField name="SW, Hrs, Min" numFmtId="1">
      <sharedItems containsSemiMixedTypes="0" containsString="0" containsNumber="1" minValue="0" maxValue="32"/>
    </cacheField>
    <cacheField name="SW, Hrs, Max" numFmtId="1">
      <sharedItems containsSemiMixedTypes="0" containsString="0" containsNumber="1" minValue="0" maxValue="40"/>
    </cacheField>
    <cacheField name="SW, Hrs, Avg" numFmtId="1">
      <sharedItems containsSemiMixedTypes="0" containsString="0" containsNumber="1" minValue="0" maxValue="36"/>
    </cacheField>
    <cacheField name="UI, Hrs, Min" numFmtId="1">
      <sharedItems containsSemiMixedTypes="0" containsString="0" containsNumber="1" minValue="0" maxValue="28.8"/>
    </cacheField>
    <cacheField name="UI, Hrs, Max" numFmtId="1">
      <sharedItems containsSemiMixedTypes="0" containsString="0" containsNumber="1" minValue="0" maxValue="43.2"/>
    </cacheField>
    <cacheField name="UI, Hrs, Avg" numFmtId="1">
      <sharedItems containsSemiMixedTypes="0" containsString="0" containsNumber="1" minValue="0" maxValue="36"/>
    </cacheField>
    <cacheField name="% Sum Check" numFmtId="9">
      <sharedItems containsSemiMixedTypes="0" containsString="0" containsNumber="1" minValue="0.99999999999999989" maxValue="1"/>
    </cacheField>
  </cacheFields>
  <extLst>
    <ext xmlns:x14="http://schemas.microsoft.com/office/spreadsheetml/2009/9/main" uri="{725AE2AE-9491-48be-B2B4-4EB974FC3084}">
      <x14:pivotCacheDefinition pivotCacheId="448832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x v="0"/>
    <x v="0"/>
    <s v="MCP core + schema"/>
    <s v="1 3"/>
    <m/>
    <s v="JSON schema &amp; auto-hash"/>
    <s v="Repo hashed"/>
    <s v="L"/>
    <n v="0.5"/>
    <n v="0.5"/>
    <n v="0"/>
    <s v="H"/>
    <n v="1"/>
    <n v="32"/>
    <n v="40"/>
    <n v="36"/>
    <n v="36"/>
    <n v="16"/>
    <n v="20"/>
    <n v="18"/>
    <n v="16"/>
    <n v="20"/>
    <n v="18"/>
    <n v="0"/>
    <n v="0"/>
    <n v="0"/>
    <n v="1"/>
  </r>
  <r>
    <x v="0"/>
    <x v="0"/>
    <s v="Agent skeleton"/>
    <n v="2"/>
    <m/>
    <s v="LangGraph bus + Sys-Eng stub"/>
    <s v="Running bus"/>
    <s v="M"/>
    <n v="0.75"/>
    <n v="0.25"/>
    <n v="0"/>
    <s v="L"/>
    <n v="2"/>
    <n v="32"/>
    <n v="48"/>
    <n v="40"/>
    <n v="20"/>
    <n v="24"/>
    <n v="36"/>
    <n v="30"/>
    <n v="8"/>
    <n v="12"/>
    <n v="10"/>
    <n v="0"/>
    <n v="0"/>
    <n v="0"/>
    <n v="1"/>
  </r>
  <r>
    <x v="0"/>
    <x v="0"/>
    <s v="Secondary stubs"/>
    <n v="2"/>
    <m/>
    <s v="Struct/Mech/M&amp;P/Mfg/Therm echoes"/>
    <s v="5 stub agents"/>
    <s v="M"/>
    <n v="0.5"/>
    <n v="0.5"/>
    <n v="0"/>
    <s v="L"/>
    <n v="2"/>
    <n v="32"/>
    <n v="48"/>
    <n v="40"/>
    <n v="20"/>
    <n v="16"/>
    <n v="24"/>
    <n v="20"/>
    <n v="16"/>
    <n v="24"/>
    <n v="20"/>
    <n v="0"/>
    <n v="0"/>
    <n v="0"/>
    <n v="1"/>
  </r>
  <r>
    <x v="1"/>
    <x v="0"/>
    <s v="CI schema-lint"/>
    <n v="1"/>
    <m/>
    <s v="momentum-lint passes"/>
    <s v="Green CI"/>
    <s v="S"/>
    <n v="0.2"/>
    <n v="0.8"/>
    <n v="0"/>
    <s v="L"/>
    <n v="2"/>
    <n v="8"/>
    <n v="16"/>
    <n v="12"/>
    <n v="6"/>
    <n v="1.6"/>
    <n v="3.2"/>
    <n v="2.4000000000000004"/>
    <n v="6.4"/>
    <n v="12.8"/>
    <n v="9.6000000000000014"/>
    <n v="0"/>
    <n v="0"/>
    <n v="0"/>
    <n v="1"/>
  </r>
  <r>
    <x v="0"/>
    <x v="0"/>
    <s v="UI shell skeleton"/>
    <n v="4"/>
    <m/>
    <s v="Dashboard layout scaffold"/>
    <s v="React nav"/>
    <s v="S"/>
    <n v="0.3"/>
    <n v="0"/>
    <n v="0.7"/>
    <s v="M"/>
    <n v="1.6"/>
    <n v="6.4"/>
    <n v="12.8"/>
    <n v="9.6000000000000014"/>
    <n v="6.0000000000000009"/>
    <n v="1.92"/>
    <n v="3.84"/>
    <n v="2.8800000000000003"/>
    <n v="0"/>
    <n v="0"/>
    <n v="0"/>
    <n v="4.4799999999999995"/>
    <n v="8.9599999999999991"/>
    <n v="6.7200000000000006"/>
    <n v="1"/>
  </r>
  <r>
    <x v="0"/>
    <x v="0"/>
    <s v="Interface lookup tables"/>
    <n v="6"/>
    <m/>
    <s v="Bolt-pattern &amp; keep-out CSVs"/>
    <s v="CSVs committed"/>
    <s v="S"/>
    <n v="0.75"/>
    <n v="0.25"/>
    <n v="0"/>
    <s v="M"/>
    <n v="1.6"/>
    <n v="6.4"/>
    <n v="12.8"/>
    <n v="9.6000000000000014"/>
    <n v="6.0000000000000009"/>
    <n v="4.8000000000000007"/>
    <n v="9.6000000000000014"/>
    <n v="7.2000000000000011"/>
    <n v="1.6"/>
    <n v="3.2"/>
    <n v="2.4000000000000004"/>
    <n v="0"/>
    <n v="0"/>
    <n v="0"/>
    <n v="1"/>
  </r>
  <r>
    <x v="2"/>
    <x v="0"/>
    <s v="Buffer Placeholder, Sprint 1"/>
    <s v="–"/>
    <m/>
    <s v="—"/>
    <s v="—"/>
    <s v="S"/>
    <n v="0.34"/>
    <n v="0.33"/>
    <n v="0.33"/>
    <s v="H"/>
    <n v="1"/>
    <n v="4"/>
    <n v="8"/>
    <n v="6"/>
    <n v="6"/>
    <n v="1.36"/>
    <n v="2.72"/>
    <n v="2.04"/>
    <n v="1.32"/>
    <n v="2.64"/>
    <n v="1.98"/>
    <n v="1.32"/>
    <n v="2.64"/>
    <n v="1.98"/>
    <n v="1"/>
  </r>
  <r>
    <x v="0"/>
    <x v="1"/>
    <s v="Zoo-CAD adapter"/>
    <n v="3"/>
    <m/>
    <s v="JSON↔Zoo I/O"/>
    <s v="Import script"/>
    <s v="M"/>
    <n v="0.75"/>
    <n v="0.25"/>
    <n v="0"/>
    <s v="M"/>
    <n v="1.6"/>
    <n v="25.6"/>
    <n v="38.400000000000006"/>
    <n v="32"/>
    <n v="20"/>
    <n v="19.200000000000003"/>
    <n v="28.800000000000004"/>
    <n v="24"/>
    <n v="6.4"/>
    <n v="9.6000000000000014"/>
    <n v="8"/>
    <n v="0"/>
    <n v="0"/>
    <n v="0"/>
    <n v="1"/>
  </r>
  <r>
    <x v="0"/>
    <x v="1"/>
    <s v="First-order sizing"/>
    <n v="2"/>
    <m/>
    <s v="Mass &amp; beam scripts"/>
    <s v="Python lib"/>
    <s v="M"/>
    <n v="0.75"/>
    <n v="0.25"/>
    <n v="0"/>
    <s v="M"/>
    <n v="1.6"/>
    <n v="25.6"/>
    <n v="38.400000000000006"/>
    <n v="32"/>
    <n v="20"/>
    <n v="19.200000000000003"/>
    <n v="28.800000000000004"/>
    <n v="24"/>
    <n v="6.4"/>
    <n v="9.6000000000000014"/>
    <n v="8"/>
    <n v="0"/>
    <n v="0"/>
    <n v="0"/>
    <n v="1"/>
  </r>
  <r>
    <x v="0"/>
    <x v="1"/>
    <s v="Materials DB stub"/>
    <n v="5"/>
    <m/>
    <s v="MMPDS-lite SQLite"/>
    <s v="DB file"/>
    <s v="S"/>
    <n v="0.75"/>
    <n v="0.25"/>
    <n v="0"/>
    <s v="M"/>
    <n v="1.6"/>
    <n v="6.4"/>
    <n v="12.8"/>
    <n v="9.6000000000000014"/>
    <n v="6.0000000000000009"/>
    <n v="4.8000000000000007"/>
    <n v="9.6000000000000014"/>
    <n v="7.2000000000000011"/>
    <n v="1.6"/>
    <n v="3.2"/>
    <n v="2.4000000000000004"/>
    <n v="0"/>
    <n v="0"/>
    <n v="0"/>
    <n v="1"/>
  </r>
  <r>
    <x v="0"/>
    <x v="1"/>
    <s v="Structures agent (Basic)"/>
    <n v="2"/>
    <m/>
    <s v="Adapter calc + Zoo model"/>
    <s v="Margin JSON"/>
    <s v="M"/>
    <n v="0.5"/>
    <n v="0.5"/>
    <n v="0"/>
    <s v="L"/>
    <n v="2"/>
    <n v="32"/>
    <n v="48"/>
    <n v="40"/>
    <n v="20"/>
    <n v="16"/>
    <n v="24"/>
    <n v="20"/>
    <n v="16"/>
    <n v="24"/>
    <n v="20"/>
    <n v="0"/>
    <n v="0"/>
    <n v="0"/>
    <n v="1"/>
  </r>
  <r>
    <x v="1"/>
    <x v="1"/>
    <s v="Basic mission loop"/>
    <n v="2"/>
    <n v="1"/>
    <s v="Narrative→Zoo→VC hash"/>
    <s v="VC entry"/>
    <s v="M"/>
    <n v="0.25"/>
    <n v="0.75"/>
    <n v="0"/>
    <s v="L"/>
    <n v="2"/>
    <n v="32"/>
    <n v="48"/>
    <n v="40"/>
    <n v="20"/>
    <n v="8"/>
    <n v="12"/>
    <n v="10"/>
    <n v="24"/>
    <n v="36"/>
    <n v="30"/>
    <n v="0"/>
    <n v="0"/>
    <n v="0"/>
    <n v="1"/>
  </r>
  <r>
    <x v="2"/>
    <x v="1"/>
    <s v="Buffer Placeholder, Sprint 2"/>
    <s v="–"/>
    <m/>
    <s v="—"/>
    <s v="—"/>
    <s v="S"/>
    <n v="0.34"/>
    <n v="0.33"/>
    <n v="0.33"/>
    <s v="H"/>
    <n v="1"/>
    <n v="4"/>
    <n v="8"/>
    <n v="6"/>
    <n v="6"/>
    <n v="1.36"/>
    <n v="2.72"/>
    <n v="2.04"/>
    <n v="1.32"/>
    <n v="2.64"/>
    <n v="1.98"/>
    <n v="1.32"/>
    <n v="2.64"/>
    <n v="1.98"/>
    <n v="1"/>
  </r>
  <r>
    <x v="0"/>
    <x v="2"/>
    <s v="Verification-Chain viewer"/>
    <n v="5"/>
    <m/>
    <s v="Hash viewer page"/>
    <s v="Web page"/>
    <s v="M"/>
    <n v="0.5"/>
    <n v="0.5"/>
    <n v="0"/>
    <s v="M"/>
    <n v="1.6"/>
    <n v="25.6"/>
    <n v="38.400000000000006"/>
    <n v="32"/>
    <n v="20"/>
    <n v="12.8"/>
    <n v="19.200000000000003"/>
    <n v="16"/>
    <n v="12.8"/>
    <n v="19.200000000000003"/>
    <n v="16"/>
    <n v="0"/>
    <n v="0"/>
    <n v="0"/>
    <n v="1"/>
  </r>
  <r>
    <x v="0"/>
    <x v="2"/>
    <s v="Primitives build"/>
    <n v="8"/>
    <m/>
    <s v="Parametric design and analysis tools (CAD, FEA, classical)"/>
    <s v="Callable tool set"/>
    <s v="M"/>
    <n v="0.9"/>
    <n v="0.1"/>
    <m/>
    <s v="L"/>
    <n v="2"/>
    <n v="32"/>
    <n v="48"/>
    <n v="40"/>
    <n v="20"/>
    <n v="28.8"/>
    <n v="43.2"/>
    <n v="36"/>
    <n v="3.2"/>
    <n v="4.8000000000000007"/>
    <n v="4"/>
    <n v="0"/>
    <n v="0"/>
    <n v="0"/>
    <n v="1"/>
  </r>
  <r>
    <x v="0"/>
    <x v="2"/>
    <s v="Mechanisms &amp; M&amp;P (Basic)"/>
    <n v="2"/>
    <m/>
    <s v="COTS lookup + allowables"/>
    <s v="Trade sheet + mat JSON"/>
    <s v="M"/>
    <n v="0.25"/>
    <n v="0.75"/>
    <n v="0"/>
    <s v="L"/>
    <n v="2"/>
    <n v="32"/>
    <n v="48"/>
    <n v="40"/>
    <n v="20"/>
    <n v="8"/>
    <n v="12"/>
    <n v="10"/>
    <n v="24"/>
    <n v="36"/>
    <n v="30"/>
    <n v="0"/>
    <n v="0"/>
    <n v="0"/>
    <n v="1"/>
  </r>
  <r>
    <x v="0"/>
    <x v="2"/>
    <s v="UI results panel"/>
    <n v="4"/>
    <m/>
    <s v="Sizing/mass table view"/>
    <s v="React card"/>
    <s v="M"/>
    <n v="0.3"/>
    <n v="0"/>
    <n v="0.7"/>
    <s v="M"/>
    <n v="1.6"/>
    <n v="25.6"/>
    <n v="38.400000000000006"/>
    <n v="32"/>
    <n v="20"/>
    <n v="7.68"/>
    <n v="11.520000000000001"/>
    <n v="9.6"/>
    <n v="0"/>
    <n v="0"/>
    <n v="0"/>
    <n v="17.919999999999998"/>
    <n v="26.880000000000003"/>
    <n v="22.4"/>
    <n v="1"/>
  </r>
  <r>
    <x v="3"/>
    <x v="2"/>
    <s v="Interim loop demo"/>
    <n v="2"/>
    <n v="2"/>
    <s v="Short GIF"/>
    <s v="GIF clip"/>
    <s v="S"/>
    <n v="0.75"/>
    <n v="0.15"/>
    <n v="0.1"/>
    <s v="M"/>
    <n v="1.6"/>
    <n v="6.4"/>
    <n v="12.8"/>
    <n v="9.6000000000000014"/>
    <n v="6.0000000000000009"/>
    <n v="4.8000000000000007"/>
    <n v="9.6000000000000014"/>
    <n v="7.2000000000000011"/>
    <n v="0.96"/>
    <n v="1.92"/>
    <n v="1.4400000000000002"/>
    <n v="0.64000000000000012"/>
    <n v="1.2800000000000002"/>
    <n v="0.96000000000000019"/>
    <n v="1"/>
  </r>
  <r>
    <x v="2"/>
    <x v="2"/>
    <s v="Buffer Placeholder, Sprint 3"/>
    <s v="–"/>
    <m/>
    <s v="—"/>
    <s v="—"/>
    <s v="M"/>
    <n v="0.34"/>
    <n v="0.33"/>
    <n v="0.33"/>
    <s v="H"/>
    <n v="1"/>
    <n v="16"/>
    <n v="24"/>
    <n v="20"/>
    <n v="20"/>
    <n v="5.44"/>
    <n v="8.16"/>
    <n v="6.8000000000000007"/>
    <n v="5.28"/>
    <n v="7.92"/>
    <n v="6.6000000000000005"/>
    <n v="5.28"/>
    <n v="7.92"/>
    <n v="6.6000000000000005"/>
    <n v="1"/>
  </r>
  <r>
    <x v="0"/>
    <x v="3"/>
    <s v="Billet DFM v1"/>
    <n v="6"/>
    <m/>
    <s v="Stock-rule YAML"/>
    <s v="Rule file"/>
    <s v="M"/>
    <n v="0.75"/>
    <n v="0.25"/>
    <n v="0"/>
    <s v="M"/>
    <n v="1.6"/>
    <n v="25.6"/>
    <n v="38.400000000000006"/>
    <n v="32"/>
    <n v="20"/>
    <n v="19.200000000000003"/>
    <n v="28.800000000000004"/>
    <n v="24"/>
    <n v="6.4"/>
    <n v="9.6000000000000014"/>
    <n v="8"/>
    <n v="0"/>
    <n v="0"/>
    <n v="0"/>
    <n v="1"/>
  </r>
  <r>
    <x v="0"/>
    <x v="3"/>
    <s v="Manufacturing agent stub"/>
    <n v="6"/>
    <m/>
    <s v="Mfg echo outputs"/>
    <s v="JSON stub"/>
    <s v="M"/>
    <n v="0.5"/>
    <n v="0.5"/>
    <n v="0"/>
    <s v="L"/>
    <n v="2"/>
    <n v="32"/>
    <n v="48"/>
    <n v="40"/>
    <n v="20"/>
    <n v="16"/>
    <n v="24"/>
    <n v="20"/>
    <n v="16"/>
    <n v="24"/>
    <n v="20"/>
    <n v="0"/>
    <n v="0"/>
    <n v="0"/>
    <n v="1"/>
  </r>
  <r>
    <x v="0"/>
    <x v="3"/>
    <s v="Simcenter wrapper"/>
    <n v="3"/>
    <m/>
    <s v="Modal &amp; lin-static CLI"/>
    <s v="—"/>
    <s v="L"/>
    <n v="0.5"/>
    <n v="0.5"/>
    <n v="0"/>
    <s v="L"/>
    <n v="2"/>
    <n v="64"/>
    <n v="80"/>
    <n v="72"/>
    <n v="36"/>
    <n v="32"/>
    <n v="40"/>
    <n v="36"/>
    <n v="32"/>
    <n v="40"/>
    <n v="36"/>
    <n v="0"/>
    <n v="0"/>
    <n v="0"/>
    <n v="1"/>
  </r>
  <r>
    <x v="2"/>
    <x v="3"/>
    <s v="Buffer Placeholder, Sprint 4"/>
    <s v="–"/>
    <m/>
    <s v="—"/>
    <s v="—"/>
    <s v="M"/>
    <n v="0.34"/>
    <n v="0.33"/>
    <n v="0.33"/>
    <s v="H"/>
    <n v="1"/>
    <n v="16"/>
    <n v="24"/>
    <n v="20"/>
    <n v="20"/>
    <n v="5.44"/>
    <n v="8.16"/>
    <n v="6.8000000000000007"/>
    <n v="5.28"/>
    <n v="7.92"/>
    <n v="6.6000000000000005"/>
    <n v="5.28"/>
    <n v="7.92"/>
    <n v="6.6000000000000005"/>
    <n v="1"/>
  </r>
  <r>
    <x v="0"/>
    <x v="4"/>
    <s v="PyNastran adapter"/>
    <n v="3"/>
    <m/>
    <s v="Static-solve CLI"/>
    <s v="Wrapper"/>
    <s v="M"/>
    <n v="0.5"/>
    <n v="0.5"/>
    <n v="0"/>
    <s v="M"/>
    <n v="1.6"/>
    <n v="25.6"/>
    <n v="38.400000000000006"/>
    <n v="32"/>
    <n v="20"/>
    <n v="12.8"/>
    <n v="19.200000000000003"/>
    <n v="16"/>
    <n v="12.8"/>
    <n v="19.200000000000003"/>
    <n v="16"/>
    <n v="0"/>
    <n v="0"/>
    <n v="0"/>
    <n v="1"/>
  </r>
  <r>
    <x v="0"/>
    <x v="4"/>
    <s v="Structures agent (CoDR)"/>
    <n v="3"/>
    <m/>
    <s v="Static margins"/>
    <s v="Margin CSV"/>
    <s v="M"/>
    <n v="0.5"/>
    <n v="0.5"/>
    <n v="0"/>
    <s v="L"/>
    <n v="2"/>
    <n v="32"/>
    <n v="48"/>
    <n v="40"/>
    <n v="20"/>
    <n v="16"/>
    <n v="24"/>
    <n v="20"/>
    <n v="16"/>
    <n v="24"/>
    <n v="20"/>
    <n v="0"/>
    <n v="0"/>
    <n v="0"/>
    <n v="1"/>
  </r>
  <r>
    <x v="0"/>
    <x v="4"/>
    <s v="Mechanisms &amp; M&amp;P (CoDR)"/>
    <n v="2"/>
    <m/>
    <s v="Trade matrix + alloy"/>
    <s v="CSV + JSON"/>
    <s v="M"/>
    <n v="0.5"/>
    <n v="0.5"/>
    <n v="0"/>
    <s v="L"/>
    <n v="2"/>
    <n v="32"/>
    <n v="48"/>
    <n v="40"/>
    <n v="20"/>
    <n v="16"/>
    <n v="24"/>
    <n v="20"/>
    <n v="16"/>
    <n v="24"/>
    <n v="20"/>
    <n v="0"/>
    <n v="0"/>
    <n v="0"/>
    <n v="1"/>
  </r>
  <r>
    <x v="0"/>
    <x v="4"/>
    <s v="Structures agent (PDR)"/>
    <n v="3"/>
    <m/>
    <s v="Modal margins"/>
    <s v="Modal CSV"/>
    <s v="M"/>
    <n v="0.5"/>
    <n v="0.5"/>
    <n v="0"/>
    <s v="L"/>
    <n v="2"/>
    <n v="32"/>
    <n v="48"/>
    <n v="40"/>
    <n v="20"/>
    <n v="16"/>
    <n v="24"/>
    <n v="20"/>
    <n v="16"/>
    <n v="24"/>
    <n v="20"/>
    <n v="0"/>
    <n v="0"/>
    <n v="0"/>
    <n v="1"/>
  </r>
  <r>
    <x v="2"/>
    <x v="4"/>
    <s v="Buffer Placeholder, Sprint 5"/>
    <s v="–"/>
    <m/>
    <s v="—"/>
    <s v="—"/>
    <s v="M"/>
    <n v="0.34"/>
    <n v="0.33"/>
    <n v="0.33"/>
    <s v="H"/>
    <n v="1"/>
    <n v="16"/>
    <n v="24"/>
    <n v="20"/>
    <n v="20"/>
    <n v="5.44"/>
    <n v="8.16"/>
    <n v="6.8000000000000007"/>
    <n v="5.28"/>
    <n v="7.92"/>
    <n v="6.6000000000000005"/>
    <n v="5.28"/>
    <n v="7.92"/>
    <n v="6.6000000000000005"/>
    <n v="1"/>
  </r>
  <r>
    <x v="3"/>
    <x v="5"/>
    <s v="CoDR deck"/>
    <n v="3"/>
    <m/>
    <s v="Static deck PDF"/>
    <s v="PDF"/>
    <s v="S"/>
    <n v="0.75"/>
    <n v="0.15"/>
    <n v="0.1"/>
    <s v="M"/>
    <n v="1.6"/>
    <n v="6.4"/>
    <n v="12.8"/>
    <n v="9.6000000000000014"/>
    <n v="6.0000000000000009"/>
    <n v="4.8000000000000007"/>
    <n v="9.6000000000000014"/>
    <n v="7.2000000000000011"/>
    <n v="0.96"/>
    <n v="1.92"/>
    <n v="1.4400000000000002"/>
    <n v="0.64000000000000012"/>
    <n v="1.2800000000000002"/>
    <n v="0.96000000000000019"/>
    <n v="1"/>
  </r>
  <r>
    <x v="0"/>
    <x v="5"/>
    <s v="M&amp;P agent (PDR)"/>
    <n v="2"/>
    <m/>
    <s v="Fatigue &amp; temper data"/>
    <s v="Updated JSON"/>
    <s v="M"/>
    <n v="0.5"/>
    <n v="0.5"/>
    <n v="0"/>
    <s v="L"/>
    <n v="2"/>
    <n v="32"/>
    <n v="48"/>
    <n v="40"/>
    <n v="20"/>
    <n v="16"/>
    <n v="24"/>
    <n v="20"/>
    <n v="16"/>
    <n v="24"/>
    <n v="20"/>
    <n v="0"/>
    <n v="0"/>
    <n v="0"/>
    <n v="1"/>
  </r>
  <r>
    <x v="0"/>
    <x v="5"/>
    <s v="Manufacturing cost engine"/>
    <n v="6"/>
    <m/>
    <s v="Billet cost JSON"/>
    <s v="Cost file"/>
    <s v="M"/>
    <n v="0.5"/>
    <n v="0.5"/>
    <n v="0"/>
    <s v="L"/>
    <n v="2"/>
    <n v="32"/>
    <n v="48"/>
    <n v="40"/>
    <n v="20"/>
    <n v="16"/>
    <n v="24"/>
    <n v="20"/>
    <n v="16"/>
    <n v="24"/>
    <n v="20"/>
    <n v="0"/>
    <n v="0"/>
    <n v="0"/>
    <n v="1"/>
  </r>
  <r>
    <x v="0"/>
    <x v="5"/>
    <s v="Knowledge dashboards"/>
    <n v="4"/>
    <n v="4"/>
    <s v="Zoo/VC/DFM views"/>
    <s v="React pages"/>
    <s v="M"/>
    <n v="0.1"/>
    <n v="0"/>
    <n v="0.9"/>
    <s v="M"/>
    <n v="1.6"/>
    <n v="25.6"/>
    <n v="38.400000000000006"/>
    <n v="32"/>
    <n v="20"/>
    <n v="2.5600000000000005"/>
    <n v="3.8400000000000007"/>
    <n v="3.2"/>
    <n v="0"/>
    <n v="0"/>
    <n v="0"/>
    <n v="23.040000000000003"/>
    <n v="34.560000000000009"/>
    <n v="28.8"/>
    <n v="1"/>
  </r>
  <r>
    <x v="2"/>
    <x v="5"/>
    <s v="Buffer Placeholder, Sprint 6"/>
    <s v="–"/>
    <m/>
    <s v="—"/>
    <s v="—"/>
    <s v="M"/>
    <n v="0.34"/>
    <n v="0.33"/>
    <n v="0.33"/>
    <s v="H"/>
    <n v="1"/>
    <n v="16"/>
    <n v="24"/>
    <n v="20"/>
    <n v="20"/>
    <n v="5.44"/>
    <n v="8.16"/>
    <n v="6.8000000000000007"/>
    <n v="5.28"/>
    <n v="7.92"/>
    <n v="6.6000000000000005"/>
    <n v="5.28"/>
    <n v="7.92"/>
    <n v="6.6000000000000005"/>
    <n v="1"/>
  </r>
  <r>
    <x v="0"/>
    <x v="6"/>
    <s v="NX-CAD wrapper"/>
    <n v="3"/>
    <m/>
    <s v="JSON↔NX I/O"/>
    <s v="Rerun workflow"/>
    <s v="L"/>
    <n v="0.5"/>
    <n v="0.5"/>
    <n v="0"/>
    <s v="L"/>
    <n v="2"/>
    <n v="64"/>
    <n v="80"/>
    <n v="72"/>
    <n v="36"/>
    <n v="32"/>
    <n v="40"/>
    <n v="36"/>
    <n v="32"/>
    <n v="40"/>
    <n v="36"/>
    <n v="0"/>
    <n v="0"/>
    <n v="0"/>
    <n v="1"/>
  </r>
  <r>
    <x v="1"/>
    <x v="6"/>
    <s v="Billet DFM regression"/>
    <n v="6"/>
    <m/>
    <s v="Rule loop pass"/>
    <s v="Pass log"/>
    <s v="L"/>
    <n v="0.5"/>
    <n v="0.5"/>
    <n v="0"/>
    <s v="L"/>
    <n v="2"/>
    <n v="64"/>
    <n v="80"/>
    <n v="72"/>
    <n v="36"/>
    <n v="32"/>
    <n v="40"/>
    <n v="36"/>
    <n v="32"/>
    <n v="40"/>
    <n v="36"/>
    <n v="0"/>
    <n v="0"/>
    <n v="0"/>
    <n v="1"/>
  </r>
  <r>
    <x v="3"/>
    <x v="6"/>
    <s v="DFM demo clip"/>
    <n v="6"/>
    <n v="6"/>
    <s v="Fail/fix MP4"/>
    <s v="MP4"/>
    <s v="S"/>
    <n v="0.7"/>
    <n v="0.2"/>
    <n v="0.1"/>
    <s v="M"/>
    <n v="1.6"/>
    <n v="6.4"/>
    <n v="12.8"/>
    <n v="9.6000000000000014"/>
    <n v="6.0000000000000009"/>
    <n v="4.4799999999999995"/>
    <n v="8.9599999999999991"/>
    <n v="6.7200000000000006"/>
    <n v="1.2800000000000002"/>
    <n v="2.5600000000000005"/>
    <n v="1.9200000000000004"/>
    <n v="0.64000000000000012"/>
    <n v="1.2800000000000002"/>
    <n v="0.96000000000000019"/>
    <n v="0.99999999999999989"/>
  </r>
  <r>
    <x v="2"/>
    <x v="6"/>
    <s v="Buffer Placeholder, Sprint 7"/>
    <s v="–"/>
    <m/>
    <s v="—"/>
    <s v="—"/>
    <s v="M"/>
    <n v="0.34"/>
    <n v="0.33"/>
    <n v="0.33"/>
    <s v="H"/>
    <n v="1"/>
    <n v="16"/>
    <n v="24"/>
    <n v="20"/>
    <n v="20"/>
    <n v="5.44"/>
    <n v="8.16"/>
    <n v="6.8000000000000007"/>
    <n v="5.28"/>
    <n v="7.92"/>
    <n v="6.6000000000000005"/>
    <n v="5.28"/>
    <n v="7.92"/>
    <n v="6.6000000000000005"/>
    <n v="1"/>
  </r>
  <r>
    <x v="1"/>
    <x v="7"/>
    <s v="Verification-Chain audit"/>
    <n v="5"/>
    <n v="5"/>
    <s v="Hash diff email"/>
    <s v="CI email"/>
    <s v="S"/>
    <n v="0.45"/>
    <n v="0.45"/>
    <n v="0.1"/>
    <s v="L"/>
    <n v="2"/>
    <n v="8"/>
    <n v="16"/>
    <n v="12"/>
    <n v="6"/>
    <n v="3.6"/>
    <n v="7.2"/>
    <n v="5.4"/>
    <n v="3.6"/>
    <n v="7.2"/>
    <n v="5.4"/>
    <n v="0.8"/>
    <n v="1.6"/>
    <n v="1.2000000000000002"/>
    <n v="1"/>
  </r>
  <r>
    <x v="0"/>
    <x v="7"/>
    <s v="PDR trade engine"/>
    <n v="3"/>
    <m/>
    <s v="Modal updater script"/>
    <s v="Python script"/>
    <s v="L"/>
    <n v="0.45"/>
    <n v="0.45"/>
    <n v="0.1"/>
    <s v="L"/>
    <n v="2"/>
    <n v="64"/>
    <n v="80"/>
    <n v="72"/>
    <n v="36"/>
    <n v="28.8"/>
    <n v="36"/>
    <n v="32.4"/>
    <n v="28.8"/>
    <n v="36"/>
    <n v="32.4"/>
    <n v="6.4"/>
    <n v="8"/>
    <n v="7.2"/>
    <n v="1"/>
  </r>
  <r>
    <x v="1"/>
    <x v="7"/>
    <s v="PDR acceptance"/>
    <n v="5"/>
    <m/>
    <s v="Multi-disc pass"/>
    <s v="Review log"/>
    <s v="M"/>
    <n v="0.45"/>
    <n v="0.45"/>
    <n v="0.1"/>
    <s v="L"/>
    <n v="2"/>
    <n v="32"/>
    <n v="48"/>
    <n v="40"/>
    <n v="20"/>
    <n v="14.4"/>
    <n v="21.6"/>
    <n v="18"/>
    <n v="14.4"/>
    <n v="21.6"/>
    <n v="18"/>
    <n v="3.2"/>
    <n v="4.8000000000000007"/>
    <n v="4"/>
    <n v="1"/>
  </r>
  <r>
    <x v="3"/>
    <x v="7"/>
    <s v="PDR deck demo"/>
    <n v="5"/>
    <n v="3"/>
    <s v="PDR deck PDF"/>
    <s v="PDF"/>
    <s v="S"/>
    <n v="0.7"/>
    <n v="0.2"/>
    <n v="0.1"/>
    <s v="M"/>
    <n v="1.6"/>
    <n v="6.4"/>
    <n v="12.8"/>
    <n v="9.6000000000000014"/>
    <n v="6.0000000000000009"/>
    <n v="4.4799999999999995"/>
    <n v="8.9599999999999991"/>
    <n v="6.7200000000000006"/>
    <n v="1.2800000000000002"/>
    <n v="2.5600000000000005"/>
    <n v="1.9200000000000004"/>
    <n v="0.64000000000000012"/>
    <n v="1.2800000000000002"/>
    <n v="0.96000000000000019"/>
    <n v="0.99999999999999989"/>
  </r>
  <r>
    <x v="2"/>
    <x v="7"/>
    <s v="Buffer Placeholder, Sprint 8"/>
    <s v="–"/>
    <m/>
    <s v="—"/>
    <s v="—"/>
    <s v="M"/>
    <n v="0.34"/>
    <n v="0.33"/>
    <n v="0.33"/>
    <s v="H"/>
    <n v="1"/>
    <n v="16"/>
    <n v="24"/>
    <n v="20"/>
    <n v="20"/>
    <n v="5.44"/>
    <n v="8.16"/>
    <n v="6.8000000000000007"/>
    <n v="5.28"/>
    <n v="7.92"/>
    <n v="6.6000000000000005"/>
    <n v="5.28"/>
    <n v="7.92"/>
    <n v="6.6000000000000005"/>
    <n v="1"/>
  </r>
  <r>
    <x v="1"/>
    <x v="8"/>
    <s v="UX acceptance"/>
    <n v="7"/>
    <m/>
    <s v="Pixel diff &lt; 3 %"/>
    <s v="Cypress log"/>
    <s v="M"/>
    <n v="0.1"/>
    <n v="0"/>
    <n v="0.9"/>
    <s v="L"/>
    <n v="2"/>
    <n v="32"/>
    <n v="48"/>
    <n v="40"/>
    <n v="20"/>
    <n v="3.2"/>
    <n v="4.8000000000000007"/>
    <n v="4"/>
    <n v="0"/>
    <n v="0"/>
    <n v="0"/>
    <n v="28.8"/>
    <n v="43.2"/>
    <n v="36"/>
    <n v="1"/>
  </r>
  <r>
    <x v="0"/>
    <x v="8"/>
    <s v="5x benchmark"/>
    <n v="8"/>
    <n v="8"/>
    <s v="Mission replay scripts"/>
    <s v="Timing log"/>
    <s v="M"/>
    <n v="0.45"/>
    <n v="0.45"/>
    <n v="0.1"/>
    <s v="M"/>
    <n v="1.6"/>
    <n v="25.6"/>
    <n v="38.400000000000006"/>
    <n v="32"/>
    <n v="20"/>
    <n v="11.520000000000001"/>
    <n v="17.280000000000005"/>
    <n v="14.4"/>
    <n v="11.520000000000001"/>
    <n v="17.280000000000005"/>
    <n v="14.4"/>
    <n v="2.5600000000000005"/>
    <n v="3.8400000000000007"/>
    <n v="3.2"/>
    <n v="1"/>
  </r>
  <r>
    <x v="3"/>
    <x v="8"/>
    <s v="OpenAPI bundle + demo"/>
    <n v="7"/>
    <n v="7"/>
    <s v="Swagger + Postman"/>
    <s v="JSON"/>
    <s v="S"/>
    <n v="0.5"/>
    <n v="0.5"/>
    <n v="0"/>
    <s v="M"/>
    <n v="1.6"/>
    <n v="6.4"/>
    <n v="12.8"/>
    <n v="9.6000000000000014"/>
    <n v="6.0000000000000009"/>
    <n v="3.2"/>
    <n v="6.4"/>
    <n v="4.8000000000000007"/>
    <n v="3.2"/>
    <n v="6.4"/>
    <n v="4.8000000000000007"/>
    <n v="0"/>
    <n v="0"/>
    <n v="0"/>
    <n v="1"/>
  </r>
  <r>
    <x v="2"/>
    <x v="8"/>
    <s v="Buffer Placeholder, Sprint 9"/>
    <s v="–"/>
    <m/>
    <s v="—"/>
    <s v="—"/>
    <s v="M"/>
    <n v="0.34"/>
    <n v="0.33"/>
    <n v="0.33"/>
    <s v="H"/>
    <n v="1"/>
    <n v="16"/>
    <n v="24"/>
    <n v="20"/>
    <n v="20"/>
    <n v="5.44"/>
    <n v="8.16"/>
    <n v="6.8000000000000007"/>
    <n v="5.28"/>
    <n v="7.92"/>
    <n v="6.6000000000000005"/>
    <n v="5.28"/>
    <n v="7.92"/>
    <n v="6.6000000000000005"/>
    <n v="1"/>
  </r>
  <r>
    <x v="0"/>
    <x v="9"/>
    <s v="Evidence builder"/>
    <n v="9"/>
    <m/>
    <s v="Log collector"/>
    <s v="Bundle"/>
    <s v="M"/>
    <n v="0.75"/>
    <n v="0.15"/>
    <n v="0.1"/>
    <s v="M"/>
    <n v="1.6"/>
    <n v="25.6"/>
    <n v="38.400000000000006"/>
    <n v="32"/>
    <n v="20"/>
    <n v="19.200000000000003"/>
    <n v="28.800000000000004"/>
    <n v="24"/>
    <n v="3.84"/>
    <n v="5.7600000000000007"/>
    <n v="4.8"/>
    <n v="2.5600000000000005"/>
    <n v="3.8400000000000007"/>
    <n v="3.2"/>
    <n v="1"/>
  </r>
  <r>
    <x v="1"/>
    <x v="9"/>
    <s v="Final VC audit"/>
    <s v="5, 9"/>
    <m/>
    <s v="Hash reproduce"/>
    <s v="Audit rpt"/>
    <s v="S"/>
    <n v="0.75"/>
    <n v="0.15"/>
    <n v="0.1"/>
    <s v="L"/>
    <n v="2"/>
    <n v="8"/>
    <n v="16"/>
    <n v="12"/>
    <n v="6"/>
    <n v="6"/>
    <n v="12"/>
    <n v="9"/>
    <n v="1.2"/>
    <n v="2.4"/>
    <n v="1.7999999999999998"/>
    <n v="0.8"/>
    <n v="1.6"/>
    <n v="1.2000000000000002"/>
    <n v="1"/>
  </r>
  <r>
    <x v="2"/>
    <x v="9"/>
    <s v="Buffer Placeholder, Sprint 10"/>
    <s v="–"/>
    <m/>
    <s v="—"/>
    <s v="—"/>
    <s v="M"/>
    <n v="0.34"/>
    <n v="0.33"/>
    <n v="0.33"/>
    <s v="H"/>
    <n v="1"/>
    <n v="16"/>
    <n v="24"/>
    <n v="20"/>
    <n v="20"/>
    <n v="5.44"/>
    <n v="8.16"/>
    <n v="6.8000000000000007"/>
    <n v="5.28"/>
    <n v="7.92"/>
    <n v="6.6000000000000005"/>
    <n v="5.28"/>
    <n v="7.92"/>
    <n v="6.6000000000000005"/>
    <n v="1"/>
  </r>
  <r>
    <x v="3"/>
    <x v="10"/>
    <s v="Evidence dossier"/>
    <n v="9"/>
    <m/>
    <s v="Video + logs"/>
    <s v="PDF + MP4"/>
    <s v="M"/>
    <n v="0.75"/>
    <n v="0.15"/>
    <n v="0.1"/>
    <s v="M"/>
    <n v="1.6"/>
    <n v="25.6"/>
    <n v="38.400000000000006"/>
    <n v="32"/>
    <n v="20"/>
    <n v="19.200000000000003"/>
    <n v="28.800000000000004"/>
    <n v="24"/>
    <n v="3.84"/>
    <n v="5.7600000000000007"/>
    <n v="4.8"/>
    <n v="2.5600000000000005"/>
    <n v="3.8400000000000007"/>
    <n v="3.2"/>
    <n v="1"/>
  </r>
  <r>
    <x v="2"/>
    <x v="10"/>
    <s v="Buffer Placeholder, Sprint 11"/>
    <s v="–"/>
    <m/>
    <s v="—"/>
    <s v="—"/>
    <s v="L"/>
    <n v="0.34"/>
    <n v="0.33"/>
    <n v="0.33"/>
    <s v="H"/>
    <n v="1"/>
    <n v="32"/>
    <n v="40"/>
    <n v="36"/>
    <n v="36"/>
    <n v="10.88"/>
    <n v="13.600000000000001"/>
    <n v="12.24"/>
    <n v="10.56"/>
    <n v="13.200000000000001"/>
    <n v="11.88"/>
    <n v="10.56"/>
    <n v="13.200000000000001"/>
    <n v="11.88"/>
    <n v="1"/>
  </r>
  <r>
    <x v="3"/>
    <x v="11"/>
    <s v="TRL-4 freeze"/>
    <n v="9"/>
    <n v="9"/>
    <s v="Tag repo + archive"/>
    <s v="Git tag"/>
    <s v="S"/>
    <n v="0.34"/>
    <n v="0.33"/>
    <n v="0.33"/>
    <s v="H"/>
    <n v="1"/>
    <n v="4"/>
    <n v="8"/>
    <n v="6"/>
    <n v="6"/>
    <n v="1.36"/>
    <n v="2.72"/>
    <n v="2.04"/>
    <n v="1.32"/>
    <n v="2.64"/>
    <n v="1.98"/>
    <n v="1.32"/>
    <n v="2.64"/>
    <n v="1.98"/>
    <n v="1"/>
  </r>
  <r>
    <x v="2"/>
    <x v="11"/>
    <s v="Buffer Placeholder, Sprint 12"/>
    <s v="–"/>
    <m/>
    <s v="—"/>
    <s v="—"/>
    <s v="L"/>
    <n v="0.34"/>
    <n v="0.33"/>
    <n v="0.33"/>
    <s v="H"/>
    <n v="1"/>
    <n v="32"/>
    <n v="40"/>
    <n v="36"/>
    <n v="36"/>
    <n v="10.88"/>
    <n v="13.600000000000001"/>
    <n v="12.24"/>
    <n v="10.56"/>
    <n v="13.200000000000001"/>
    <n v="11.88"/>
    <n v="10.56"/>
    <n v="13.200000000000001"/>
    <n v="11.88"/>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C70999-52A3-4A48-9083-32342C0DCCF1}" name="PivotTable3" cacheId="0" dataPosition="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55:P70" firstHeaderRow="1" firstDataRow="3" firstDataCol="1"/>
  <pivotFields count="27">
    <pivotField axis="axisCol" compact="0" outline="0" showAll="0">
      <items count="6">
        <item x="0"/>
        <item x="3"/>
        <item x="1"/>
        <item h="1" m="1" x="4"/>
        <item x="2"/>
        <item t="default"/>
      </items>
    </pivotField>
    <pivotField axis="axisRow" compact="0" outline="0" showAll="0">
      <items count="13">
        <item x="0"/>
        <item x="1"/>
        <item x="2"/>
        <item x="3"/>
        <item x="4"/>
        <item x="5"/>
        <item x="6"/>
        <item x="7"/>
        <item x="8"/>
        <item x="9"/>
        <item x="10"/>
        <item x="1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numFmtId="9" outline="0" showAll="0"/>
    <pivotField compact="0" numFmtId="9" outline="0" showAll="0"/>
    <pivotField compact="0" numFmtId="9" outline="0" showAll="0"/>
    <pivotField compact="0" outline="0" showAll="0"/>
    <pivotField compact="0" numFmtId="164" outline="0" showAll="0"/>
    <pivotField compact="0" outline="0" showAll="0"/>
    <pivotField compact="0" outline="0" showAll="0"/>
    <pivotField compact="0" outline="0" showAll="0"/>
    <pivotField compact="0" numFmtId="1" outline="0" showAll="0"/>
    <pivotField compact="0" outline="0" showAll="0"/>
    <pivotField compact="0" outline="0" showAll="0"/>
    <pivotField dataField="1" compact="0" outline="0" showAll="0"/>
    <pivotField compact="0" outline="0" showAll="0"/>
    <pivotField compact="0" outline="0" showAll="0"/>
    <pivotField dataField="1" compact="0" outline="0" showAll="0"/>
    <pivotField compact="0" outline="0" showAll="0"/>
    <pivotField compact="0" outline="0" showAll="0"/>
    <pivotField dataField="1" compact="0" outline="0" showAll="0"/>
    <pivotField compact="0" numFmtId="9" outline="0" showAll="0"/>
  </pivotFields>
  <rowFields count="1">
    <field x="1"/>
  </rowFields>
  <rowItems count="13">
    <i>
      <x/>
    </i>
    <i>
      <x v="1"/>
    </i>
    <i>
      <x v="2"/>
    </i>
    <i>
      <x v="3"/>
    </i>
    <i>
      <x v="4"/>
    </i>
    <i>
      <x v="5"/>
    </i>
    <i>
      <x v="6"/>
    </i>
    <i>
      <x v="7"/>
    </i>
    <i>
      <x v="8"/>
    </i>
    <i>
      <x v="9"/>
    </i>
    <i>
      <x v="10"/>
    </i>
    <i>
      <x v="11"/>
    </i>
    <i t="grand">
      <x/>
    </i>
  </rowItems>
  <colFields count="2">
    <field x="-2"/>
    <field x="0"/>
  </colFields>
  <colItems count="15">
    <i>
      <x/>
      <x/>
    </i>
    <i r="1">
      <x v="1"/>
    </i>
    <i r="1">
      <x v="2"/>
    </i>
    <i r="1">
      <x v="4"/>
    </i>
    <i i="1">
      <x v="1"/>
      <x/>
    </i>
    <i r="1" i="1">
      <x v="1"/>
    </i>
    <i r="1" i="1">
      <x v="2"/>
    </i>
    <i r="1" i="1">
      <x v="4"/>
    </i>
    <i i="2">
      <x v="2"/>
      <x/>
    </i>
    <i r="1" i="2">
      <x v="1"/>
    </i>
    <i r="1" i="2">
      <x v="2"/>
    </i>
    <i r="1" i="2">
      <x v="4"/>
    </i>
    <i t="grand">
      <x/>
    </i>
    <i t="grand" i="1">
      <x/>
    </i>
    <i t="grand" i="2">
      <x/>
    </i>
  </colItems>
  <dataFields count="3">
    <dataField name="Sum of UI, Hrs, Avg" fld="25" baseField="0" baseItem="0"/>
    <dataField name="Sum of SW, Hrs, Avg" fld="22" baseField="0" baseItem="0"/>
    <dataField name="Sum of PI, Hrs, Avg" fld="19" baseField="0" baseItem="0"/>
  </dataFields>
  <formats count="12">
    <format dxfId="82">
      <pivotArea type="origin" dataOnly="0" labelOnly="1" outline="0" fieldPosition="0"/>
    </format>
    <format dxfId="81">
      <pivotArea field="0" type="button" dataOnly="0" labelOnly="1" outline="0" axis="axisCol" fieldPosition="1"/>
    </format>
    <format dxfId="80">
      <pivotArea field="-2" type="button" dataOnly="0" labelOnly="1" outline="0" axis="axisCol" fieldPosition="0"/>
    </format>
    <format dxfId="79">
      <pivotArea type="topRight" dataOnly="0" labelOnly="1" outline="0" fieldPosition="0"/>
    </format>
    <format dxfId="78">
      <pivotArea field="1" type="button" dataOnly="0" labelOnly="1" outline="0" axis="axisRow" fieldPosition="0"/>
    </format>
    <format dxfId="77">
      <pivotArea dataOnly="0" labelOnly="1" fieldPosition="0">
        <references count="1">
          <reference field="0" count="0"/>
        </references>
      </pivotArea>
    </format>
    <format dxfId="76">
      <pivotArea outline="0" fieldPosition="0">
        <references count="1">
          <reference field="1" count="0" selected="0"/>
        </references>
      </pivotArea>
    </format>
    <format dxfId="75">
      <pivotArea outline="0" fieldPosition="0">
        <references count="1">
          <reference field="1" count="0" selected="0"/>
        </references>
      </pivotArea>
    </format>
    <format dxfId="74">
      <pivotArea outline="0" fieldPosition="0">
        <references count="1">
          <reference field="1" count="0" selected="0"/>
        </references>
      </pivotArea>
    </format>
    <format dxfId="73">
      <pivotArea grandRow="1" outline="0" collapsedLevelsAreSubtotals="1" fieldPosition="0"/>
    </format>
    <format dxfId="72">
      <pivotArea grandRow="1" outline="0" collapsedLevelsAreSubtotals="1" fieldPosition="0"/>
    </format>
    <format dxfId="71">
      <pivotArea dataOnly="0" labelOnly="1" outline="0" fieldPosition="0">
        <references count="1">
          <reference field="1" count="0"/>
        </references>
      </pivotArea>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3">
          <x14:conditionalFormat priority="9" id="{3E4862F6-1E14-C94C-8AAC-2D1CE42F6BD0}">
            <x14:pivotAreas count="1">
              <pivotArea type="data" grandCol="1" outline="0" collapsedLevelsAreSubtotals="1" fieldPosition="0">
                <references count="2">
                  <reference field="4294967294" count="1" selected="0">
                    <x v="0"/>
                  </reference>
                  <reference field="1" count="12" selected="0">
                    <x v="0"/>
                    <x v="1"/>
                    <x v="2"/>
                    <x v="3"/>
                    <x v="4"/>
                    <x v="5"/>
                    <x v="6"/>
                    <x v="7"/>
                    <x v="8"/>
                    <x v="9"/>
                    <x v="10"/>
                    <x v="11"/>
                  </reference>
                </references>
              </pivotArea>
            </x14:pivotAreas>
          </x14:conditionalFormat>
          <x14:conditionalFormat priority="8" id="{39056D8E-B410-E342-B4A3-40645F4259B5}">
            <x14:pivotAreas count="1">
              <pivotArea type="data" grandCol="1" outline="0" collapsedLevelsAreSubtotals="1" fieldPosition="0">
                <references count="2">
                  <reference field="4294967294" count="1" selected="0">
                    <x v="1"/>
                  </reference>
                  <reference field="1" count="12" selected="0">
                    <x v="0"/>
                    <x v="1"/>
                    <x v="2"/>
                    <x v="3"/>
                    <x v="4"/>
                    <x v="5"/>
                    <x v="6"/>
                    <x v="7"/>
                    <x v="8"/>
                    <x v="9"/>
                    <x v="10"/>
                    <x v="11"/>
                  </reference>
                </references>
              </pivotArea>
            </x14:pivotAreas>
          </x14:conditionalFormat>
          <x14:conditionalFormat priority="7" id="{7FD3D8E6-9939-1F46-8E65-29464F0A87EF}">
            <x14:pivotAreas count="1">
              <pivotArea type="data" grandCol="1" outline="0" collapsedLevelsAreSubtotals="1" fieldPosition="0">
                <references count="2">
                  <reference field="4294967294" count="1" selected="0">
                    <x v="2"/>
                  </reference>
                  <reference field="1" count="12" selected="0">
                    <x v="0"/>
                    <x v="1"/>
                    <x v="2"/>
                    <x v="3"/>
                    <x v="4"/>
                    <x v="5"/>
                    <x v="6"/>
                    <x v="7"/>
                    <x v="8"/>
                    <x v="9"/>
                    <x v="10"/>
                    <x v="11"/>
                  </reference>
                </references>
              </pivotArea>
            </x14:pivotAreas>
          </x14:conditionalFormat>
        </x14:conditionalFormats>
      </x14:pivotTableDefinition>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40ED4F-C58D-6A40-A9C4-5513011A6876}"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4:F28" firstHeaderRow="1" firstDataRow="2" firstDataCol="1"/>
  <pivotFields count="27">
    <pivotField axis="axisCol" compact="0" outline="0" showAll="0">
      <items count="6">
        <item x="0"/>
        <item x="3"/>
        <item x="1"/>
        <item m="1" x="4"/>
        <item x="2"/>
        <item t="default"/>
      </items>
    </pivotField>
    <pivotField axis="axisRow" compact="0" outline="0" showAll="0">
      <items count="13">
        <item x="0"/>
        <item x="1"/>
        <item x="2"/>
        <item x="3"/>
        <item x="4"/>
        <item x="5"/>
        <item x="6"/>
        <item x="7"/>
        <item x="8"/>
        <item x="9"/>
        <item x="10"/>
        <item x="1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numFmtId="9" outline="0" showAll="0"/>
    <pivotField compact="0" numFmtId="9" outline="0" showAll="0"/>
    <pivotField compact="0" numFmtId="9" outline="0" showAll="0"/>
    <pivotField compact="0" outline="0" showAll="0"/>
    <pivotField compact="0" numFmtId="164" outline="0" showAll="0"/>
    <pivotField compact="0" outline="0" showAll="0"/>
    <pivotField compact="0" outline="0" showAll="0"/>
    <pivotField dataField="1" compact="0" outline="0" showAll="0"/>
    <pivotField compact="0" numFmtId="1"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9" outline="0" showAll="0"/>
  </pivotFields>
  <rowFields count="1">
    <field x="1"/>
  </rowFields>
  <rowItems count="13">
    <i>
      <x/>
    </i>
    <i>
      <x v="1"/>
    </i>
    <i>
      <x v="2"/>
    </i>
    <i>
      <x v="3"/>
    </i>
    <i>
      <x v="4"/>
    </i>
    <i>
      <x v="5"/>
    </i>
    <i>
      <x v="6"/>
    </i>
    <i>
      <x v="7"/>
    </i>
    <i>
      <x v="8"/>
    </i>
    <i>
      <x v="9"/>
    </i>
    <i>
      <x v="10"/>
    </i>
    <i>
      <x v="11"/>
    </i>
    <i t="grand">
      <x/>
    </i>
  </rowItems>
  <colFields count="1">
    <field x="0"/>
  </colFields>
  <colItems count="5">
    <i>
      <x/>
    </i>
    <i>
      <x v="1"/>
    </i>
    <i>
      <x v="2"/>
    </i>
    <i>
      <x v="4"/>
    </i>
    <i t="grand">
      <x/>
    </i>
  </colItems>
  <dataFields count="1">
    <dataField name="Sum of Hrs, Avg" fld="15" baseField="0" baseItem="0"/>
  </dataFields>
  <formats count="12">
    <format dxfId="94">
      <pivotArea type="origin" dataOnly="0" labelOnly="1" outline="0" fieldPosition="0"/>
    </format>
    <format dxfId="93">
      <pivotArea field="0" type="button" dataOnly="0" labelOnly="1" outline="0" axis="axisCol" fieldPosition="0"/>
    </format>
    <format dxfId="92">
      <pivotArea field="-2" type="button" dataOnly="0" labelOnly="1" outline="0" axis="axisValues" fieldPosition="0"/>
    </format>
    <format dxfId="91">
      <pivotArea type="topRight" dataOnly="0" labelOnly="1" outline="0" fieldPosition="0"/>
    </format>
    <format dxfId="90">
      <pivotArea field="1" type="button" dataOnly="0" labelOnly="1" outline="0" axis="axisRow" fieldPosition="0"/>
    </format>
    <format dxfId="89">
      <pivotArea dataOnly="0" labelOnly="1" fieldPosition="0">
        <references count="1">
          <reference field="0" count="0"/>
        </references>
      </pivotArea>
    </format>
    <format dxfId="88">
      <pivotArea outline="0" fieldPosition="0">
        <references count="1">
          <reference field="1" count="0" selected="0"/>
        </references>
      </pivotArea>
    </format>
    <format dxfId="87">
      <pivotArea outline="0" fieldPosition="0">
        <references count="1">
          <reference field="1" count="0" selected="0"/>
        </references>
      </pivotArea>
    </format>
    <format dxfId="86">
      <pivotArea outline="0" fieldPosition="0">
        <references count="1">
          <reference field="1" count="0" selected="0"/>
        </references>
      </pivotArea>
    </format>
    <format dxfId="85">
      <pivotArea grandRow="1" outline="0" collapsedLevelsAreSubtotals="1" fieldPosition="0"/>
    </format>
    <format dxfId="84">
      <pivotArea grandRow="1" outline="0" collapsedLevelsAreSubtotals="1" fieldPosition="0"/>
    </format>
    <format dxfId="83">
      <pivotArea dataOnly="0" labelOnly="1" outline="0" fieldPosition="0">
        <references count="1">
          <reference field="1" count="0"/>
        </references>
      </pivotArea>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3">
          <x14:conditionalFormat priority="16" id="{4FCA4AD6-AFB0-354D-93AA-EC91A753C5E3}">
            <x14:pivotAreas count="1">
              <pivotArea type="data" grandCol="1" outline="0" collapsedLevelsAreSubtotals="1" fieldPosition="0">
                <references count="2">
                  <reference field="4294967294" count="1" selected="0">
                    <x v="0"/>
                  </reference>
                  <reference field="1" count="12" selected="0">
                    <x v="0"/>
                    <x v="1"/>
                    <x v="2"/>
                    <x v="3"/>
                    <x v="4"/>
                    <x v="5"/>
                    <x v="6"/>
                    <x v="7"/>
                    <x v="8"/>
                    <x v="9"/>
                    <x v="10"/>
                    <x v="11"/>
                  </reference>
                </references>
              </pivotArea>
            </x14:pivotAreas>
          </x14:conditionalFormat>
          <x14:conditionalFormat priority="10" id="{6473FF6F-62E5-A64B-AA47-ACBA6932179D}">
            <x14:pivotAreas count="1">
              <pivotArea type="data" grandCol="1" outline="0" collapsedLevelsAreSubtotals="1" fieldPosition="0">
                <references count="2">
                  <reference field="4294967294" count="1" selected="0">
                    <x v="0"/>
                  </reference>
                  <reference field="1" count="12" selected="0">
                    <x v="0"/>
                    <x v="1"/>
                    <x v="2"/>
                    <x v="3"/>
                    <x v="4"/>
                    <x v="5"/>
                    <x v="6"/>
                    <x v="7"/>
                    <x v="8"/>
                    <x v="9"/>
                    <x v="10"/>
                    <x v="11"/>
                  </reference>
                </references>
              </pivotArea>
            </x14:pivotAreas>
          </x14:conditionalFormat>
          <x14:conditionalFormat priority="6" id="{4E216524-050E-CC44-BFC6-54EEDEF00F19}">
            <x14:pivotAreas count="1">
              <pivotArea type="data" grandCol="1" outline="0" collapsedLevelsAreSubtotals="1" fieldPosition="0">
                <references count="2">
                  <reference field="4294967294" count="1" selected="0">
                    <x v="0"/>
                  </reference>
                  <reference field="1" count="12" selected="0">
                    <x v="0"/>
                    <x v="1"/>
                    <x v="2"/>
                    <x v="3"/>
                    <x v="4"/>
                    <x v="5"/>
                    <x v="6"/>
                    <x v="7"/>
                    <x v="8"/>
                    <x v="9"/>
                    <x v="10"/>
                    <x v="11"/>
                  </reference>
                </references>
              </pivotArea>
            </x14:pivotAreas>
          </x14:conditionalFormat>
        </x14:conditionalFormats>
      </x14:pivotTableDefinition>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420626-10D6-D44C-9CC3-FEA2D832093B}"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96:B109" firstHeaderRow="1" firstDataRow="1" firstDataCol="1"/>
  <pivotFields count="27">
    <pivotField compact="0" outline="0" showAll="0">
      <items count="6">
        <item x="0"/>
        <item x="3"/>
        <item x="1"/>
        <item m="1" x="4"/>
        <item x="2"/>
        <item t="default"/>
      </items>
    </pivotField>
    <pivotField axis="axisRow" compact="0" outline="0" showAll="0">
      <items count="13">
        <item x="0"/>
        <item x="1"/>
        <item x="2"/>
        <item x="3"/>
        <item x="4"/>
        <item x="5"/>
        <item x="6"/>
        <item x="7"/>
        <item x="8"/>
        <item x="9"/>
        <item x="10"/>
        <item x="11"/>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numFmtId="9" outline="0" showAll="0"/>
    <pivotField compact="0" numFmtId="9" outline="0" showAll="0"/>
    <pivotField compact="0" numFmtId="9" outline="0" showAll="0"/>
    <pivotField compact="0" outline="0" showAll="0"/>
    <pivotField compact="0" numFmtId="164" outline="0" showAll="0"/>
    <pivotField compact="0"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9" outline="0" showAll="0"/>
  </pivotFields>
  <rowFields count="1">
    <field x="1"/>
  </rowFields>
  <rowItems count="13">
    <i>
      <x/>
    </i>
    <i>
      <x v="1"/>
    </i>
    <i>
      <x v="2"/>
    </i>
    <i>
      <x v="3"/>
    </i>
    <i>
      <x v="4"/>
    </i>
    <i>
      <x v="5"/>
    </i>
    <i>
      <x v="6"/>
    </i>
    <i>
      <x v="7"/>
    </i>
    <i>
      <x v="8"/>
    </i>
    <i>
      <x v="9"/>
    </i>
    <i>
      <x v="10"/>
    </i>
    <i>
      <x v="11"/>
    </i>
    <i t="grand">
      <x/>
    </i>
  </rowItems>
  <colItems count="1">
    <i/>
  </colItems>
  <dataFields count="1">
    <dataField name="Count of Objectives Completed" fld="4" subtotal="count" baseField="0" baseItem="0"/>
  </dataFields>
  <formats count="7">
    <format dxfId="101">
      <pivotArea type="origin" dataOnly="0" labelOnly="1" outline="0" fieldPosition="0"/>
    </format>
    <format dxfId="100">
      <pivotArea field="0" type="button" dataOnly="0" labelOnly="1" outline="0"/>
    </format>
    <format dxfId="99">
      <pivotArea field="-2" type="button" dataOnly="0" labelOnly="1" outline="0" axis="axisValues" fieldPosition="0"/>
    </format>
    <format dxfId="98">
      <pivotArea type="topRight" dataOnly="0" labelOnly="1" outline="0" fieldPosition="0"/>
    </format>
    <format dxfId="97">
      <pivotArea field="1" type="button" dataOnly="0" labelOnly="1" outline="0" axis="axisRow" fieldPosition="0"/>
    </format>
    <format dxfId="96">
      <pivotArea grandRow="1" outline="0" collapsedLevelsAreSubtotals="1" fieldPosition="0"/>
    </format>
    <format dxfId="95">
      <pivotArea grandRow="1" outline="0" collapsedLevelsAreSubtotals="1" fieldPosition="0"/>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___T___D" xr10:uid="{5E5D347F-B656-A444-B7E2-A9AA8EF78304}" sourceName="B - T - D">
  <pivotTables>
    <pivotTable tabId="4" name="PivotTable1"/>
  </pivotTables>
  <data>
    <tabular pivotCacheId="448832376">
      <items count="5">
        <i x="2" s="1"/>
        <i x="0" s="1"/>
        <i x="3" s="1"/>
        <i x="1"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___T___D1" xr10:uid="{6B9FAC47-362D-CE43-A11B-959D9E58892C}" sourceName="B - T - D">
  <pivotTables>
    <pivotTable tabId="4" name="PivotTable3"/>
  </pivotTables>
  <data>
    <tabular pivotCacheId="448832376">
      <items count="5">
        <i x="2" s="1"/>
        <i x="0" s="1"/>
        <i x="3" s="1"/>
        <i x="1" s="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 - T - D" xr10:uid="{E3F81C25-2C6A-5B41-B3DA-75CDF71AEEBB}" cache="Slicer_B___T___D" caption="B - T - D" rowHeight="209550"/>
  <slicer name="B - T - D 1" xr10:uid="{DBA97AA4-461A-8242-9042-9CCBEE86F5FA}" cache="Slicer_B___T___D1" caption="B - T - D"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18EB32B-FD05-8245-A768-26E4E4E25A72}" name="Tool_Summary" displayName="Tool_Summary" ref="A1:J17">
  <autoFilter ref="A1:J17" xr:uid="{00000000-0009-0000-0100-000003000000}">
    <filterColumn colId="3">
      <filters blank="1">
        <filter val="Altair"/>
        <filter val="Autodesk"/>
        <filter val="Collier Research"/>
        <filter val="Flow"/>
        <filter val="Hexagon"/>
        <filter val="Langchain"/>
        <filter val="Matworks"/>
        <filter val="Multiple"/>
        <filter val="Pinecone"/>
        <filter val="Protolabs/Xometry"/>
        <filter val="Siemens"/>
        <filter val="Synera"/>
        <filter val="TBD"/>
        <filter val="Unstructured.io"/>
        <filter val="Zoo"/>
      </filters>
    </filterColumn>
    <filterColumn colId="6">
      <filters blank="1">
        <filter val="$1,000"/>
        <filter val="$10,000"/>
        <filter val="$2,092"/>
        <filter val="$3,000"/>
        <filter val="$39"/>
        <filter val="$5,000"/>
        <filter val="$50"/>
        <filter val="$680"/>
      </filters>
    </filterColumn>
  </autoFilter>
  <tableColumns count="10">
    <tableColumn id="1" xr3:uid="{76B8EE66-FC83-0A48-A474-D29860CEBDC3}" name="Tool"/>
    <tableColumn id="2" xr3:uid="{F9E87BE2-8E94-B147-8B7A-2D768554ED81}" name="Category"/>
    <tableColumn id="3" xr3:uid="{0DA684BB-64C7-5F43-B4F8-C55727D1053F}" name="License"/>
    <tableColumn id="4" xr3:uid="{8E01C73C-4329-3348-92D2-7E8F9DA370DC}" name="Vendor"/>
    <tableColumn id="9" xr3:uid="{F154CE2C-082E-7846-8563-DC3DDD5F06AE}" name="Notes"/>
    <tableColumn id="11" xr3:uid="{FDF05FDB-1AF4-7347-B16F-8322F8FCCA16}" name="Pricing Notes"/>
    <tableColumn id="12" xr3:uid="{AD442A5A-1DBC-324A-9D11-9ED17ECA9B4A}" name="Cost Unit"/>
    <tableColumn id="13" xr3:uid="{0C9451C1-E6FC-284A-8399-4028684DEC40}" name="Cost Unit Notes"/>
    <tableColumn id="14" xr3:uid="{8EEB57B1-3916-0540-9F08-70053A641460}" name="Phase I Cost Duration"/>
    <tableColumn id="15" xr3:uid="{D248E675-283C-154B-9911-851F5A59B61F}" name="Phase I Cos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8BA09B-E35D-5D46-8BC1-27152A30618E}" name="Certainty" displayName="Certainty" ref="A19:D22" totalsRowShown="0" headerRowDxfId="57" dataDxfId="56" headerRowBorderDxfId="69" tableBorderDxfId="70" totalsRowBorderDxfId="68">
  <autoFilter ref="A19:D22" xr:uid="{448BA09B-E35D-5D46-8BC1-27152A30618E}"/>
  <tableColumns count="4">
    <tableColumn id="1" xr3:uid="{F77806BA-C0E1-4B42-9FFE-BED941360ED3}" name="Confidence" dataDxfId="61"/>
    <tableColumn id="2" xr3:uid="{5FC90943-D155-3242-A9DB-024FF206D7EA}" name="Confidence2" dataDxfId="60"/>
    <tableColumn id="3" xr3:uid="{861DD29C-D11A-DF4E-AC75-1DBA53D23D9A}" name="Description" dataDxfId="59"/>
    <tableColumn id="4" xr3:uid="{E7F78930-7A8F-DF4B-A435-4D8B0C369E3D}" name="Factor" dataDxfId="5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BC3D11-3F6C-B04B-89C3-505D736D5F0D}" name="T_Shirt_Sizing" displayName="T_Shirt_Sizing" ref="A1:F4" totalsRowShown="0" headerRowDxfId="49" dataDxfId="48" headerRowBorderDxfId="66" tableBorderDxfId="67" totalsRowBorderDxfId="65">
  <autoFilter ref="A1:F4" xr:uid="{40BC3D11-3F6C-B04B-89C3-505D736D5F0D}"/>
  <tableColumns count="6">
    <tableColumn id="1" xr3:uid="{E34916E9-7597-E340-A2F7-010FC6147D1A}" name="Size" dataDxfId="55"/>
    <tableColumn id="2" xr3:uid="{359E6587-334F-5645-8BAA-3D6EC75D2CCB}" name="Size2" dataDxfId="54"/>
    <tableColumn id="3" xr3:uid="{8F95A385-974C-2244-A006-B50CEF7E3AC0}" name="Effort rule-of-thumb (one focused engineer)" dataDxfId="53"/>
    <tableColumn id="4" xr3:uid="{EF3A61C8-5453-0C44-8E64-7179BD46FBD2}" name="Min Hr" dataDxfId="52"/>
    <tableColumn id="5" xr3:uid="{014A09F0-5892-DF42-A9F1-D2BF429FB306}" name="Max Hr" dataDxfId="51"/>
    <tableColumn id="6" xr3:uid="{867BF50B-792D-3A4B-A269-72C822A4DDCE}" name="Typical span in a two-week sprint" dataDxfId="5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ADC5822-EDB9-C34B-874A-88842508D13D}" name="Personnel_Rate" displayName="Personnel_Rate" ref="A36:K39" headerRowDxfId="37" dataDxfId="35" totalsRowDxfId="36">
  <tableColumns count="11">
    <tableColumn id="1" xr3:uid="{CDBECB7D-EF2C-C641-A0F9-D09F17D6F7B6}" name="Role" dataDxfId="47"/>
    <tableColumn id="11" xr3:uid="{CFADB435-BA5A-E748-9797-85F8AB10EFC4}" name="ID" dataDxfId="28"/>
    <tableColumn id="2" xr3:uid="{72D007A1-AAE7-6D44-A17D-F42A3420FFD6}" name="SOC Code" dataDxfId="46"/>
    <tableColumn id="3" xr3:uid="{A3F9F12E-B3D0-A94E-AD01-CF0E56FA90E7}" name="Annual Wage" dataDxfId="45"/>
    <tableColumn id="4" xr3:uid="{AC6AB272-9848-794C-A2F2-CD0EF404A125}" name="Base Hourly Rate" dataDxfId="44"/>
    <tableColumn id="5" xr3:uid="{D8AFD9C3-372B-AF41-A9C7-5AB7ADBDA7AD}" name="Assumed Fringe %" dataDxfId="43">
      <calculatedColumnFormula>Rate_Fringe</calculatedColumnFormula>
    </tableColumn>
    <tableColumn id="6" xr3:uid="{0C906D60-A8EB-7442-A3C4-283CA4D9413A}" name="Assumed Overhead %" dataDxfId="42">
      <calculatedColumnFormula>Rate_Overhead</calculatedColumnFormula>
    </tableColumn>
    <tableColumn id="7" xr3:uid="{B1401C84-06EE-204C-A5A6-A442F00AFF09}" name="Assumed G&amp;A %" dataDxfId="41"/>
    <tableColumn id="8" xr3:uid="{01645A9B-8DD4-1945-BCC4-732A70622750}" name="Assumed Profit %" dataDxfId="40">
      <calculatedColumnFormula>Rate_Profit</calculatedColumnFormula>
    </tableColumn>
    <tableColumn id="9" xr3:uid="{BB694F98-8D41-F745-B62D-0889B0142324}" name="Fully Burdened Rate" dataDxfId="39">
      <calculatedColumnFormula>E37*(1+F37)*(1+G37)*(1+H37)*(1+I37)</calculatedColumnFormula>
    </tableColumn>
    <tableColumn id="10" xr3:uid="{6311EB13-E645-5948-AF56-074FB0D98296}" name="Source" dataDxfId="38"/>
  </tableColumns>
  <tableStyleInfo name="TableStyleMedium2" showFirstColumn="0"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8B768A-40F7-A948-A48E-E1B40E4A5D0C}" name="Rates" displayName="Rates" ref="A29:D33" totalsRowShown="0" headerRowDxfId="30" dataDxfId="29">
  <autoFilter ref="A29:D33" xr:uid="{E98B768A-40F7-A948-A48E-E1B40E4A5D0C}"/>
  <tableColumns count="4">
    <tableColumn id="1" xr3:uid="{392ADEE3-BC88-E340-AB2A-99540563BC3B}" name="Rate justification" dataDxfId="34"/>
    <tableColumn id="2" xr3:uid="{C241173C-39D8-4146-9A19-C5C6E28E8E81}" name="Data Value" dataDxfId="33"/>
    <tableColumn id="3" xr3:uid="{7687AB4E-7C73-594E-8D64-9E331790834D}" name="Proposal" dataDxfId="32" dataCellStyle="Percent"/>
    <tableColumn id="4" xr3:uid="{532617CF-732B-A645-A1C5-D6CC97C8A07C}" name="Sources" dataDxfId="3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4D30C9-A2AF-2947-B2B7-3654A208EF8D}" name="PhaseI_Tasks" displayName="PhaseI_Tasks" ref="A1:AA55" totalsRowCount="1" headerRowDxfId="158" dataDxfId="157" totalsRowDxfId="156">
  <autoFilter ref="A1:AA54" xr:uid="{A64D30C9-A2AF-2947-B2B7-3654A208EF8D}"/>
  <sortState xmlns:xlrd2="http://schemas.microsoft.com/office/spreadsheetml/2017/richdata2" ref="A2:AA54">
    <sortCondition ref="B1:B54"/>
  </sortState>
  <tableColumns count="27">
    <tableColumn id="1" xr3:uid="{516B2CA3-57EC-6F47-9981-5F0696F05C41}" name="B - T - D" dataDxfId="155" totalsRowDxfId="154"/>
    <tableColumn id="25" xr3:uid="{84A07AEF-3803-AB44-B3AD-3DF8D30CF65C}" name="Sprint" dataDxfId="153" totalsRowDxfId="152"/>
    <tableColumn id="2" xr3:uid="{C4078CC8-D4BD-2A43-9E27-E64B7636AF04}" name="Epic" dataDxfId="151" totalsRowDxfId="150"/>
    <tableColumn id="3" xr3:uid="{3747DC46-F9B2-EB46-B419-A3B8CBBFFD8E}" name="Objectives" dataDxfId="149" totalsRowDxfId="148"/>
    <tableColumn id="10" xr3:uid="{96F263BA-241A-DD41-9FA3-C0A5A2CCA80E}" name="Objectives Completed" dataDxfId="147" totalsRowDxfId="146"/>
    <tableColumn id="4" xr3:uid="{E2D3FFE8-D05D-1243-96EE-F4022182103A}" name="Discrete task" dataDxfId="145" totalsRowDxfId="144"/>
    <tableColumn id="5" xr3:uid="{336EFABD-A301-994B-836F-55EE9A23F180}" name="Deliverable" dataDxfId="143" totalsRowDxfId="142"/>
    <tableColumn id="6" xr3:uid="{E7EB57D1-1769-5E45-9C59-BB92C48C4479}" name="Size" dataDxfId="141" totalsRowDxfId="140"/>
    <tableColumn id="7" xr3:uid="{200AC9AA-3206-FC4D-87E0-61547C57D761}" name="PI %" dataDxfId="139" totalsRowDxfId="138"/>
    <tableColumn id="8" xr3:uid="{03D25C9D-6BC3-1C46-AEB6-200A563B1FDC}" name="SW %" dataDxfId="137" totalsRowDxfId="136"/>
    <tableColumn id="9" xr3:uid="{DEC56F51-7E97-DE48-B68F-CFE0538BC616}" name="UI %" dataDxfId="135" totalsRowDxfId="134"/>
    <tableColumn id="26" xr3:uid="{4EA361DF-44C6-414B-A14E-23C2B0447F95}" name="Confidence" dataDxfId="133" totalsRowDxfId="132"/>
    <tableColumn id="27" xr3:uid="{68FD8E6C-615E-D842-BD60-B0371268D4B2}" name="Confidence Adjustment" dataDxfId="131" totalsRowDxfId="130">
      <calculatedColumnFormula array="1">_xlfn.IFS(PhaseI_Tasks[[#This Row],[Confidence]]="L",'Task estimation'!$D$22,PhaseI_Tasks[[#This Row],[Confidence]]="M",'Task estimation'!$D$21,PhaseI_Tasks[[#This Row],[Confidence]]="H",'Task estimation'!$D$20)</calculatedColumnFormula>
    </tableColumn>
    <tableColumn id="12" xr3:uid="{C5984F8B-F661-3A43-A138-3A4671B97E30}" name="Hrs, Min" dataDxfId="129" totalsRowDxfId="128" dataCellStyle="Normal">
      <calculatedColumnFormula array="1">_xlfn.IFS(PhaseI_Tasks[[#This Row],[Size]]="S",'Task estimation'!$D$2,PhaseI_Tasks[[#This Row],[Size]]="M",'Task estimation'!$D$3,PhaseI_Tasks[[#This Row],[Size]]="L",'Task estimation'!$D$4)*PhaseI_Tasks[[#This Row],[Confidence Adjustment]]</calculatedColumnFormula>
    </tableColumn>
    <tableColumn id="13" xr3:uid="{6DDB6698-330F-C04F-B9A0-A958C24E50E6}" name="Hrs, Max" dataDxfId="127" totalsRowDxfId="126">
      <calculatedColumnFormula array="1">_xlfn.IFS(PhaseI_Tasks[[#This Row],[Size]]="S",'Task estimation'!$E$2,PhaseI_Tasks[[#This Row],[Size]]="M",'Task estimation'!$E$3,PhaseI_Tasks[[#This Row],[Size]]="L",'Task estimation'!$E$4)*PhaseI_Tasks[[#This Row],[Confidence Adjustment]]</calculatedColumnFormula>
    </tableColumn>
    <tableColumn id="14" xr3:uid="{633106DD-1C4E-EC42-8C0F-0D81E74C2480}" name="Hrs, Avg" totalsRowFunction="custom" dataDxfId="125" totalsRowDxfId="124">
      <calculatedColumnFormula>AVERAGE(PhaseI_Tasks[[#This Row],[Hrs, Min]],PhaseI_Tasks[[#This Row],[Hrs, Max]])</calculatedColumnFormula>
      <totalsRowFormula>SUM(PhaseI_Tasks[Hrs, Avg])</totalsRowFormula>
    </tableColumn>
    <tableColumn id="28" xr3:uid="{4C1CC453-F136-DE4E-BCD4-C384419CD567}" name="Hrs, Unadjusted, Avg" totalsRowFunction="custom" dataDxfId="123" totalsRowDxfId="122">
      <calculatedColumnFormula>PhaseI_Tasks[[#This Row],[Hrs, Avg]]/PhaseI_Tasks[[#This Row],[Confidence Adjustment]]</calculatedColumnFormula>
      <totalsRowFormula>SUM(PhaseI_Tasks[Hrs, Unadjusted, Avg])</totalsRowFormula>
    </tableColumn>
    <tableColumn id="15" xr3:uid="{57D79A0F-0DA0-F442-853B-20A83CB38E3D}" name="PI, Hrs, Min" dataDxfId="121" totalsRowDxfId="120">
      <calculatedColumnFormula>PhaseI_Tasks[[#This Row],[PI %]]*PhaseI_Tasks[[#This Row],[Hrs, Min]]</calculatedColumnFormula>
    </tableColumn>
    <tableColumn id="16" xr3:uid="{C6B669ED-3178-694A-A708-4D815C407E13}" name="PI, Hrs, Max" dataDxfId="119" totalsRowDxfId="118">
      <calculatedColumnFormula>PhaseI_Tasks[[#This Row],[PI %]]*PhaseI_Tasks[[#This Row],[Hrs, Max]]</calculatedColumnFormula>
    </tableColumn>
    <tableColumn id="17" xr3:uid="{489A8060-D34D-304E-82AE-92A3DB4663E1}" name="PI, Hrs, Avg" dataDxfId="117" totalsRowDxfId="116">
      <calculatedColumnFormula>PhaseI_Tasks[[#This Row],[PI %]]*PhaseI_Tasks[[#This Row],[Hrs, Avg]]</calculatedColumnFormula>
    </tableColumn>
    <tableColumn id="18" xr3:uid="{99653DCE-F068-7845-BE88-5123B655CD55}" name="SW, Hrs, Min" dataDxfId="115" totalsRowDxfId="114">
      <calculatedColumnFormula>PhaseI_Tasks[[#This Row],[SW %]]*PhaseI_Tasks[[#This Row],[Hrs, Min]]</calculatedColumnFormula>
    </tableColumn>
    <tableColumn id="19" xr3:uid="{EECBB0B4-6576-FC4E-A0B6-407B2F5A5CA1}" name="SW, Hrs, Max" dataDxfId="113" totalsRowDxfId="112">
      <calculatedColumnFormula>PhaseI_Tasks[[#This Row],[SW %]]*PhaseI_Tasks[[#This Row],[Hrs, Max]]</calculatedColumnFormula>
    </tableColumn>
    <tableColumn id="20" xr3:uid="{4997438F-D386-F346-8915-75B50C7DED36}" name="SW, Hrs, Avg" dataDxfId="111" totalsRowDxfId="110">
      <calculatedColumnFormula>PhaseI_Tasks[[#This Row],[SW %]]*PhaseI_Tasks[[#This Row],[Hrs, Avg]]</calculatedColumnFormula>
    </tableColumn>
    <tableColumn id="21" xr3:uid="{778AB411-5EA0-874E-BB4D-4E6E04FC7A04}" name="UI, Hrs, Min" dataDxfId="109" totalsRowDxfId="108">
      <calculatedColumnFormula>PhaseI_Tasks[[#This Row],[UI %]]*PhaseI_Tasks[[#This Row],[Hrs, Min]]</calculatedColumnFormula>
    </tableColumn>
    <tableColumn id="22" xr3:uid="{25C1E5FA-B22D-7B43-AF43-3735EE810F36}" name="UI, Hrs, Max" dataDxfId="107" totalsRowDxfId="106">
      <calculatedColumnFormula>PhaseI_Tasks[[#This Row],[UI %]]*PhaseI_Tasks[[#This Row],[Hrs, Max]]</calculatedColumnFormula>
    </tableColumn>
    <tableColumn id="23" xr3:uid="{601D9DCB-11C2-A746-A189-4E1758883264}" name="UI, Hrs, Avg" dataDxfId="105" totalsRowDxfId="104">
      <calculatedColumnFormula>PhaseI_Tasks[[#This Row],[UI %]]*PhaseI_Tasks[[#This Row],[Hrs, Avg]]</calculatedColumnFormula>
    </tableColumn>
    <tableColumn id="24" xr3:uid="{14CCE78C-BB57-A24F-9EB9-140F2CDC0397}" name="% Sum Check" dataDxfId="103" totalsRowDxfId="102">
      <calculatedColumnFormula>SUM(I2:K2)</calculatedColumnFormula>
    </tableColumn>
  </tableColumns>
  <tableStyleInfo name="TableStyleMedium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langchain.com/pricing-langsmith" TargetMode="External"/><Relationship Id="rId1" Type="http://schemas.openxmlformats.org/officeDocument/2006/relationships/hyperlink" Target="https://zoo.dev/design-studio-pric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bir.gov/sites/all/modules/custom/sbir_tutorials/dawnbreaker/img/documents/Course8-Tutorial4.pdf" TargetMode="External"/><Relationship Id="rId7" Type="http://schemas.openxmlformats.org/officeDocument/2006/relationships/table" Target="../tables/table5.xml"/><Relationship Id="rId2" Type="http://schemas.openxmlformats.org/officeDocument/2006/relationships/hyperlink" Target="https://www.completecontroller.com/overhead-rates-for-small-businesses/" TargetMode="External"/><Relationship Id="rId1" Type="http://schemas.openxmlformats.org/officeDocument/2006/relationships/hyperlink" Target="https://www.bls.gov/news.release/ecec.htm"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hyperlink" Target="https://chatgpt.com/share/687c7a48-9d60-800a-b8af-ea84ce9e74d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9C25F-6BDD-0349-8CA5-F79670D29184}">
  <sheetPr>
    <tabColor rgb="FFFF0000"/>
    <outlinePr summaryBelow="0" summaryRight="0"/>
  </sheetPr>
  <dimension ref="A1:K977"/>
  <sheetViews>
    <sheetView tabSelected="1" zoomScale="138" workbookViewId="0">
      <pane xSplit="2" ySplit="1" topLeftCell="C2" activePane="bottomRight" state="frozen"/>
      <selection pane="topRight" activeCell="C1" sqref="C1"/>
      <selection pane="bottomLeft" activeCell="A2" sqref="A2"/>
      <selection pane="bottomRight" activeCell="I23" sqref="I23"/>
    </sheetView>
  </sheetViews>
  <sheetFormatPr baseColWidth="10" defaultColWidth="14.3984375" defaultRowHeight="15.75" customHeight="1"/>
  <cols>
    <col min="1" max="2" width="18" style="77" customWidth="1"/>
    <col min="3" max="4" width="20" style="77" customWidth="1"/>
    <col min="5" max="5" width="41" style="77" customWidth="1"/>
    <col min="6" max="6" width="24.796875" style="77" customWidth="1"/>
    <col min="7" max="7" width="18.19921875" style="77" customWidth="1"/>
    <col min="8" max="8" width="22.796875" style="77" customWidth="1"/>
    <col min="9" max="9" width="22.19921875" style="77" customWidth="1"/>
    <col min="10" max="10" width="16.19921875" style="77" customWidth="1"/>
    <col min="11" max="11" width="21.19921875" style="77" customWidth="1"/>
    <col min="12" max="16384" width="14.3984375" style="77"/>
  </cols>
  <sheetData>
    <row r="1" spans="1:11" ht="15">
      <c r="A1" s="72" t="s">
        <v>274</v>
      </c>
      <c r="B1" s="73" t="s">
        <v>275</v>
      </c>
      <c r="C1" s="73" t="s">
        <v>276</v>
      </c>
      <c r="D1" s="73" t="s">
        <v>277</v>
      </c>
      <c r="E1" s="73" t="s">
        <v>278</v>
      </c>
      <c r="F1" s="73" t="s">
        <v>279</v>
      </c>
      <c r="G1" s="74" t="s">
        <v>280</v>
      </c>
      <c r="H1" s="75" t="s">
        <v>281</v>
      </c>
      <c r="I1" s="73" t="s">
        <v>282</v>
      </c>
      <c r="J1" s="74" t="s">
        <v>283</v>
      </c>
      <c r="K1" s="76"/>
    </row>
    <row r="2" spans="1:11" ht="60">
      <c r="A2" s="78" t="s">
        <v>284</v>
      </c>
      <c r="B2" s="79" t="s">
        <v>285</v>
      </c>
      <c r="C2" s="79" t="s">
        <v>286</v>
      </c>
      <c r="D2" s="79" t="s">
        <v>287</v>
      </c>
      <c r="E2" s="79" t="s">
        <v>288</v>
      </c>
      <c r="F2" s="81" t="s">
        <v>289</v>
      </c>
      <c r="G2" s="82">
        <f>546*2+1000</f>
        <v>2092</v>
      </c>
      <c r="H2" s="80" t="s">
        <v>290</v>
      </c>
      <c r="I2" s="80">
        <v>1</v>
      </c>
      <c r="J2" s="83">
        <f>G2*I2</f>
        <v>2092</v>
      </c>
    </row>
    <row r="3" spans="1:11" ht="30">
      <c r="A3" s="78" t="s">
        <v>292</v>
      </c>
      <c r="B3" s="79" t="s">
        <v>285</v>
      </c>
      <c r="C3" s="79" t="s">
        <v>291</v>
      </c>
      <c r="D3" s="79" t="s">
        <v>293</v>
      </c>
      <c r="E3" s="79" t="s">
        <v>294</v>
      </c>
      <c r="F3" s="79"/>
      <c r="G3" s="87">
        <v>680</v>
      </c>
      <c r="H3" s="79" t="s">
        <v>295</v>
      </c>
      <c r="I3" s="79">
        <v>2</v>
      </c>
      <c r="J3" s="88">
        <f t="shared" ref="J3:J13" si="0">G3*I3</f>
        <v>1360</v>
      </c>
    </row>
    <row r="4" spans="1:11" ht="90" hidden="1">
      <c r="A4" s="84" t="s">
        <v>296</v>
      </c>
      <c r="B4" s="85" t="s">
        <v>285</v>
      </c>
      <c r="C4" s="85" t="s">
        <v>297</v>
      </c>
      <c r="D4" s="85" t="s">
        <v>297</v>
      </c>
      <c r="E4" s="85" t="s">
        <v>298</v>
      </c>
      <c r="F4" s="85"/>
      <c r="G4" s="86">
        <v>0</v>
      </c>
      <c r="H4" s="85"/>
      <c r="I4" s="85">
        <v>1</v>
      </c>
      <c r="J4" s="90">
        <f t="shared" si="0"/>
        <v>0</v>
      </c>
    </row>
    <row r="5" spans="1:11" ht="45" hidden="1">
      <c r="A5" s="78" t="s">
        <v>299</v>
      </c>
      <c r="B5" s="79" t="s">
        <v>300</v>
      </c>
      <c r="C5" s="91" t="s">
        <v>301</v>
      </c>
      <c r="D5" s="91" t="s">
        <v>301</v>
      </c>
      <c r="E5" s="79" t="s">
        <v>302</v>
      </c>
      <c r="F5" s="79"/>
      <c r="G5" s="87">
        <v>0</v>
      </c>
      <c r="H5" s="79"/>
      <c r="I5" s="79">
        <v>1</v>
      </c>
      <c r="J5" s="90">
        <f t="shared" si="0"/>
        <v>0</v>
      </c>
    </row>
    <row r="6" spans="1:11" ht="45" hidden="1">
      <c r="A6" s="84" t="s">
        <v>303</v>
      </c>
      <c r="B6" s="85" t="s">
        <v>300</v>
      </c>
      <c r="C6" s="91" t="s">
        <v>301</v>
      </c>
      <c r="D6" s="91" t="s">
        <v>301</v>
      </c>
      <c r="E6" s="85" t="s">
        <v>304</v>
      </c>
      <c r="F6" s="85"/>
      <c r="G6" s="86">
        <v>0</v>
      </c>
      <c r="H6" s="89"/>
      <c r="I6" s="89">
        <v>1</v>
      </c>
      <c r="J6" s="92">
        <f t="shared" si="0"/>
        <v>0</v>
      </c>
    </row>
    <row r="7" spans="1:11" ht="45" hidden="1">
      <c r="A7" s="78" t="s">
        <v>305</v>
      </c>
      <c r="B7" s="79" t="s">
        <v>300</v>
      </c>
      <c r="C7" s="91" t="s">
        <v>301</v>
      </c>
      <c r="D7" s="91" t="s">
        <v>301</v>
      </c>
      <c r="E7" s="79" t="s">
        <v>306</v>
      </c>
      <c r="F7" s="79"/>
      <c r="G7" s="87">
        <v>0</v>
      </c>
      <c r="H7" s="80"/>
      <c r="I7" s="80">
        <v>1</v>
      </c>
      <c r="J7" s="92">
        <f t="shared" si="0"/>
        <v>0</v>
      </c>
    </row>
    <row r="8" spans="1:11" ht="30" hidden="1">
      <c r="A8" s="84" t="s">
        <v>307</v>
      </c>
      <c r="B8" s="85" t="s">
        <v>300</v>
      </c>
      <c r="C8" s="91" t="s">
        <v>301</v>
      </c>
      <c r="D8" s="91" t="s">
        <v>301</v>
      </c>
      <c r="E8" s="85" t="s">
        <v>308</v>
      </c>
      <c r="F8" s="85"/>
      <c r="G8" s="86">
        <v>0</v>
      </c>
      <c r="H8" s="89"/>
      <c r="I8" s="89">
        <v>1</v>
      </c>
      <c r="J8" s="92">
        <f t="shared" si="0"/>
        <v>0</v>
      </c>
    </row>
    <row r="9" spans="1:11" ht="30" hidden="1">
      <c r="A9" s="78" t="s">
        <v>309</v>
      </c>
      <c r="B9" s="79" t="s">
        <v>285</v>
      </c>
      <c r="C9" s="91" t="s">
        <v>301</v>
      </c>
      <c r="D9" s="91" t="s">
        <v>301</v>
      </c>
      <c r="E9" s="79" t="s">
        <v>310</v>
      </c>
      <c r="F9" s="79"/>
      <c r="G9" s="87">
        <v>0</v>
      </c>
      <c r="H9" s="79"/>
      <c r="I9" s="79">
        <v>1</v>
      </c>
      <c r="J9" s="90">
        <f t="shared" si="0"/>
        <v>0</v>
      </c>
    </row>
    <row r="10" spans="1:11" ht="75" hidden="1">
      <c r="A10" s="84" t="s">
        <v>311</v>
      </c>
      <c r="B10" s="85" t="s">
        <v>312</v>
      </c>
      <c r="C10" s="91" t="s">
        <v>301</v>
      </c>
      <c r="D10" s="91" t="s">
        <v>301</v>
      </c>
      <c r="E10" s="85" t="s">
        <v>313</v>
      </c>
      <c r="F10" s="85"/>
      <c r="G10" s="86">
        <v>0</v>
      </c>
      <c r="H10" s="85"/>
      <c r="I10" s="85">
        <v>1</v>
      </c>
      <c r="J10" s="90">
        <f t="shared" si="0"/>
        <v>0</v>
      </c>
    </row>
    <row r="11" spans="1:11" ht="45" hidden="1">
      <c r="A11" s="78" t="s">
        <v>314</v>
      </c>
      <c r="B11" s="79" t="s">
        <v>300</v>
      </c>
      <c r="C11" s="91" t="s">
        <v>301</v>
      </c>
      <c r="D11" s="91" t="s">
        <v>301</v>
      </c>
      <c r="E11" s="79" t="s">
        <v>315</v>
      </c>
      <c r="F11" s="79"/>
      <c r="G11" s="87">
        <v>0</v>
      </c>
      <c r="H11" s="79"/>
      <c r="I11" s="79">
        <v>1</v>
      </c>
      <c r="J11" s="90">
        <f t="shared" si="0"/>
        <v>0</v>
      </c>
    </row>
    <row r="12" spans="1:11" ht="30" hidden="1">
      <c r="A12" s="93" t="s">
        <v>317</v>
      </c>
      <c r="B12" s="79" t="s">
        <v>300</v>
      </c>
      <c r="C12" s="79" t="s">
        <v>318</v>
      </c>
      <c r="D12" s="79" t="s">
        <v>319</v>
      </c>
      <c r="E12" s="79" t="s">
        <v>320</v>
      </c>
      <c r="F12" s="79"/>
      <c r="G12" s="87">
        <v>0</v>
      </c>
      <c r="H12" s="80"/>
      <c r="I12" s="80">
        <v>1</v>
      </c>
      <c r="J12" s="92">
        <f t="shared" si="0"/>
        <v>0</v>
      </c>
    </row>
    <row r="13" spans="1:11" ht="30" hidden="1">
      <c r="A13" s="84" t="s">
        <v>321</v>
      </c>
      <c r="B13" s="85" t="s">
        <v>322</v>
      </c>
      <c r="C13" s="85" t="s">
        <v>291</v>
      </c>
      <c r="D13" s="85" t="s">
        <v>323</v>
      </c>
      <c r="E13" s="85" t="s">
        <v>324</v>
      </c>
      <c r="F13" s="85" t="s">
        <v>325</v>
      </c>
      <c r="G13" s="86">
        <v>0</v>
      </c>
      <c r="H13" s="85"/>
      <c r="I13" s="85">
        <v>0</v>
      </c>
      <c r="J13" s="90">
        <f t="shared" si="0"/>
        <v>0</v>
      </c>
    </row>
    <row r="14" spans="1:11" ht="15" hidden="1">
      <c r="A14" s="78" t="s">
        <v>326</v>
      </c>
      <c r="B14" s="79" t="s">
        <v>327</v>
      </c>
      <c r="C14" s="79" t="s">
        <v>291</v>
      </c>
      <c r="D14" s="79" t="s">
        <v>326</v>
      </c>
      <c r="E14" s="79" t="s">
        <v>328</v>
      </c>
      <c r="F14" s="79" t="s">
        <v>329</v>
      </c>
      <c r="G14" s="87">
        <v>0</v>
      </c>
      <c r="H14" s="79"/>
      <c r="I14" s="79">
        <v>0</v>
      </c>
      <c r="J14" s="90">
        <f t="shared" ref="J14:J15" si="1">G14*I14</f>
        <v>0</v>
      </c>
    </row>
    <row r="15" spans="1:11" ht="15" hidden="1">
      <c r="A15" s="84" t="s">
        <v>330</v>
      </c>
      <c r="B15" s="85" t="s">
        <v>327</v>
      </c>
      <c r="C15" s="85" t="s">
        <v>331</v>
      </c>
      <c r="D15" s="85" t="s">
        <v>332</v>
      </c>
      <c r="E15" s="85" t="s">
        <v>333</v>
      </c>
      <c r="F15" s="85"/>
      <c r="G15" s="86">
        <v>0</v>
      </c>
      <c r="H15" s="85"/>
      <c r="I15" s="85">
        <v>1</v>
      </c>
      <c r="J15" s="90">
        <f t="shared" si="1"/>
        <v>0</v>
      </c>
    </row>
    <row r="16" spans="1:11" ht="114">
      <c r="A16" s="78" t="s">
        <v>334</v>
      </c>
      <c r="B16" s="79" t="s">
        <v>327</v>
      </c>
      <c r="C16" s="79" t="s">
        <v>291</v>
      </c>
      <c r="D16" s="79" t="s">
        <v>332</v>
      </c>
      <c r="E16" s="79" t="s">
        <v>335</v>
      </c>
      <c r="F16" s="94" t="s">
        <v>336</v>
      </c>
      <c r="G16" s="87">
        <v>39</v>
      </c>
      <c r="H16" s="79" t="s">
        <v>337</v>
      </c>
      <c r="I16" s="79">
        <v>6</v>
      </c>
      <c r="J16" s="95">
        <f>G16*I16*1.25</f>
        <v>292.5</v>
      </c>
    </row>
    <row r="17" spans="1:10" ht="75">
      <c r="A17" s="84" t="s">
        <v>338</v>
      </c>
      <c r="B17" s="85" t="s">
        <v>327</v>
      </c>
      <c r="C17" s="85" t="s">
        <v>291</v>
      </c>
      <c r="D17" s="85" t="s">
        <v>339</v>
      </c>
      <c r="E17" s="85" t="s">
        <v>340</v>
      </c>
      <c r="F17" s="85"/>
      <c r="G17" s="86">
        <v>3000</v>
      </c>
      <c r="H17" s="89" t="s">
        <v>316</v>
      </c>
      <c r="I17" s="89">
        <v>1</v>
      </c>
      <c r="J17" s="96">
        <f t="shared" ref="J17" si="2">G17*I17</f>
        <v>3000</v>
      </c>
    </row>
    <row r="18" spans="1:10" ht="14">
      <c r="A18" s="97"/>
      <c r="B18" s="97"/>
      <c r="C18" s="97"/>
      <c r="D18" s="97"/>
      <c r="E18" s="97"/>
      <c r="F18" s="97"/>
      <c r="G18" s="98"/>
      <c r="J18" s="98"/>
    </row>
    <row r="19" spans="1:10" ht="14">
      <c r="A19" s="97"/>
      <c r="B19" s="97"/>
      <c r="C19" s="97"/>
      <c r="D19" s="97"/>
      <c r="E19" s="97"/>
      <c r="F19" s="97"/>
      <c r="G19" s="98"/>
    </row>
    <row r="20" spans="1:10" ht="14">
      <c r="A20" s="97"/>
      <c r="B20" s="97"/>
      <c r="C20" s="97"/>
      <c r="D20" s="97"/>
      <c r="E20" s="97"/>
      <c r="F20" s="97"/>
      <c r="G20" s="98"/>
    </row>
    <row r="21" spans="1:10" ht="14">
      <c r="A21" s="97"/>
      <c r="B21" s="97"/>
      <c r="C21" s="97"/>
      <c r="D21" s="97"/>
      <c r="E21" s="97"/>
      <c r="F21" s="97"/>
      <c r="G21" s="98"/>
      <c r="J21" s="98"/>
    </row>
    <row r="22" spans="1:10" ht="14">
      <c r="A22" s="97"/>
      <c r="B22" s="97"/>
      <c r="C22" s="97"/>
      <c r="D22" s="97"/>
      <c r="E22" s="97"/>
      <c r="F22" s="97"/>
      <c r="G22" s="98"/>
      <c r="J22" s="98"/>
    </row>
    <row r="23" spans="1:10" ht="14">
      <c r="A23" s="97"/>
      <c r="B23" s="97"/>
      <c r="C23" s="97"/>
      <c r="D23" s="97"/>
      <c r="E23" s="97"/>
      <c r="F23" s="97"/>
      <c r="G23" s="98"/>
      <c r="J23" s="98"/>
    </row>
    <row r="24" spans="1:10" ht="14">
      <c r="A24" s="97"/>
      <c r="B24" s="97"/>
      <c r="C24" s="97"/>
      <c r="D24" s="97"/>
      <c r="E24" s="97"/>
      <c r="F24" s="97"/>
      <c r="G24" s="98"/>
      <c r="J24" s="98"/>
    </row>
    <row r="25" spans="1:10" ht="14">
      <c r="A25" s="97"/>
      <c r="B25" s="97"/>
      <c r="C25" s="97"/>
      <c r="D25" s="97"/>
      <c r="E25" s="97"/>
      <c r="F25" s="97"/>
      <c r="G25" s="98"/>
      <c r="J25" s="98"/>
    </row>
    <row r="26" spans="1:10" ht="14">
      <c r="A26" s="97"/>
      <c r="B26" s="97"/>
      <c r="C26" s="97"/>
      <c r="D26" s="97"/>
      <c r="E26" s="97"/>
      <c r="F26" s="97"/>
      <c r="G26" s="98"/>
      <c r="J26" s="98"/>
    </row>
    <row r="27" spans="1:10" ht="14">
      <c r="A27" s="97"/>
      <c r="B27" s="97"/>
      <c r="C27" s="97"/>
      <c r="D27" s="97"/>
      <c r="E27" s="97"/>
      <c r="F27" s="97"/>
      <c r="G27" s="98"/>
      <c r="J27" s="98"/>
    </row>
    <row r="28" spans="1:10" ht="14">
      <c r="A28" s="97"/>
      <c r="B28" s="97"/>
      <c r="C28" s="97"/>
      <c r="D28" s="97"/>
      <c r="E28" s="97"/>
      <c r="F28" s="97"/>
      <c r="G28" s="98"/>
      <c r="J28" s="98"/>
    </row>
    <row r="29" spans="1:10" ht="14">
      <c r="A29" s="97"/>
      <c r="B29" s="97"/>
      <c r="C29" s="97"/>
      <c r="D29" s="97"/>
      <c r="E29" s="97"/>
      <c r="F29" s="97"/>
      <c r="G29" s="98"/>
      <c r="J29" s="98"/>
    </row>
    <row r="30" spans="1:10" ht="14">
      <c r="A30" s="97"/>
      <c r="B30" s="97"/>
      <c r="C30" s="97"/>
      <c r="D30" s="97"/>
      <c r="E30" s="97"/>
      <c r="F30" s="97"/>
      <c r="G30" s="98"/>
      <c r="J30" s="98"/>
    </row>
    <row r="31" spans="1:10" ht="14">
      <c r="A31" s="97"/>
      <c r="B31" s="97"/>
      <c r="C31" s="97"/>
      <c r="D31" s="97"/>
      <c r="E31" s="97"/>
      <c r="F31" s="97"/>
      <c r="G31" s="98"/>
      <c r="J31" s="98"/>
    </row>
    <row r="32" spans="1:10" ht="14">
      <c r="A32" s="97"/>
      <c r="B32" s="97"/>
      <c r="C32" s="97"/>
      <c r="D32" s="97"/>
      <c r="E32" s="97"/>
      <c r="F32" s="97"/>
      <c r="G32" s="98"/>
      <c r="J32" s="98"/>
    </row>
    <row r="33" spans="1:10" ht="14">
      <c r="A33" s="97"/>
      <c r="B33" s="97"/>
      <c r="C33" s="97"/>
      <c r="D33" s="97"/>
      <c r="E33" s="97"/>
      <c r="F33" s="97"/>
      <c r="G33" s="98"/>
      <c r="J33" s="98"/>
    </row>
    <row r="34" spans="1:10" ht="14">
      <c r="A34" s="97"/>
      <c r="B34" s="97"/>
      <c r="C34" s="97"/>
      <c r="D34" s="97"/>
      <c r="E34" s="97"/>
      <c r="F34" s="97"/>
      <c r="G34" s="98"/>
      <c r="J34" s="98"/>
    </row>
    <row r="35" spans="1:10" ht="14">
      <c r="A35" s="97"/>
      <c r="B35" s="97"/>
      <c r="C35" s="97"/>
      <c r="D35" s="97"/>
      <c r="E35" s="97"/>
      <c r="F35" s="97"/>
      <c r="G35" s="98"/>
      <c r="J35" s="98"/>
    </row>
    <row r="36" spans="1:10" ht="14">
      <c r="A36" s="97"/>
      <c r="B36" s="97"/>
      <c r="C36" s="97"/>
      <c r="D36" s="97"/>
      <c r="E36" s="97"/>
      <c r="F36" s="97"/>
      <c r="G36" s="98"/>
      <c r="J36" s="98"/>
    </row>
    <row r="37" spans="1:10" ht="14">
      <c r="A37" s="97"/>
      <c r="B37" s="97"/>
      <c r="C37" s="97"/>
      <c r="D37" s="97"/>
      <c r="G37" s="98"/>
      <c r="J37" s="98"/>
    </row>
    <row r="38" spans="1:10" ht="14">
      <c r="A38" s="97"/>
      <c r="B38" s="97"/>
      <c r="C38" s="97"/>
      <c r="D38" s="97"/>
      <c r="G38" s="98"/>
      <c r="J38" s="98"/>
    </row>
    <row r="39" spans="1:10" ht="14">
      <c r="A39" s="97"/>
      <c r="B39" s="97"/>
      <c r="C39" s="97"/>
      <c r="D39" s="97"/>
      <c r="G39" s="98"/>
      <c r="J39" s="98"/>
    </row>
    <row r="40" spans="1:10" ht="14">
      <c r="A40" s="97"/>
      <c r="B40" s="97"/>
      <c r="C40" s="97"/>
      <c r="D40" s="97"/>
      <c r="G40" s="98"/>
      <c r="J40" s="98"/>
    </row>
    <row r="41" spans="1:10" ht="14">
      <c r="A41" s="97"/>
      <c r="B41" s="97"/>
      <c r="C41" s="97"/>
      <c r="D41" s="97"/>
      <c r="G41" s="98"/>
      <c r="J41" s="98"/>
    </row>
    <row r="42" spans="1:10" ht="14">
      <c r="A42" s="97"/>
      <c r="B42" s="97"/>
      <c r="C42" s="97"/>
      <c r="D42" s="97"/>
      <c r="G42" s="98"/>
      <c r="J42" s="98"/>
    </row>
    <row r="43" spans="1:10" ht="14">
      <c r="A43" s="97"/>
      <c r="B43" s="97"/>
      <c r="C43" s="97"/>
      <c r="D43" s="97"/>
      <c r="G43" s="98"/>
      <c r="J43" s="98"/>
    </row>
    <row r="44" spans="1:10" ht="14">
      <c r="A44" s="97"/>
      <c r="B44" s="97"/>
      <c r="C44" s="97"/>
      <c r="D44" s="97"/>
      <c r="G44" s="98"/>
      <c r="J44" s="98"/>
    </row>
    <row r="45" spans="1:10" ht="14">
      <c r="A45" s="97"/>
      <c r="B45" s="97"/>
      <c r="C45" s="97"/>
      <c r="D45" s="97"/>
      <c r="G45" s="98"/>
      <c r="J45" s="98"/>
    </row>
    <row r="46" spans="1:10" ht="14">
      <c r="A46" s="97"/>
      <c r="B46" s="97"/>
      <c r="C46" s="97"/>
      <c r="D46" s="97"/>
      <c r="J46" s="98"/>
    </row>
    <row r="47" spans="1:10" ht="14">
      <c r="A47" s="97"/>
      <c r="B47" s="97"/>
      <c r="C47" s="97"/>
      <c r="D47" s="97"/>
      <c r="J47" s="98"/>
    </row>
    <row r="48" spans="1:10" ht="14">
      <c r="A48" s="97"/>
      <c r="B48" s="97"/>
      <c r="C48" s="97"/>
      <c r="D48" s="97"/>
      <c r="J48" s="98"/>
    </row>
    <row r="49" spans="1:10" ht="14">
      <c r="A49" s="97"/>
      <c r="B49" s="97"/>
      <c r="C49" s="97"/>
      <c r="D49" s="97"/>
      <c r="J49" s="98"/>
    </row>
    <row r="50" spans="1:10" ht="14">
      <c r="A50" s="97"/>
      <c r="B50" s="97"/>
      <c r="C50" s="97"/>
      <c r="D50" s="97"/>
      <c r="J50" s="98"/>
    </row>
    <row r="51" spans="1:10" ht="14">
      <c r="A51" s="97"/>
      <c r="B51" s="97"/>
      <c r="C51" s="97"/>
      <c r="D51" s="97"/>
      <c r="J51" s="98"/>
    </row>
    <row r="52" spans="1:10" ht="14">
      <c r="A52" s="97"/>
      <c r="B52" s="97"/>
      <c r="C52" s="97"/>
      <c r="D52" s="97"/>
      <c r="J52" s="98"/>
    </row>
    <row r="53" spans="1:10" ht="14">
      <c r="A53" s="97"/>
      <c r="B53" s="97"/>
      <c r="C53" s="97"/>
      <c r="D53" s="97"/>
      <c r="J53" s="98"/>
    </row>
    <row r="54" spans="1:10" ht="14">
      <c r="A54" s="97"/>
      <c r="B54" s="97"/>
      <c r="C54" s="97"/>
      <c r="D54" s="97"/>
      <c r="J54" s="98"/>
    </row>
    <row r="55" spans="1:10" ht="14">
      <c r="A55" s="97"/>
      <c r="B55" s="97"/>
      <c r="C55" s="97"/>
      <c r="D55" s="97"/>
      <c r="J55" s="98"/>
    </row>
    <row r="56" spans="1:10" ht="14">
      <c r="A56" s="97"/>
      <c r="B56" s="97"/>
      <c r="C56" s="97"/>
      <c r="D56" s="97"/>
      <c r="J56" s="98"/>
    </row>
    <row r="57" spans="1:10" ht="14">
      <c r="A57" s="97"/>
      <c r="B57" s="97"/>
      <c r="C57" s="97"/>
      <c r="D57" s="97"/>
      <c r="J57" s="98"/>
    </row>
    <row r="58" spans="1:10" ht="14">
      <c r="A58" s="97"/>
      <c r="B58" s="97"/>
      <c r="C58" s="97"/>
      <c r="D58" s="97"/>
      <c r="E58" s="97"/>
      <c r="F58" s="97"/>
      <c r="G58" s="98"/>
      <c r="J58" s="98"/>
    </row>
    <row r="59" spans="1:10" ht="14">
      <c r="A59" s="97"/>
      <c r="B59" s="97"/>
      <c r="C59" s="97"/>
      <c r="D59" s="97"/>
      <c r="E59" s="97"/>
      <c r="F59" s="97"/>
      <c r="G59" s="98"/>
      <c r="J59" s="98"/>
    </row>
    <row r="60" spans="1:10" ht="14">
      <c r="A60" s="97"/>
      <c r="B60" s="97"/>
      <c r="C60" s="97"/>
      <c r="D60" s="97"/>
      <c r="E60" s="97"/>
      <c r="F60" s="97"/>
      <c r="G60" s="98"/>
      <c r="J60" s="98"/>
    </row>
    <row r="61" spans="1:10" ht="14">
      <c r="A61" s="97"/>
      <c r="B61" s="97"/>
      <c r="C61" s="97"/>
      <c r="D61" s="97"/>
      <c r="E61" s="97"/>
      <c r="F61" s="97"/>
      <c r="G61" s="98"/>
      <c r="J61" s="98"/>
    </row>
    <row r="62" spans="1:10" ht="14">
      <c r="A62" s="97"/>
      <c r="B62" s="97"/>
      <c r="C62" s="97"/>
      <c r="D62" s="97"/>
      <c r="E62" s="97"/>
      <c r="F62" s="97"/>
      <c r="G62" s="98"/>
      <c r="J62" s="98"/>
    </row>
    <row r="63" spans="1:10" ht="14">
      <c r="A63" s="97"/>
      <c r="B63" s="97"/>
      <c r="C63" s="97"/>
      <c r="D63" s="97"/>
      <c r="E63" s="97"/>
      <c r="F63" s="97"/>
      <c r="G63" s="98"/>
      <c r="J63" s="98"/>
    </row>
    <row r="64" spans="1:10" ht="14">
      <c r="A64" s="97"/>
      <c r="B64" s="97"/>
      <c r="C64" s="97"/>
      <c r="D64" s="97"/>
      <c r="E64" s="97"/>
      <c r="F64" s="97"/>
      <c r="G64" s="98"/>
      <c r="J64" s="98"/>
    </row>
    <row r="65" spans="1:10" ht="14">
      <c r="A65" s="97"/>
      <c r="B65" s="97"/>
      <c r="C65" s="97"/>
      <c r="D65" s="97"/>
      <c r="E65" s="97"/>
      <c r="F65" s="97"/>
      <c r="G65" s="98"/>
      <c r="J65" s="98"/>
    </row>
    <row r="66" spans="1:10" ht="14">
      <c r="A66" s="97"/>
      <c r="B66" s="97"/>
      <c r="C66" s="97"/>
      <c r="D66" s="97"/>
      <c r="E66" s="97"/>
      <c r="F66" s="97"/>
      <c r="G66" s="98"/>
      <c r="J66" s="98"/>
    </row>
    <row r="67" spans="1:10" ht="14">
      <c r="A67" s="97"/>
      <c r="B67" s="97"/>
      <c r="C67" s="97"/>
      <c r="D67" s="97"/>
      <c r="E67" s="97"/>
      <c r="F67" s="97"/>
      <c r="G67" s="98"/>
      <c r="J67" s="98"/>
    </row>
    <row r="68" spans="1:10" ht="14">
      <c r="A68" s="97"/>
      <c r="B68" s="97"/>
      <c r="C68" s="97"/>
      <c r="D68" s="97"/>
      <c r="E68" s="97"/>
      <c r="F68" s="97"/>
      <c r="G68" s="98"/>
      <c r="J68" s="98"/>
    </row>
    <row r="69" spans="1:10" ht="14">
      <c r="A69" s="97"/>
      <c r="B69" s="97"/>
      <c r="C69" s="97"/>
      <c r="D69" s="97"/>
      <c r="E69" s="97"/>
      <c r="F69" s="97"/>
      <c r="G69" s="98"/>
      <c r="J69" s="98"/>
    </row>
    <row r="70" spans="1:10" ht="14">
      <c r="A70" s="97"/>
      <c r="B70" s="97"/>
      <c r="C70" s="97"/>
      <c r="D70" s="97"/>
      <c r="E70" s="97"/>
      <c r="F70" s="97"/>
      <c r="G70" s="98"/>
      <c r="J70" s="98"/>
    </row>
    <row r="71" spans="1:10" ht="14">
      <c r="A71" s="97"/>
      <c r="B71" s="97"/>
      <c r="C71" s="97"/>
      <c r="D71" s="97"/>
      <c r="E71" s="97"/>
      <c r="F71" s="97"/>
      <c r="G71" s="98"/>
      <c r="J71" s="98"/>
    </row>
    <row r="72" spans="1:10" ht="14">
      <c r="A72" s="97"/>
      <c r="B72" s="97"/>
      <c r="C72" s="97"/>
      <c r="D72" s="97"/>
      <c r="E72" s="97"/>
      <c r="F72" s="97"/>
      <c r="G72" s="98"/>
      <c r="J72" s="98"/>
    </row>
    <row r="73" spans="1:10" ht="14">
      <c r="A73" s="97"/>
      <c r="B73" s="97"/>
      <c r="C73" s="97"/>
      <c r="D73" s="97"/>
      <c r="E73" s="97"/>
      <c r="F73" s="97"/>
      <c r="G73" s="98"/>
      <c r="J73" s="98"/>
    </row>
    <row r="74" spans="1:10" ht="14">
      <c r="A74" s="97"/>
      <c r="B74" s="97"/>
      <c r="C74" s="97"/>
      <c r="D74" s="97"/>
      <c r="E74" s="97"/>
      <c r="F74" s="97"/>
      <c r="G74" s="98"/>
      <c r="J74" s="98"/>
    </row>
    <row r="75" spans="1:10" ht="14">
      <c r="A75" s="97"/>
      <c r="B75" s="97"/>
      <c r="C75" s="97"/>
      <c r="D75" s="97"/>
      <c r="E75" s="97"/>
      <c r="F75" s="97"/>
      <c r="G75" s="98"/>
      <c r="J75" s="98"/>
    </row>
    <row r="76" spans="1:10" ht="14">
      <c r="A76" s="97"/>
      <c r="B76" s="97"/>
      <c r="C76" s="97"/>
      <c r="D76" s="97"/>
      <c r="E76" s="97"/>
      <c r="F76" s="97"/>
      <c r="G76" s="98"/>
      <c r="J76" s="98"/>
    </row>
    <row r="77" spans="1:10" ht="14">
      <c r="A77" s="97"/>
      <c r="B77" s="97"/>
      <c r="C77" s="97"/>
      <c r="D77" s="97"/>
      <c r="E77" s="97"/>
      <c r="F77" s="97"/>
      <c r="G77" s="98"/>
      <c r="J77" s="98"/>
    </row>
    <row r="78" spans="1:10" ht="14">
      <c r="A78" s="97"/>
      <c r="B78" s="97"/>
      <c r="C78" s="97"/>
      <c r="D78" s="97"/>
      <c r="E78" s="97"/>
      <c r="F78" s="97"/>
      <c r="G78" s="98"/>
      <c r="J78" s="98"/>
    </row>
    <row r="79" spans="1:10" ht="14">
      <c r="A79" s="97"/>
      <c r="B79" s="97"/>
      <c r="C79" s="97"/>
      <c r="D79" s="97"/>
      <c r="E79" s="97"/>
      <c r="F79" s="97"/>
      <c r="G79" s="98"/>
      <c r="J79" s="98"/>
    </row>
    <row r="80" spans="1:10" ht="14">
      <c r="A80" s="97"/>
      <c r="B80" s="97"/>
      <c r="C80" s="97"/>
      <c r="D80" s="97"/>
      <c r="E80" s="97"/>
      <c r="F80" s="97"/>
      <c r="G80" s="98"/>
      <c r="J80" s="98"/>
    </row>
    <row r="81" spans="1:10" ht="14">
      <c r="A81" s="97"/>
      <c r="B81" s="97"/>
      <c r="C81" s="97"/>
      <c r="D81" s="97"/>
      <c r="E81" s="97"/>
      <c r="F81" s="97"/>
      <c r="G81" s="98"/>
      <c r="J81" s="98"/>
    </row>
    <row r="82" spans="1:10" ht="14">
      <c r="A82" s="97"/>
      <c r="B82" s="97"/>
      <c r="C82" s="97"/>
      <c r="D82" s="97"/>
      <c r="E82" s="97"/>
      <c r="F82" s="97"/>
      <c r="G82" s="98"/>
      <c r="J82" s="98"/>
    </row>
    <row r="83" spans="1:10" ht="14">
      <c r="A83" s="97"/>
      <c r="B83" s="97"/>
      <c r="C83" s="97"/>
      <c r="D83" s="97"/>
      <c r="E83" s="97"/>
      <c r="F83" s="97"/>
      <c r="G83" s="98"/>
      <c r="J83" s="98"/>
    </row>
    <row r="84" spans="1:10" ht="14">
      <c r="A84" s="97"/>
      <c r="B84" s="97"/>
      <c r="C84" s="97"/>
      <c r="D84" s="97"/>
      <c r="E84" s="97"/>
      <c r="F84" s="97"/>
      <c r="G84" s="98"/>
      <c r="J84" s="98"/>
    </row>
    <row r="85" spans="1:10" ht="14">
      <c r="A85" s="97"/>
      <c r="B85" s="97"/>
      <c r="C85" s="97"/>
      <c r="D85" s="97"/>
      <c r="E85" s="97"/>
      <c r="F85" s="97"/>
      <c r="G85" s="98"/>
      <c r="J85" s="98"/>
    </row>
    <row r="86" spans="1:10" ht="14">
      <c r="A86" s="97"/>
      <c r="B86" s="97"/>
      <c r="C86" s="97"/>
      <c r="D86" s="97"/>
      <c r="E86" s="97"/>
      <c r="F86" s="97"/>
      <c r="G86" s="98"/>
      <c r="J86" s="98"/>
    </row>
    <row r="87" spans="1:10" ht="14">
      <c r="A87" s="97"/>
      <c r="B87" s="97"/>
      <c r="C87" s="97"/>
      <c r="D87" s="97"/>
      <c r="E87" s="97"/>
      <c r="F87" s="97"/>
      <c r="G87" s="98"/>
      <c r="J87" s="98"/>
    </row>
    <row r="88" spans="1:10" ht="14">
      <c r="A88" s="97"/>
      <c r="B88" s="97"/>
      <c r="C88" s="97"/>
      <c r="D88" s="97"/>
      <c r="E88" s="97"/>
      <c r="F88" s="97"/>
      <c r="G88" s="98"/>
      <c r="J88" s="98"/>
    </row>
    <row r="89" spans="1:10" ht="14">
      <c r="A89" s="97"/>
      <c r="B89" s="97"/>
      <c r="C89" s="97"/>
      <c r="D89" s="97"/>
      <c r="E89" s="97"/>
      <c r="F89" s="97"/>
      <c r="G89" s="98"/>
      <c r="J89" s="98"/>
    </row>
    <row r="90" spans="1:10" ht="14">
      <c r="A90" s="97"/>
      <c r="B90" s="97"/>
      <c r="C90" s="97"/>
      <c r="D90" s="97"/>
      <c r="E90" s="97"/>
      <c r="F90" s="97"/>
      <c r="G90" s="98"/>
      <c r="J90" s="98"/>
    </row>
    <row r="91" spans="1:10" ht="14">
      <c r="A91" s="97"/>
      <c r="B91" s="97"/>
      <c r="C91" s="97"/>
      <c r="D91" s="97"/>
      <c r="E91" s="97"/>
      <c r="F91" s="97"/>
      <c r="G91" s="98"/>
      <c r="J91" s="98"/>
    </row>
    <row r="92" spans="1:10" ht="14">
      <c r="A92" s="97"/>
      <c r="B92" s="97"/>
      <c r="C92" s="97"/>
      <c r="D92" s="97"/>
      <c r="E92" s="97"/>
      <c r="F92" s="97"/>
      <c r="G92" s="98"/>
      <c r="J92" s="98"/>
    </row>
    <row r="93" spans="1:10" ht="14">
      <c r="A93" s="97"/>
      <c r="B93" s="97"/>
      <c r="C93" s="97"/>
      <c r="D93" s="97"/>
      <c r="E93" s="97"/>
      <c r="F93" s="97"/>
      <c r="G93" s="98"/>
      <c r="J93" s="98"/>
    </row>
    <row r="94" spans="1:10" ht="14">
      <c r="A94" s="97"/>
      <c r="B94" s="97"/>
      <c r="C94" s="97"/>
      <c r="D94" s="97"/>
      <c r="E94" s="97"/>
      <c r="F94" s="97"/>
      <c r="G94" s="98"/>
      <c r="J94" s="98"/>
    </row>
    <row r="95" spans="1:10" ht="14">
      <c r="A95" s="97"/>
      <c r="B95" s="97"/>
      <c r="C95" s="97"/>
      <c r="D95" s="97"/>
      <c r="E95" s="97"/>
      <c r="F95" s="97"/>
      <c r="G95" s="98"/>
      <c r="J95" s="98"/>
    </row>
    <row r="96" spans="1:10" ht="14">
      <c r="A96" s="97"/>
      <c r="B96" s="97"/>
      <c r="C96" s="97"/>
      <c r="D96" s="97"/>
      <c r="E96" s="97"/>
      <c r="F96" s="97"/>
      <c r="G96" s="98"/>
      <c r="J96" s="98"/>
    </row>
    <row r="97" spans="1:10" ht="14">
      <c r="A97" s="97"/>
      <c r="B97" s="97"/>
      <c r="C97" s="97"/>
      <c r="D97" s="97"/>
      <c r="E97" s="97"/>
      <c r="F97" s="97"/>
      <c r="G97" s="98"/>
      <c r="J97" s="98"/>
    </row>
    <row r="98" spans="1:10" ht="14">
      <c r="A98" s="97"/>
      <c r="B98" s="97"/>
      <c r="C98" s="97"/>
      <c r="D98" s="97"/>
      <c r="E98" s="97"/>
      <c r="F98" s="97"/>
      <c r="G98" s="98"/>
      <c r="J98" s="98"/>
    </row>
    <row r="99" spans="1:10" ht="14">
      <c r="A99" s="97"/>
      <c r="B99" s="97"/>
      <c r="C99" s="97"/>
      <c r="D99" s="97"/>
      <c r="E99" s="97"/>
      <c r="F99" s="97"/>
      <c r="G99" s="98"/>
      <c r="J99" s="98"/>
    </row>
    <row r="100" spans="1:10" ht="14">
      <c r="A100" s="97"/>
      <c r="B100" s="97"/>
      <c r="C100" s="97"/>
      <c r="D100" s="97"/>
      <c r="E100" s="97"/>
      <c r="F100" s="97"/>
      <c r="G100" s="98"/>
      <c r="J100" s="98"/>
    </row>
    <row r="101" spans="1:10" ht="14">
      <c r="A101" s="97"/>
      <c r="B101" s="97"/>
      <c r="C101" s="97"/>
      <c r="D101" s="97"/>
      <c r="E101" s="97"/>
      <c r="F101" s="97"/>
      <c r="G101" s="98"/>
      <c r="J101" s="98"/>
    </row>
    <row r="102" spans="1:10" ht="14">
      <c r="A102" s="97"/>
      <c r="B102" s="97"/>
      <c r="C102" s="97"/>
      <c r="D102" s="97"/>
      <c r="E102" s="97"/>
      <c r="F102" s="97"/>
      <c r="G102" s="98"/>
      <c r="J102" s="98"/>
    </row>
    <row r="103" spans="1:10" ht="14">
      <c r="A103" s="97"/>
      <c r="B103" s="97"/>
      <c r="C103" s="97"/>
      <c r="D103" s="97"/>
      <c r="E103" s="97"/>
      <c r="F103" s="97"/>
      <c r="G103" s="98"/>
      <c r="J103" s="98"/>
    </row>
    <row r="104" spans="1:10" ht="14">
      <c r="A104" s="97"/>
      <c r="B104" s="97"/>
      <c r="C104" s="97"/>
      <c r="D104" s="97"/>
      <c r="E104" s="97"/>
      <c r="F104" s="97"/>
      <c r="G104" s="98"/>
      <c r="J104" s="98"/>
    </row>
    <row r="105" spans="1:10" ht="14">
      <c r="A105" s="97"/>
      <c r="B105" s="97"/>
      <c r="C105" s="97"/>
      <c r="D105" s="97"/>
      <c r="E105" s="97"/>
      <c r="F105" s="97"/>
      <c r="G105" s="98"/>
      <c r="J105" s="98"/>
    </row>
    <row r="106" spans="1:10" ht="14">
      <c r="A106" s="97"/>
      <c r="B106" s="97"/>
      <c r="C106" s="97"/>
      <c r="D106" s="97"/>
      <c r="E106" s="97"/>
      <c r="F106" s="97"/>
      <c r="G106" s="98"/>
      <c r="J106" s="98"/>
    </row>
    <row r="107" spans="1:10" ht="14">
      <c r="A107" s="97"/>
      <c r="B107" s="97"/>
      <c r="C107" s="97"/>
      <c r="D107" s="97"/>
      <c r="E107" s="97"/>
      <c r="F107" s="97"/>
      <c r="G107" s="98"/>
      <c r="J107" s="98"/>
    </row>
    <row r="108" spans="1:10" ht="14">
      <c r="A108" s="97"/>
      <c r="B108" s="97"/>
      <c r="C108" s="97"/>
      <c r="D108" s="97"/>
      <c r="E108" s="97"/>
      <c r="F108" s="97"/>
      <c r="G108" s="98"/>
      <c r="J108" s="98"/>
    </row>
    <row r="109" spans="1:10" ht="14">
      <c r="A109" s="97"/>
      <c r="B109" s="97"/>
      <c r="C109" s="97"/>
      <c r="D109" s="97"/>
      <c r="E109" s="97"/>
      <c r="F109" s="97"/>
      <c r="G109" s="98"/>
      <c r="J109" s="98"/>
    </row>
    <row r="110" spans="1:10" ht="14">
      <c r="A110" s="97"/>
      <c r="B110" s="97"/>
      <c r="C110" s="97"/>
      <c r="D110" s="97"/>
      <c r="E110" s="97"/>
      <c r="F110" s="97"/>
      <c r="G110" s="98"/>
      <c r="J110" s="98"/>
    </row>
    <row r="111" spans="1:10" ht="14">
      <c r="A111" s="97"/>
      <c r="B111" s="97"/>
      <c r="C111" s="97"/>
      <c r="D111" s="97"/>
      <c r="E111" s="97"/>
      <c r="F111" s="97"/>
      <c r="G111" s="98"/>
      <c r="J111" s="98"/>
    </row>
    <row r="112" spans="1:10" ht="14">
      <c r="A112" s="97"/>
      <c r="B112" s="97"/>
      <c r="C112" s="97"/>
      <c r="D112" s="97"/>
      <c r="E112" s="97"/>
      <c r="F112" s="97"/>
      <c r="G112" s="98"/>
      <c r="J112" s="98"/>
    </row>
    <row r="113" spans="1:10" ht="14">
      <c r="A113" s="97"/>
      <c r="B113" s="97"/>
      <c r="C113" s="97"/>
      <c r="D113" s="97"/>
      <c r="E113" s="97"/>
      <c r="F113" s="97"/>
      <c r="G113" s="98"/>
      <c r="J113" s="98"/>
    </row>
    <row r="114" spans="1:10" ht="14">
      <c r="A114" s="97"/>
      <c r="B114" s="97"/>
      <c r="C114" s="97"/>
      <c r="D114" s="97"/>
      <c r="E114" s="97"/>
      <c r="F114" s="97"/>
      <c r="G114" s="98"/>
      <c r="J114" s="98"/>
    </row>
    <row r="115" spans="1:10" ht="14">
      <c r="A115" s="97"/>
      <c r="B115" s="97"/>
      <c r="C115" s="97"/>
      <c r="D115" s="97"/>
      <c r="E115" s="97"/>
      <c r="F115" s="97"/>
      <c r="G115" s="98"/>
      <c r="J115" s="98"/>
    </row>
    <row r="116" spans="1:10" ht="14">
      <c r="A116" s="97"/>
      <c r="B116" s="97"/>
      <c r="C116" s="97"/>
      <c r="D116" s="97"/>
      <c r="E116" s="97"/>
      <c r="F116" s="97"/>
      <c r="G116" s="98"/>
      <c r="J116" s="98"/>
    </row>
    <row r="117" spans="1:10" ht="14">
      <c r="A117" s="97"/>
      <c r="B117" s="97"/>
      <c r="C117" s="97"/>
      <c r="D117" s="97"/>
      <c r="E117" s="97"/>
      <c r="F117" s="97"/>
      <c r="G117" s="98"/>
      <c r="J117" s="98"/>
    </row>
    <row r="118" spans="1:10" ht="14">
      <c r="A118" s="97"/>
      <c r="B118" s="97"/>
      <c r="C118" s="97"/>
      <c r="D118" s="97"/>
      <c r="E118" s="97"/>
      <c r="F118" s="97"/>
      <c r="G118" s="98"/>
      <c r="J118" s="98"/>
    </row>
    <row r="119" spans="1:10" ht="14">
      <c r="A119" s="97"/>
      <c r="B119" s="97"/>
      <c r="C119" s="97"/>
      <c r="D119" s="97"/>
      <c r="E119" s="97"/>
      <c r="F119" s="97"/>
      <c r="G119" s="98"/>
      <c r="J119" s="98"/>
    </row>
    <row r="120" spans="1:10" ht="14">
      <c r="A120" s="97"/>
      <c r="B120" s="97"/>
      <c r="C120" s="97"/>
      <c r="D120" s="97"/>
      <c r="E120" s="97"/>
      <c r="F120" s="97"/>
      <c r="G120" s="98"/>
      <c r="J120" s="98"/>
    </row>
    <row r="121" spans="1:10" ht="14">
      <c r="A121" s="97"/>
      <c r="B121" s="97"/>
      <c r="C121" s="97"/>
      <c r="D121" s="97"/>
      <c r="E121" s="97"/>
      <c r="F121" s="97"/>
      <c r="G121" s="98"/>
      <c r="J121" s="98"/>
    </row>
    <row r="122" spans="1:10" ht="14">
      <c r="A122" s="97"/>
      <c r="B122" s="97"/>
      <c r="C122" s="97"/>
      <c r="D122" s="97"/>
      <c r="E122" s="97"/>
      <c r="F122" s="97"/>
      <c r="G122" s="98"/>
      <c r="J122" s="98"/>
    </row>
    <row r="123" spans="1:10" ht="14">
      <c r="A123" s="97"/>
      <c r="B123" s="97"/>
      <c r="C123" s="97"/>
      <c r="D123" s="97"/>
      <c r="E123" s="97"/>
      <c r="F123" s="97"/>
      <c r="G123" s="98"/>
      <c r="J123" s="98"/>
    </row>
    <row r="124" spans="1:10" ht="14">
      <c r="A124" s="97"/>
      <c r="B124" s="97"/>
      <c r="C124" s="97"/>
      <c r="D124" s="97"/>
      <c r="E124" s="97"/>
      <c r="F124" s="97"/>
      <c r="G124" s="98"/>
      <c r="J124" s="98"/>
    </row>
    <row r="125" spans="1:10" ht="14">
      <c r="A125" s="97"/>
      <c r="B125" s="97"/>
      <c r="C125" s="97"/>
      <c r="D125" s="97"/>
      <c r="E125" s="97"/>
      <c r="F125" s="97"/>
      <c r="G125" s="98"/>
      <c r="J125" s="98"/>
    </row>
    <row r="126" spans="1:10" ht="14">
      <c r="A126" s="97"/>
      <c r="B126" s="97"/>
      <c r="C126" s="97"/>
      <c r="D126" s="97"/>
      <c r="E126" s="97"/>
      <c r="F126" s="97"/>
      <c r="G126" s="98"/>
      <c r="J126" s="98"/>
    </row>
    <row r="127" spans="1:10" ht="14">
      <c r="A127" s="97"/>
      <c r="B127" s="97"/>
      <c r="C127" s="97"/>
      <c r="D127" s="97"/>
      <c r="E127" s="97"/>
      <c r="F127" s="97"/>
      <c r="G127" s="98"/>
      <c r="J127" s="98"/>
    </row>
    <row r="128" spans="1:10" ht="14">
      <c r="A128" s="97"/>
      <c r="B128" s="97"/>
      <c r="C128" s="97"/>
      <c r="D128" s="97"/>
      <c r="E128" s="97"/>
      <c r="F128" s="97"/>
      <c r="G128" s="98"/>
      <c r="J128" s="98"/>
    </row>
    <row r="129" spans="1:10" ht="14">
      <c r="A129" s="97"/>
      <c r="B129" s="97"/>
      <c r="C129" s="97"/>
      <c r="D129" s="97"/>
      <c r="E129" s="97"/>
      <c r="F129" s="97"/>
      <c r="G129" s="98"/>
      <c r="J129" s="98"/>
    </row>
    <row r="130" spans="1:10" ht="14">
      <c r="A130" s="97"/>
      <c r="B130" s="97"/>
      <c r="C130" s="97"/>
      <c r="D130" s="97"/>
      <c r="E130" s="97"/>
      <c r="F130" s="97"/>
      <c r="G130" s="98"/>
      <c r="J130" s="98"/>
    </row>
    <row r="131" spans="1:10" ht="14">
      <c r="A131" s="97"/>
      <c r="B131" s="97"/>
      <c r="C131" s="97"/>
      <c r="D131" s="97"/>
      <c r="E131" s="97"/>
      <c r="F131" s="97"/>
      <c r="G131" s="98"/>
      <c r="J131" s="98"/>
    </row>
    <row r="132" spans="1:10" ht="14">
      <c r="A132" s="97"/>
      <c r="B132" s="97"/>
      <c r="C132" s="97"/>
      <c r="D132" s="97"/>
      <c r="E132" s="97"/>
      <c r="F132" s="97"/>
      <c r="G132" s="98"/>
      <c r="J132" s="98"/>
    </row>
    <row r="133" spans="1:10" ht="14">
      <c r="A133" s="97"/>
      <c r="B133" s="97"/>
      <c r="C133" s="97"/>
      <c r="D133" s="97"/>
      <c r="E133" s="97"/>
      <c r="F133" s="97"/>
      <c r="G133" s="98"/>
      <c r="J133" s="98"/>
    </row>
    <row r="134" spans="1:10" ht="14">
      <c r="A134" s="97"/>
      <c r="B134" s="97"/>
      <c r="C134" s="97"/>
      <c r="D134" s="97"/>
      <c r="E134" s="97"/>
      <c r="F134" s="97"/>
      <c r="G134" s="98"/>
      <c r="J134" s="98"/>
    </row>
    <row r="135" spans="1:10" ht="14">
      <c r="A135" s="97"/>
      <c r="B135" s="97"/>
      <c r="C135" s="97"/>
      <c r="D135" s="97"/>
      <c r="E135" s="97"/>
      <c r="F135" s="97"/>
      <c r="G135" s="98"/>
      <c r="J135" s="98"/>
    </row>
    <row r="136" spans="1:10" ht="14">
      <c r="A136" s="97"/>
      <c r="B136" s="97"/>
      <c r="C136" s="97"/>
      <c r="D136" s="97"/>
      <c r="E136" s="97"/>
      <c r="F136" s="97"/>
      <c r="G136" s="98"/>
      <c r="J136" s="98"/>
    </row>
    <row r="137" spans="1:10" ht="14">
      <c r="A137" s="97"/>
      <c r="B137" s="97"/>
      <c r="C137" s="97"/>
      <c r="D137" s="97"/>
      <c r="E137" s="97"/>
      <c r="F137" s="97"/>
      <c r="G137" s="98"/>
      <c r="J137" s="98"/>
    </row>
    <row r="138" spans="1:10" ht="14">
      <c r="A138" s="97"/>
      <c r="B138" s="97"/>
      <c r="C138" s="97"/>
      <c r="D138" s="97"/>
      <c r="E138" s="97"/>
      <c r="F138" s="97"/>
      <c r="G138" s="98"/>
      <c r="J138" s="98"/>
    </row>
    <row r="139" spans="1:10" ht="14">
      <c r="A139" s="97"/>
      <c r="B139" s="97"/>
      <c r="C139" s="97"/>
      <c r="D139" s="97"/>
      <c r="E139" s="97"/>
      <c r="F139" s="97"/>
      <c r="G139" s="98"/>
      <c r="J139" s="98"/>
    </row>
    <row r="140" spans="1:10" ht="14">
      <c r="A140" s="97"/>
      <c r="B140" s="97"/>
      <c r="C140" s="97"/>
      <c r="D140" s="97"/>
      <c r="E140" s="97"/>
      <c r="F140" s="97"/>
      <c r="G140" s="98"/>
      <c r="J140" s="98"/>
    </row>
    <row r="141" spans="1:10" ht="14">
      <c r="A141" s="97"/>
      <c r="B141" s="97"/>
      <c r="C141" s="97"/>
      <c r="D141" s="97"/>
      <c r="E141" s="97"/>
      <c r="F141" s="97"/>
      <c r="G141" s="98"/>
      <c r="J141" s="98"/>
    </row>
    <row r="142" spans="1:10" ht="14">
      <c r="A142" s="97"/>
      <c r="B142" s="97"/>
      <c r="C142" s="97"/>
      <c r="D142" s="97"/>
      <c r="E142" s="97"/>
      <c r="F142" s="97"/>
      <c r="G142" s="98"/>
      <c r="J142" s="98"/>
    </row>
    <row r="143" spans="1:10" ht="14">
      <c r="A143" s="97"/>
      <c r="B143" s="97"/>
      <c r="C143" s="97"/>
      <c r="D143" s="97"/>
      <c r="E143" s="97"/>
      <c r="F143" s="97"/>
      <c r="G143" s="98"/>
      <c r="J143" s="98"/>
    </row>
    <row r="144" spans="1:10" ht="14">
      <c r="A144" s="97"/>
      <c r="B144" s="97"/>
      <c r="C144" s="97"/>
      <c r="D144" s="97"/>
      <c r="E144" s="97"/>
      <c r="F144" s="97"/>
      <c r="G144" s="98"/>
      <c r="J144" s="98"/>
    </row>
    <row r="145" spans="1:10" ht="14">
      <c r="A145" s="97"/>
      <c r="B145" s="97"/>
      <c r="C145" s="97"/>
      <c r="D145" s="97"/>
      <c r="E145" s="97"/>
      <c r="F145" s="97"/>
      <c r="G145" s="98"/>
      <c r="J145" s="98"/>
    </row>
    <row r="146" spans="1:10" ht="14">
      <c r="A146" s="97"/>
      <c r="B146" s="97"/>
      <c r="C146" s="97"/>
      <c r="D146" s="97"/>
      <c r="E146" s="97"/>
      <c r="F146" s="97"/>
      <c r="G146" s="98"/>
      <c r="J146" s="98"/>
    </row>
    <row r="147" spans="1:10" ht="14">
      <c r="A147" s="97"/>
      <c r="B147" s="97"/>
      <c r="C147" s="97"/>
      <c r="D147" s="97"/>
      <c r="E147" s="97"/>
      <c r="F147" s="97"/>
      <c r="G147" s="98"/>
      <c r="J147" s="98"/>
    </row>
    <row r="148" spans="1:10" ht="14">
      <c r="A148" s="97"/>
      <c r="B148" s="97"/>
      <c r="C148" s="97"/>
      <c r="D148" s="97"/>
      <c r="E148" s="97"/>
      <c r="F148" s="97"/>
      <c r="G148" s="98"/>
      <c r="J148" s="98"/>
    </row>
    <row r="149" spans="1:10" ht="14">
      <c r="A149" s="97"/>
      <c r="B149" s="97"/>
      <c r="C149" s="97"/>
      <c r="D149" s="97"/>
      <c r="E149" s="97"/>
      <c r="F149" s="97"/>
      <c r="G149" s="98"/>
      <c r="J149" s="98"/>
    </row>
    <row r="150" spans="1:10" ht="14">
      <c r="A150" s="97"/>
      <c r="B150" s="97"/>
      <c r="C150" s="97"/>
      <c r="D150" s="97"/>
      <c r="E150" s="97"/>
      <c r="F150" s="97"/>
      <c r="G150" s="98"/>
      <c r="J150" s="98"/>
    </row>
    <row r="151" spans="1:10" ht="14">
      <c r="A151" s="97"/>
      <c r="B151" s="97"/>
      <c r="C151" s="97"/>
      <c r="D151" s="97"/>
      <c r="E151" s="97"/>
      <c r="F151" s="97"/>
      <c r="G151" s="98"/>
      <c r="J151" s="98"/>
    </row>
    <row r="152" spans="1:10" ht="14">
      <c r="A152" s="97"/>
      <c r="B152" s="97"/>
      <c r="C152" s="97"/>
      <c r="D152" s="97"/>
      <c r="E152" s="97"/>
      <c r="F152" s="97"/>
      <c r="G152" s="98"/>
      <c r="J152" s="98"/>
    </row>
    <row r="153" spans="1:10" ht="14">
      <c r="A153" s="97"/>
      <c r="B153" s="97"/>
      <c r="C153" s="97"/>
      <c r="D153" s="97"/>
      <c r="E153" s="97"/>
      <c r="F153" s="97"/>
      <c r="G153" s="98"/>
      <c r="J153" s="98"/>
    </row>
    <row r="154" spans="1:10" ht="14">
      <c r="A154" s="97"/>
      <c r="B154" s="97"/>
      <c r="C154" s="97"/>
      <c r="D154" s="97"/>
      <c r="E154" s="97"/>
      <c r="F154" s="97"/>
      <c r="G154" s="98"/>
      <c r="J154" s="98"/>
    </row>
    <row r="155" spans="1:10" ht="14">
      <c r="A155" s="97"/>
      <c r="B155" s="97"/>
      <c r="C155" s="97"/>
      <c r="D155" s="97"/>
      <c r="E155" s="97"/>
      <c r="F155" s="97"/>
      <c r="G155" s="98"/>
      <c r="J155" s="98"/>
    </row>
    <row r="156" spans="1:10" ht="14">
      <c r="A156" s="97"/>
      <c r="B156" s="97"/>
      <c r="C156" s="97"/>
      <c r="D156" s="97"/>
      <c r="E156" s="97"/>
      <c r="F156" s="97"/>
      <c r="G156" s="98"/>
      <c r="J156" s="98"/>
    </row>
    <row r="157" spans="1:10" ht="14">
      <c r="A157" s="97"/>
      <c r="B157" s="97"/>
      <c r="C157" s="97"/>
      <c r="D157" s="97"/>
      <c r="E157" s="97"/>
      <c r="F157" s="97"/>
      <c r="G157" s="98"/>
      <c r="J157" s="98"/>
    </row>
    <row r="158" spans="1:10" ht="14">
      <c r="A158" s="97"/>
      <c r="B158" s="97"/>
      <c r="C158" s="97"/>
      <c r="D158" s="97"/>
      <c r="E158" s="97"/>
      <c r="F158" s="97"/>
      <c r="G158" s="98"/>
      <c r="J158" s="98"/>
    </row>
    <row r="159" spans="1:10" ht="14">
      <c r="A159" s="97"/>
      <c r="B159" s="97"/>
      <c r="C159" s="97"/>
      <c r="D159" s="97"/>
      <c r="E159" s="97"/>
      <c r="F159" s="97"/>
      <c r="G159" s="98"/>
      <c r="J159" s="98"/>
    </row>
    <row r="160" spans="1:10" ht="14">
      <c r="A160" s="97"/>
      <c r="B160" s="97"/>
      <c r="C160" s="97"/>
      <c r="D160" s="97"/>
      <c r="E160" s="97"/>
      <c r="F160" s="97"/>
      <c r="G160" s="98"/>
      <c r="J160" s="98"/>
    </row>
    <row r="161" spans="1:10" ht="14">
      <c r="A161" s="97"/>
      <c r="B161" s="97"/>
      <c r="C161" s="97"/>
      <c r="D161" s="97"/>
      <c r="E161" s="97"/>
      <c r="F161" s="97"/>
      <c r="G161" s="98"/>
      <c r="J161" s="98"/>
    </row>
    <row r="162" spans="1:10" ht="14">
      <c r="A162" s="97"/>
      <c r="B162" s="97"/>
      <c r="C162" s="97"/>
      <c r="D162" s="97"/>
      <c r="E162" s="97"/>
      <c r="F162" s="97"/>
      <c r="G162" s="98"/>
      <c r="J162" s="98"/>
    </row>
    <row r="163" spans="1:10" ht="14">
      <c r="A163" s="97"/>
      <c r="B163" s="97"/>
      <c r="C163" s="97"/>
      <c r="D163" s="97"/>
      <c r="E163" s="97"/>
      <c r="F163" s="97"/>
      <c r="G163" s="98"/>
      <c r="J163" s="98"/>
    </row>
    <row r="164" spans="1:10" ht="14">
      <c r="A164" s="97"/>
      <c r="B164" s="97"/>
      <c r="C164" s="97"/>
      <c r="D164" s="97"/>
      <c r="E164" s="97"/>
      <c r="F164" s="97"/>
      <c r="G164" s="98"/>
      <c r="J164" s="98"/>
    </row>
    <row r="165" spans="1:10" ht="14">
      <c r="A165" s="97"/>
      <c r="B165" s="97"/>
      <c r="C165" s="97"/>
      <c r="D165" s="97"/>
      <c r="E165" s="97"/>
      <c r="F165" s="97"/>
      <c r="G165" s="98"/>
      <c r="J165" s="98"/>
    </row>
    <row r="166" spans="1:10" ht="14">
      <c r="A166" s="97"/>
      <c r="B166" s="97"/>
      <c r="C166" s="97"/>
      <c r="D166" s="97"/>
      <c r="E166" s="97"/>
      <c r="F166" s="97"/>
      <c r="G166" s="98"/>
      <c r="J166" s="98"/>
    </row>
    <row r="167" spans="1:10" ht="14">
      <c r="A167" s="97"/>
      <c r="B167" s="97"/>
      <c r="C167" s="97"/>
      <c r="D167" s="97"/>
      <c r="E167" s="97"/>
      <c r="F167" s="97"/>
      <c r="G167" s="98"/>
      <c r="J167" s="98"/>
    </row>
    <row r="168" spans="1:10" ht="14">
      <c r="A168" s="97"/>
      <c r="B168" s="97"/>
      <c r="C168" s="97"/>
      <c r="D168" s="97"/>
      <c r="E168" s="97"/>
      <c r="F168" s="97"/>
      <c r="G168" s="98"/>
      <c r="J168" s="98"/>
    </row>
    <row r="169" spans="1:10" ht="14">
      <c r="A169" s="97"/>
      <c r="B169" s="97"/>
      <c r="C169" s="97"/>
      <c r="D169" s="97"/>
      <c r="E169" s="97"/>
      <c r="F169" s="97"/>
      <c r="G169" s="98"/>
      <c r="J169" s="98"/>
    </row>
    <row r="170" spans="1:10" ht="14">
      <c r="A170" s="97"/>
      <c r="B170" s="97"/>
      <c r="C170" s="97"/>
      <c r="D170" s="97"/>
      <c r="E170" s="97"/>
      <c r="F170" s="97"/>
      <c r="G170" s="98"/>
      <c r="J170" s="98"/>
    </row>
    <row r="171" spans="1:10" ht="14">
      <c r="A171" s="97"/>
      <c r="B171" s="97"/>
      <c r="C171" s="97"/>
      <c r="D171" s="97"/>
      <c r="E171" s="97"/>
      <c r="F171" s="97"/>
      <c r="G171" s="98"/>
      <c r="J171" s="98"/>
    </row>
    <row r="172" spans="1:10" ht="14">
      <c r="A172" s="97"/>
      <c r="B172" s="97"/>
      <c r="C172" s="97"/>
      <c r="D172" s="97"/>
      <c r="E172" s="97"/>
      <c r="F172" s="97"/>
      <c r="G172" s="98"/>
      <c r="J172" s="98"/>
    </row>
    <row r="173" spans="1:10" ht="14">
      <c r="A173" s="97"/>
      <c r="B173" s="97"/>
      <c r="C173" s="97"/>
      <c r="D173" s="97"/>
      <c r="E173" s="97"/>
      <c r="F173" s="97"/>
      <c r="G173" s="98"/>
      <c r="J173" s="98"/>
    </row>
    <row r="174" spans="1:10" ht="14">
      <c r="A174" s="97"/>
      <c r="B174" s="97"/>
      <c r="C174" s="97"/>
      <c r="D174" s="97"/>
      <c r="E174" s="97"/>
      <c r="F174" s="97"/>
      <c r="G174" s="98"/>
      <c r="J174" s="98"/>
    </row>
    <row r="175" spans="1:10" ht="14">
      <c r="A175" s="97"/>
      <c r="B175" s="97"/>
      <c r="C175" s="97"/>
      <c r="D175" s="97"/>
      <c r="E175" s="97"/>
      <c r="F175" s="97"/>
      <c r="G175" s="98"/>
      <c r="J175" s="98"/>
    </row>
    <row r="176" spans="1:10" ht="14">
      <c r="A176" s="97"/>
      <c r="B176" s="97"/>
      <c r="C176" s="97"/>
      <c r="D176" s="97"/>
      <c r="E176" s="97"/>
      <c r="F176" s="97"/>
      <c r="G176" s="98"/>
      <c r="J176" s="98"/>
    </row>
    <row r="177" spans="1:10" ht="14">
      <c r="A177" s="97"/>
      <c r="B177" s="97"/>
      <c r="C177" s="97"/>
      <c r="D177" s="97"/>
      <c r="E177" s="97"/>
      <c r="F177" s="97"/>
      <c r="G177" s="98"/>
      <c r="J177" s="98"/>
    </row>
    <row r="178" spans="1:10" ht="14">
      <c r="A178" s="97"/>
      <c r="B178" s="97"/>
      <c r="C178" s="97"/>
      <c r="D178" s="97"/>
      <c r="E178" s="97"/>
      <c r="F178" s="97"/>
      <c r="G178" s="98"/>
      <c r="J178" s="98"/>
    </row>
    <row r="179" spans="1:10" ht="14">
      <c r="A179" s="97"/>
      <c r="B179" s="97"/>
      <c r="C179" s="97"/>
      <c r="D179" s="97"/>
      <c r="E179" s="97"/>
      <c r="F179" s="97"/>
      <c r="G179" s="98"/>
      <c r="J179" s="98"/>
    </row>
    <row r="180" spans="1:10" ht="14">
      <c r="A180" s="97"/>
      <c r="B180" s="97"/>
      <c r="C180" s="97"/>
      <c r="D180" s="97"/>
      <c r="E180" s="97"/>
      <c r="F180" s="97"/>
      <c r="G180" s="98"/>
      <c r="J180" s="98"/>
    </row>
    <row r="181" spans="1:10" ht="14">
      <c r="A181" s="97"/>
      <c r="B181" s="97"/>
      <c r="C181" s="97"/>
      <c r="D181" s="97"/>
      <c r="E181" s="97"/>
      <c r="F181" s="97"/>
      <c r="G181" s="98"/>
      <c r="J181" s="98"/>
    </row>
    <row r="182" spans="1:10" ht="14">
      <c r="A182" s="97"/>
      <c r="B182" s="97"/>
      <c r="C182" s="97"/>
      <c r="D182" s="97"/>
      <c r="E182" s="97"/>
      <c r="F182" s="97"/>
      <c r="G182" s="98"/>
      <c r="J182" s="98"/>
    </row>
    <row r="183" spans="1:10" ht="14">
      <c r="A183" s="97"/>
      <c r="B183" s="97"/>
      <c r="C183" s="97"/>
      <c r="D183" s="97"/>
      <c r="E183" s="97"/>
      <c r="F183" s="97"/>
      <c r="G183" s="98"/>
      <c r="J183" s="98"/>
    </row>
    <row r="184" spans="1:10" ht="14">
      <c r="A184" s="97"/>
      <c r="B184" s="97"/>
      <c r="C184" s="97"/>
      <c r="D184" s="97"/>
      <c r="E184" s="97"/>
      <c r="F184" s="97"/>
      <c r="G184" s="98"/>
      <c r="J184" s="98"/>
    </row>
    <row r="185" spans="1:10" ht="14">
      <c r="A185" s="97"/>
      <c r="B185" s="97"/>
      <c r="C185" s="97"/>
      <c r="D185" s="97"/>
      <c r="E185" s="97"/>
      <c r="F185" s="97"/>
      <c r="G185" s="98"/>
      <c r="J185" s="98"/>
    </row>
    <row r="186" spans="1:10" ht="14">
      <c r="A186" s="97"/>
      <c r="B186" s="97"/>
      <c r="C186" s="97"/>
      <c r="D186" s="97"/>
      <c r="E186" s="97"/>
      <c r="F186" s="97"/>
      <c r="G186" s="98"/>
      <c r="J186" s="98"/>
    </row>
    <row r="187" spans="1:10" ht="14">
      <c r="A187" s="97"/>
      <c r="B187" s="97"/>
      <c r="C187" s="97"/>
      <c r="D187" s="97"/>
      <c r="E187" s="97"/>
      <c r="F187" s="97"/>
      <c r="G187" s="98"/>
      <c r="J187" s="98"/>
    </row>
    <row r="188" spans="1:10" ht="14">
      <c r="A188" s="97"/>
      <c r="B188" s="97"/>
      <c r="C188" s="97"/>
      <c r="D188" s="97"/>
      <c r="E188" s="97"/>
      <c r="F188" s="97"/>
      <c r="G188" s="98"/>
      <c r="J188" s="98"/>
    </row>
    <row r="189" spans="1:10" ht="14">
      <c r="A189" s="97"/>
      <c r="B189" s="97"/>
      <c r="C189" s="97"/>
      <c r="D189" s="97"/>
      <c r="E189" s="97"/>
      <c r="F189" s="97"/>
      <c r="G189" s="98"/>
      <c r="J189" s="98"/>
    </row>
    <row r="190" spans="1:10" ht="14">
      <c r="A190" s="97"/>
      <c r="B190" s="97"/>
      <c r="C190" s="97"/>
      <c r="D190" s="97"/>
      <c r="E190" s="97"/>
      <c r="F190" s="97"/>
      <c r="G190" s="98"/>
      <c r="J190" s="98"/>
    </row>
    <row r="191" spans="1:10" ht="14">
      <c r="A191" s="97"/>
      <c r="B191" s="97"/>
      <c r="C191" s="97"/>
      <c r="D191" s="97"/>
      <c r="E191" s="97"/>
      <c r="F191" s="97"/>
      <c r="G191" s="98"/>
      <c r="J191" s="98"/>
    </row>
    <row r="192" spans="1:10" ht="14">
      <c r="A192" s="97"/>
      <c r="B192" s="97"/>
      <c r="C192" s="97"/>
      <c r="D192" s="97"/>
      <c r="E192" s="97"/>
      <c r="F192" s="97"/>
      <c r="G192" s="98"/>
      <c r="J192" s="98"/>
    </row>
    <row r="193" spans="1:10" ht="14">
      <c r="A193" s="97"/>
      <c r="B193" s="97"/>
      <c r="C193" s="97"/>
      <c r="D193" s="97"/>
      <c r="E193" s="97"/>
      <c r="F193" s="97"/>
      <c r="G193" s="98"/>
      <c r="J193" s="98"/>
    </row>
    <row r="194" spans="1:10" ht="14">
      <c r="A194" s="97"/>
      <c r="B194" s="97"/>
      <c r="C194" s="97"/>
      <c r="D194" s="97"/>
      <c r="E194" s="97"/>
      <c r="F194" s="97"/>
      <c r="G194" s="98"/>
      <c r="J194" s="98"/>
    </row>
    <row r="195" spans="1:10" ht="14">
      <c r="A195" s="97"/>
      <c r="B195" s="97"/>
      <c r="C195" s="97"/>
      <c r="D195" s="97"/>
      <c r="E195" s="97"/>
      <c r="F195" s="97"/>
      <c r="G195" s="98"/>
      <c r="J195" s="98"/>
    </row>
    <row r="196" spans="1:10" ht="14">
      <c r="A196" s="97"/>
      <c r="B196" s="97"/>
      <c r="C196" s="97"/>
      <c r="D196" s="97"/>
      <c r="E196" s="97"/>
      <c r="F196" s="97"/>
      <c r="G196" s="98"/>
      <c r="J196" s="98"/>
    </row>
    <row r="197" spans="1:10" ht="14">
      <c r="A197" s="97"/>
      <c r="B197" s="97"/>
      <c r="C197" s="97"/>
      <c r="D197" s="97"/>
      <c r="E197" s="97"/>
      <c r="F197" s="97"/>
      <c r="G197" s="98"/>
      <c r="J197" s="98"/>
    </row>
    <row r="198" spans="1:10" ht="14">
      <c r="A198" s="97"/>
      <c r="B198" s="97"/>
      <c r="C198" s="97"/>
      <c r="D198" s="97"/>
      <c r="E198" s="97"/>
      <c r="F198" s="97"/>
      <c r="G198" s="98"/>
      <c r="J198" s="98"/>
    </row>
    <row r="199" spans="1:10" ht="14">
      <c r="A199" s="97"/>
      <c r="B199" s="97"/>
      <c r="C199" s="97"/>
      <c r="D199" s="97"/>
      <c r="E199" s="97"/>
      <c r="F199" s="97"/>
      <c r="G199" s="98"/>
      <c r="J199" s="98"/>
    </row>
    <row r="200" spans="1:10" ht="14">
      <c r="A200" s="97"/>
      <c r="B200" s="97"/>
      <c r="C200" s="97"/>
      <c r="D200" s="97"/>
      <c r="E200" s="97"/>
      <c r="F200" s="97"/>
      <c r="G200" s="98"/>
      <c r="J200" s="98"/>
    </row>
    <row r="201" spans="1:10" ht="14">
      <c r="A201" s="97"/>
      <c r="B201" s="97"/>
      <c r="C201" s="97"/>
      <c r="D201" s="97"/>
      <c r="E201" s="97"/>
      <c r="F201" s="97"/>
      <c r="G201" s="98"/>
      <c r="J201" s="98"/>
    </row>
    <row r="202" spans="1:10" ht="14">
      <c r="A202" s="97"/>
      <c r="B202" s="97"/>
      <c r="C202" s="97"/>
      <c r="D202" s="97"/>
      <c r="E202" s="97"/>
      <c r="F202" s="97"/>
      <c r="G202" s="98"/>
      <c r="J202" s="98"/>
    </row>
    <row r="203" spans="1:10" ht="14">
      <c r="A203" s="97"/>
      <c r="B203" s="97"/>
      <c r="C203" s="97"/>
      <c r="D203" s="97"/>
      <c r="E203" s="97"/>
      <c r="F203" s="97"/>
      <c r="G203" s="98"/>
      <c r="J203" s="98"/>
    </row>
    <row r="204" spans="1:10" ht="14">
      <c r="A204" s="97"/>
      <c r="B204" s="97"/>
      <c r="C204" s="97"/>
      <c r="D204" s="97"/>
      <c r="E204" s="97"/>
      <c r="F204" s="97"/>
      <c r="G204" s="98"/>
      <c r="J204" s="98"/>
    </row>
    <row r="205" spans="1:10" ht="14">
      <c r="A205" s="97"/>
      <c r="B205" s="97"/>
      <c r="C205" s="97"/>
      <c r="D205" s="97"/>
      <c r="E205" s="97"/>
      <c r="F205" s="97"/>
      <c r="G205" s="98"/>
      <c r="J205" s="98"/>
    </row>
    <row r="206" spans="1:10" ht="14">
      <c r="A206" s="97"/>
      <c r="B206" s="97"/>
      <c r="C206" s="97"/>
      <c r="D206" s="97"/>
      <c r="E206" s="97"/>
      <c r="F206" s="97"/>
      <c r="G206" s="98"/>
      <c r="J206" s="98"/>
    </row>
    <row r="207" spans="1:10" ht="14">
      <c r="A207" s="97"/>
      <c r="B207" s="97"/>
      <c r="C207" s="97"/>
      <c r="D207" s="97"/>
      <c r="E207" s="97"/>
      <c r="F207" s="97"/>
      <c r="G207" s="98"/>
      <c r="J207" s="98"/>
    </row>
    <row r="208" spans="1:10" ht="14">
      <c r="A208" s="97"/>
      <c r="B208" s="97"/>
      <c r="C208" s="97"/>
      <c r="D208" s="97"/>
      <c r="E208" s="97"/>
      <c r="F208" s="97"/>
      <c r="G208" s="98"/>
      <c r="J208" s="98"/>
    </row>
    <row r="209" spans="1:10" ht="14">
      <c r="A209" s="97"/>
      <c r="B209" s="97"/>
      <c r="C209" s="97"/>
      <c r="D209" s="97"/>
      <c r="E209" s="97"/>
      <c r="F209" s="97"/>
      <c r="G209" s="98"/>
      <c r="J209" s="98"/>
    </row>
    <row r="210" spans="1:10" ht="14">
      <c r="A210" s="97"/>
      <c r="B210" s="97"/>
      <c r="C210" s="97"/>
      <c r="D210" s="97"/>
      <c r="E210" s="97"/>
      <c r="F210" s="97"/>
      <c r="G210" s="98"/>
      <c r="J210" s="98"/>
    </row>
    <row r="211" spans="1:10" ht="14">
      <c r="A211" s="97"/>
      <c r="B211" s="97"/>
      <c r="C211" s="97"/>
      <c r="D211" s="97"/>
      <c r="E211" s="97"/>
      <c r="F211" s="97"/>
      <c r="G211" s="98"/>
      <c r="J211" s="98"/>
    </row>
    <row r="212" spans="1:10" ht="14">
      <c r="A212" s="97"/>
      <c r="B212" s="97"/>
      <c r="C212" s="97"/>
      <c r="D212" s="97"/>
      <c r="E212" s="97"/>
      <c r="F212" s="97"/>
      <c r="G212" s="98"/>
      <c r="J212" s="98"/>
    </row>
    <row r="213" spans="1:10" ht="14">
      <c r="A213" s="97"/>
      <c r="B213" s="97"/>
      <c r="C213" s="97"/>
      <c r="D213" s="97"/>
      <c r="E213" s="97"/>
      <c r="F213" s="97"/>
      <c r="G213" s="98"/>
      <c r="J213" s="98"/>
    </row>
    <row r="214" spans="1:10" ht="14">
      <c r="A214" s="97"/>
      <c r="B214" s="97"/>
      <c r="C214" s="97"/>
      <c r="D214" s="97"/>
      <c r="E214" s="97"/>
      <c r="F214" s="97"/>
      <c r="G214" s="98"/>
      <c r="J214" s="98"/>
    </row>
    <row r="215" spans="1:10" ht="14">
      <c r="A215" s="97"/>
      <c r="B215" s="97"/>
      <c r="C215" s="97"/>
      <c r="D215" s="97"/>
      <c r="E215" s="97"/>
      <c r="F215" s="97"/>
      <c r="G215" s="98"/>
      <c r="J215" s="98"/>
    </row>
    <row r="216" spans="1:10" ht="14">
      <c r="A216" s="97"/>
      <c r="B216" s="97"/>
      <c r="C216" s="97"/>
      <c r="D216" s="97"/>
      <c r="E216" s="97"/>
      <c r="F216" s="97"/>
      <c r="G216" s="98"/>
      <c r="J216" s="98"/>
    </row>
    <row r="217" spans="1:10" ht="14">
      <c r="A217" s="97"/>
      <c r="B217" s="97"/>
      <c r="C217" s="97"/>
      <c r="D217" s="97"/>
      <c r="E217" s="97"/>
      <c r="F217" s="97"/>
      <c r="G217" s="98"/>
      <c r="J217" s="98"/>
    </row>
    <row r="218" spans="1:10" ht="14">
      <c r="A218" s="97"/>
      <c r="B218" s="97"/>
      <c r="C218" s="97"/>
      <c r="D218" s="97"/>
      <c r="E218" s="97"/>
      <c r="F218" s="97"/>
      <c r="G218" s="98"/>
      <c r="J218" s="98"/>
    </row>
    <row r="219" spans="1:10" ht="14">
      <c r="A219" s="97"/>
      <c r="B219" s="97"/>
      <c r="C219" s="97"/>
      <c r="D219" s="97"/>
      <c r="E219" s="97"/>
      <c r="F219" s="97"/>
      <c r="G219" s="98"/>
      <c r="J219" s="98"/>
    </row>
    <row r="220" spans="1:10" ht="14">
      <c r="A220" s="97"/>
      <c r="B220" s="97"/>
      <c r="C220" s="97"/>
      <c r="D220" s="97"/>
      <c r="E220" s="97"/>
      <c r="F220" s="97"/>
      <c r="G220" s="98"/>
      <c r="J220" s="98"/>
    </row>
    <row r="221" spans="1:10" ht="14">
      <c r="A221" s="97"/>
      <c r="B221" s="97"/>
      <c r="C221" s="97"/>
      <c r="D221" s="97"/>
      <c r="E221" s="97"/>
      <c r="F221" s="97"/>
      <c r="G221" s="98"/>
      <c r="J221" s="98"/>
    </row>
    <row r="222" spans="1:10" ht="14">
      <c r="A222" s="97"/>
      <c r="B222" s="97"/>
      <c r="C222" s="97"/>
      <c r="D222" s="97"/>
      <c r="E222" s="97"/>
      <c r="F222" s="97"/>
      <c r="G222" s="98"/>
      <c r="J222" s="98"/>
    </row>
    <row r="223" spans="1:10" ht="14">
      <c r="A223" s="97"/>
      <c r="B223" s="97"/>
      <c r="C223" s="97"/>
      <c r="D223" s="97"/>
      <c r="E223" s="97"/>
      <c r="F223" s="97"/>
      <c r="G223" s="98"/>
      <c r="J223" s="98"/>
    </row>
    <row r="224" spans="1:10" ht="14">
      <c r="A224" s="97"/>
      <c r="B224" s="97"/>
      <c r="C224" s="97"/>
      <c r="D224" s="97"/>
      <c r="E224" s="97"/>
      <c r="F224" s="97"/>
      <c r="G224" s="98"/>
      <c r="J224" s="98"/>
    </row>
    <row r="225" spans="1:10" ht="14">
      <c r="A225" s="97"/>
      <c r="B225" s="97"/>
      <c r="C225" s="97"/>
      <c r="D225" s="97"/>
      <c r="E225" s="97"/>
      <c r="F225" s="97"/>
      <c r="G225" s="98"/>
      <c r="J225" s="98"/>
    </row>
    <row r="226" spans="1:10" ht="14">
      <c r="A226" s="97"/>
      <c r="B226" s="97"/>
      <c r="C226" s="97"/>
      <c r="D226" s="97"/>
      <c r="E226" s="97"/>
      <c r="F226" s="97"/>
      <c r="G226" s="98"/>
      <c r="J226" s="98"/>
    </row>
    <row r="227" spans="1:10" ht="14">
      <c r="A227" s="97"/>
      <c r="B227" s="97"/>
      <c r="C227" s="97"/>
      <c r="D227" s="97"/>
      <c r="E227" s="97"/>
      <c r="F227" s="97"/>
      <c r="G227" s="98"/>
      <c r="J227" s="98"/>
    </row>
    <row r="228" spans="1:10" ht="14">
      <c r="A228" s="97"/>
      <c r="B228" s="97"/>
      <c r="C228" s="97"/>
      <c r="D228" s="97"/>
      <c r="E228" s="97"/>
      <c r="F228" s="97"/>
      <c r="G228" s="98"/>
      <c r="J228" s="98"/>
    </row>
    <row r="229" spans="1:10" ht="14">
      <c r="A229" s="97"/>
      <c r="B229" s="97"/>
      <c r="C229" s="97"/>
      <c r="D229" s="97"/>
      <c r="E229" s="97"/>
      <c r="F229" s="97"/>
      <c r="G229" s="98"/>
      <c r="J229" s="98"/>
    </row>
    <row r="230" spans="1:10" ht="14">
      <c r="A230" s="97"/>
      <c r="B230" s="97"/>
      <c r="C230" s="97"/>
      <c r="D230" s="97"/>
      <c r="E230" s="97"/>
      <c r="F230" s="97"/>
      <c r="G230" s="98"/>
      <c r="J230" s="98"/>
    </row>
    <row r="231" spans="1:10" ht="14">
      <c r="A231" s="97"/>
      <c r="B231" s="97"/>
      <c r="C231" s="97"/>
      <c r="D231" s="97"/>
      <c r="E231" s="97"/>
      <c r="F231" s="97"/>
      <c r="G231" s="98"/>
      <c r="J231" s="98"/>
    </row>
    <row r="232" spans="1:10" ht="14">
      <c r="A232" s="97"/>
      <c r="B232" s="97"/>
      <c r="C232" s="97"/>
      <c r="D232" s="97"/>
      <c r="E232" s="97"/>
      <c r="F232" s="97"/>
      <c r="G232" s="98"/>
      <c r="J232" s="98"/>
    </row>
    <row r="233" spans="1:10" ht="14">
      <c r="A233" s="97"/>
      <c r="B233" s="97"/>
      <c r="C233" s="97"/>
      <c r="D233" s="97"/>
      <c r="E233" s="97"/>
      <c r="F233" s="97"/>
      <c r="G233" s="98"/>
      <c r="J233" s="98"/>
    </row>
    <row r="234" spans="1:10" ht="14">
      <c r="A234" s="97"/>
      <c r="B234" s="97"/>
      <c r="C234" s="97"/>
      <c r="D234" s="97"/>
      <c r="E234" s="97"/>
      <c r="F234" s="97"/>
      <c r="G234" s="98"/>
      <c r="J234" s="98"/>
    </row>
    <row r="235" spans="1:10" ht="14">
      <c r="A235" s="97"/>
      <c r="B235" s="97"/>
      <c r="C235" s="97"/>
      <c r="D235" s="97"/>
      <c r="E235" s="97"/>
      <c r="F235" s="97"/>
      <c r="G235" s="98"/>
      <c r="J235" s="98"/>
    </row>
    <row r="236" spans="1:10" ht="14">
      <c r="A236" s="97"/>
      <c r="B236" s="97"/>
      <c r="C236" s="97"/>
      <c r="D236" s="97"/>
      <c r="E236" s="97"/>
      <c r="F236" s="97"/>
      <c r="G236" s="98"/>
      <c r="J236" s="98"/>
    </row>
    <row r="237" spans="1:10" ht="14">
      <c r="A237" s="97"/>
      <c r="B237" s="97"/>
      <c r="C237" s="97"/>
      <c r="D237" s="97"/>
      <c r="E237" s="97"/>
      <c r="F237" s="97"/>
      <c r="G237" s="98"/>
      <c r="J237" s="98"/>
    </row>
    <row r="238" spans="1:10" ht="14">
      <c r="A238" s="97"/>
      <c r="B238" s="97"/>
      <c r="C238" s="97"/>
      <c r="D238" s="97"/>
      <c r="E238" s="97"/>
      <c r="F238" s="97"/>
      <c r="G238" s="98"/>
      <c r="J238" s="98"/>
    </row>
    <row r="239" spans="1:10" ht="14">
      <c r="A239" s="97"/>
      <c r="B239" s="97"/>
      <c r="C239" s="97"/>
      <c r="D239" s="97"/>
      <c r="E239" s="97"/>
      <c r="F239" s="97"/>
      <c r="G239" s="98"/>
      <c r="J239" s="98"/>
    </row>
    <row r="240" spans="1:10" ht="14">
      <c r="A240" s="97"/>
      <c r="B240" s="97"/>
      <c r="C240" s="97"/>
      <c r="D240" s="97"/>
      <c r="E240" s="97"/>
      <c r="F240" s="97"/>
      <c r="G240" s="98"/>
      <c r="J240" s="98"/>
    </row>
    <row r="241" spans="1:10" ht="14">
      <c r="A241" s="97"/>
      <c r="B241" s="97"/>
      <c r="C241" s="97"/>
      <c r="D241" s="97"/>
      <c r="E241" s="97"/>
      <c r="F241" s="97"/>
      <c r="G241" s="98"/>
      <c r="J241" s="98"/>
    </row>
    <row r="242" spans="1:10" ht="14">
      <c r="A242" s="97"/>
      <c r="B242" s="97"/>
      <c r="C242" s="97"/>
      <c r="D242" s="97"/>
      <c r="E242" s="97"/>
      <c r="F242" s="97"/>
      <c r="G242" s="98"/>
      <c r="J242" s="98"/>
    </row>
    <row r="243" spans="1:10" ht="14">
      <c r="A243" s="97"/>
      <c r="B243" s="97"/>
      <c r="C243" s="97"/>
      <c r="D243" s="97"/>
      <c r="E243" s="97"/>
      <c r="F243" s="97"/>
      <c r="G243" s="98"/>
      <c r="J243" s="98"/>
    </row>
    <row r="244" spans="1:10" ht="14">
      <c r="A244" s="97"/>
      <c r="B244" s="97"/>
      <c r="C244" s="97"/>
      <c r="D244" s="97"/>
      <c r="E244" s="97"/>
      <c r="F244" s="97"/>
      <c r="G244" s="98"/>
      <c r="J244" s="98"/>
    </row>
    <row r="245" spans="1:10" ht="14">
      <c r="A245" s="97"/>
      <c r="B245" s="97"/>
      <c r="C245" s="97"/>
      <c r="D245" s="97"/>
      <c r="E245" s="97"/>
      <c r="F245" s="97"/>
      <c r="G245" s="98"/>
      <c r="J245" s="98"/>
    </row>
    <row r="246" spans="1:10" ht="14">
      <c r="A246" s="97"/>
      <c r="B246" s="97"/>
      <c r="C246" s="97"/>
      <c r="D246" s="97"/>
      <c r="E246" s="97"/>
      <c r="F246" s="97"/>
      <c r="G246" s="98"/>
      <c r="J246" s="98"/>
    </row>
    <row r="247" spans="1:10" ht="14">
      <c r="A247" s="97"/>
      <c r="B247" s="97"/>
      <c r="C247" s="97"/>
      <c r="D247" s="97"/>
      <c r="E247" s="97"/>
      <c r="F247" s="97"/>
      <c r="G247" s="98"/>
      <c r="J247" s="98"/>
    </row>
    <row r="248" spans="1:10" ht="14">
      <c r="A248" s="97"/>
      <c r="B248" s="97"/>
      <c r="C248" s="97"/>
      <c r="D248" s="97"/>
      <c r="E248" s="97"/>
      <c r="F248" s="97"/>
      <c r="G248" s="98"/>
      <c r="J248" s="98"/>
    </row>
    <row r="249" spans="1:10" ht="14">
      <c r="A249" s="97"/>
      <c r="B249" s="97"/>
      <c r="C249" s="97"/>
      <c r="D249" s="97"/>
      <c r="E249" s="97"/>
      <c r="F249" s="97"/>
      <c r="G249" s="98"/>
      <c r="J249" s="98"/>
    </row>
    <row r="250" spans="1:10" ht="14">
      <c r="A250" s="97"/>
      <c r="B250" s="97"/>
      <c r="C250" s="97"/>
      <c r="D250" s="97"/>
      <c r="E250" s="97"/>
      <c r="F250" s="97"/>
      <c r="G250" s="98"/>
      <c r="J250" s="98"/>
    </row>
    <row r="251" spans="1:10" ht="14">
      <c r="A251" s="97"/>
      <c r="B251" s="97"/>
      <c r="C251" s="97"/>
      <c r="D251" s="97"/>
      <c r="E251" s="97"/>
      <c r="F251" s="97"/>
      <c r="G251" s="98"/>
      <c r="J251" s="98"/>
    </row>
    <row r="252" spans="1:10" ht="14">
      <c r="A252" s="97"/>
      <c r="B252" s="97"/>
      <c r="C252" s="97"/>
      <c r="D252" s="97"/>
      <c r="E252" s="97"/>
      <c r="F252" s="97"/>
      <c r="G252" s="98"/>
      <c r="J252" s="98"/>
    </row>
    <row r="253" spans="1:10" ht="14">
      <c r="A253" s="97"/>
      <c r="B253" s="97"/>
      <c r="C253" s="97"/>
      <c r="D253" s="97"/>
      <c r="E253" s="97"/>
      <c r="F253" s="97"/>
      <c r="G253" s="98"/>
      <c r="J253" s="98"/>
    </row>
    <row r="254" spans="1:10" ht="14">
      <c r="A254" s="97"/>
      <c r="B254" s="97"/>
      <c r="C254" s="97"/>
      <c r="D254" s="97"/>
      <c r="E254" s="97"/>
      <c r="F254" s="97"/>
      <c r="G254" s="98"/>
      <c r="J254" s="98"/>
    </row>
    <row r="255" spans="1:10" ht="14">
      <c r="A255" s="97"/>
      <c r="B255" s="97"/>
      <c r="C255" s="97"/>
      <c r="D255" s="97"/>
      <c r="E255" s="97"/>
      <c r="F255" s="97"/>
      <c r="G255" s="98"/>
      <c r="J255" s="98"/>
    </row>
    <row r="256" spans="1:10" ht="14">
      <c r="A256" s="97"/>
      <c r="B256" s="97"/>
      <c r="C256" s="97"/>
      <c r="D256" s="97"/>
      <c r="E256" s="97"/>
      <c r="F256" s="97"/>
      <c r="G256" s="98"/>
      <c r="J256" s="98"/>
    </row>
    <row r="257" spans="1:10" ht="14">
      <c r="A257" s="97"/>
      <c r="B257" s="97"/>
      <c r="C257" s="97"/>
      <c r="D257" s="97"/>
      <c r="E257" s="97"/>
      <c r="F257" s="97"/>
      <c r="G257" s="98"/>
      <c r="J257" s="98"/>
    </row>
    <row r="258" spans="1:10" ht="14">
      <c r="A258" s="97"/>
      <c r="B258" s="97"/>
      <c r="C258" s="97"/>
      <c r="D258" s="97"/>
      <c r="E258" s="97"/>
      <c r="F258" s="97"/>
      <c r="G258" s="98"/>
      <c r="J258" s="98"/>
    </row>
    <row r="259" spans="1:10" ht="14">
      <c r="A259" s="97"/>
      <c r="B259" s="97"/>
      <c r="C259" s="97"/>
      <c r="D259" s="97"/>
      <c r="E259" s="97"/>
      <c r="F259" s="97"/>
      <c r="G259" s="98"/>
      <c r="J259" s="98"/>
    </row>
    <row r="260" spans="1:10" ht="14">
      <c r="A260" s="97"/>
      <c r="B260" s="97"/>
      <c r="C260" s="97"/>
      <c r="D260" s="97"/>
      <c r="E260" s="97"/>
      <c r="F260" s="97"/>
      <c r="G260" s="98"/>
      <c r="J260" s="98"/>
    </row>
    <row r="261" spans="1:10" ht="14">
      <c r="A261" s="97"/>
      <c r="B261" s="97"/>
      <c r="C261" s="97"/>
      <c r="D261" s="97"/>
      <c r="E261" s="97"/>
      <c r="F261" s="97"/>
      <c r="G261" s="98"/>
      <c r="J261" s="98"/>
    </row>
    <row r="262" spans="1:10" ht="14">
      <c r="A262" s="97"/>
      <c r="B262" s="97"/>
      <c r="C262" s="97"/>
      <c r="D262" s="97"/>
      <c r="E262" s="97"/>
      <c r="F262" s="97"/>
      <c r="G262" s="98"/>
      <c r="J262" s="98"/>
    </row>
    <row r="263" spans="1:10" ht="14">
      <c r="A263" s="97"/>
      <c r="B263" s="97"/>
      <c r="C263" s="97"/>
      <c r="D263" s="97"/>
      <c r="E263" s="97"/>
      <c r="F263" s="97"/>
      <c r="G263" s="98"/>
      <c r="J263" s="98"/>
    </row>
    <row r="264" spans="1:10" ht="14">
      <c r="A264" s="97"/>
      <c r="B264" s="97"/>
      <c r="C264" s="97"/>
      <c r="D264" s="97"/>
      <c r="E264" s="97"/>
      <c r="F264" s="97"/>
      <c r="G264" s="98"/>
      <c r="J264" s="98"/>
    </row>
    <row r="265" spans="1:10" ht="14">
      <c r="A265" s="97"/>
      <c r="B265" s="97"/>
      <c r="C265" s="97"/>
      <c r="D265" s="97"/>
      <c r="E265" s="97"/>
      <c r="F265" s="97"/>
      <c r="G265" s="98"/>
      <c r="J265" s="98"/>
    </row>
    <row r="266" spans="1:10" ht="14">
      <c r="A266" s="97"/>
      <c r="B266" s="97"/>
      <c r="C266" s="97"/>
      <c r="D266" s="97"/>
      <c r="E266" s="97"/>
      <c r="F266" s="97"/>
      <c r="G266" s="98"/>
      <c r="J266" s="98"/>
    </row>
    <row r="267" spans="1:10" ht="14">
      <c r="A267" s="97"/>
      <c r="B267" s="97"/>
      <c r="C267" s="97"/>
      <c r="D267" s="97"/>
      <c r="E267" s="97"/>
      <c r="F267" s="97"/>
      <c r="G267" s="98"/>
      <c r="J267" s="98"/>
    </row>
    <row r="268" spans="1:10" ht="14">
      <c r="A268" s="97"/>
      <c r="B268" s="97"/>
      <c r="C268" s="97"/>
      <c r="D268" s="97"/>
      <c r="E268" s="97"/>
      <c r="F268" s="97"/>
      <c r="G268" s="98"/>
      <c r="J268" s="98"/>
    </row>
    <row r="269" spans="1:10" ht="14">
      <c r="A269" s="97"/>
      <c r="B269" s="97"/>
      <c r="C269" s="97"/>
      <c r="D269" s="97"/>
      <c r="E269" s="97"/>
      <c r="F269" s="97"/>
      <c r="G269" s="98"/>
      <c r="J269" s="98"/>
    </row>
    <row r="270" spans="1:10" ht="14">
      <c r="A270" s="97"/>
      <c r="B270" s="97"/>
      <c r="C270" s="97"/>
      <c r="D270" s="97"/>
      <c r="E270" s="97"/>
      <c r="F270" s="97"/>
      <c r="G270" s="98"/>
      <c r="J270" s="98"/>
    </row>
    <row r="271" spans="1:10" ht="14">
      <c r="A271" s="97"/>
      <c r="B271" s="97"/>
      <c r="C271" s="97"/>
      <c r="D271" s="97"/>
      <c r="E271" s="97"/>
      <c r="F271" s="97"/>
      <c r="G271" s="98"/>
      <c r="J271" s="98"/>
    </row>
    <row r="272" spans="1:10" ht="14">
      <c r="A272" s="97"/>
      <c r="B272" s="97"/>
      <c r="C272" s="97"/>
      <c r="D272" s="97"/>
      <c r="E272" s="97"/>
      <c r="F272" s="97"/>
      <c r="G272" s="98"/>
      <c r="J272" s="98"/>
    </row>
    <row r="273" spans="1:10" ht="14">
      <c r="A273" s="97"/>
      <c r="B273" s="97"/>
      <c r="C273" s="97"/>
      <c r="D273" s="97"/>
      <c r="E273" s="97"/>
      <c r="F273" s="97"/>
      <c r="G273" s="98"/>
      <c r="J273" s="98"/>
    </row>
    <row r="274" spans="1:10" ht="14">
      <c r="A274" s="97"/>
      <c r="B274" s="97"/>
      <c r="C274" s="97"/>
      <c r="D274" s="97"/>
      <c r="E274" s="97"/>
      <c r="F274" s="97"/>
      <c r="G274" s="98"/>
      <c r="J274" s="98"/>
    </row>
    <row r="275" spans="1:10" ht="14">
      <c r="A275" s="97"/>
      <c r="B275" s="97"/>
      <c r="C275" s="97"/>
      <c r="D275" s="97"/>
      <c r="E275" s="97"/>
      <c r="F275" s="97"/>
      <c r="G275" s="98"/>
      <c r="J275" s="98"/>
    </row>
    <row r="276" spans="1:10" ht="14">
      <c r="A276" s="97"/>
      <c r="B276" s="97"/>
      <c r="C276" s="97"/>
      <c r="D276" s="97"/>
      <c r="E276" s="97"/>
      <c r="F276" s="97"/>
      <c r="G276" s="98"/>
      <c r="J276" s="98"/>
    </row>
    <row r="277" spans="1:10" ht="14">
      <c r="A277" s="97"/>
      <c r="B277" s="97"/>
      <c r="C277" s="97"/>
      <c r="D277" s="97"/>
      <c r="E277" s="97"/>
      <c r="F277" s="97"/>
      <c r="G277" s="98"/>
      <c r="J277" s="98"/>
    </row>
    <row r="278" spans="1:10" ht="14">
      <c r="A278" s="97"/>
      <c r="B278" s="97"/>
      <c r="C278" s="97"/>
      <c r="D278" s="97"/>
      <c r="E278" s="97"/>
      <c r="F278" s="97"/>
      <c r="G278" s="98"/>
      <c r="J278" s="98"/>
    </row>
    <row r="279" spans="1:10" ht="14">
      <c r="A279" s="97"/>
      <c r="B279" s="97"/>
      <c r="C279" s="97"/>
      <c r="D279" s="97"/>
      <c r="E279" s="97"/>
      <c r="F279" s="97"/>
      <c r="G279" s="98"/>
      <c r="J279" s="98"/>
    </row>
    <row r="280" spans="1:10" ht="14">
      <c r="A280" s="97"/>
      <c r="B280" s="97"/>
      <c r="C280" s="97"/>
      <c r="D280" s="97"/>
      <c r="E280" s="97"/>
      <c r="F280" s="97"/>
      <c r="G280" s="98"/>
      <c r="J280" s="98"/>
    </row>
    <row r="281" spans="1:10" ht="14">
      <c r="A281" s="97"/>
      <c r="B281" s="97"/>
      <c r="C281" s="97"/>
      <c r="D281" s="97"/>
      <c r="E281" s="97"/>
      <c r="F281" s="97"/>
      <c r="G281" s="98"/>
      <c r="J281" s="98"/>
    </row>
    <row r="282" spans="1:10" ht="14">
      <c r="A282" s="97"/>
      <c r="B282" s="97"/>
      <c r="C282" s="97"/>
      <c r="D282" s="97"/>
      <c r="E282" s="97"/>
      <c r="F282" s="97"/>
      <c r="G282" s="98"/>
      <c r="J282" s="98"/>
    </row>
    <row r="283" spans="1:10" ht="14">
      <c r="A283" s="97"/>
      <c r="B283" s="97"/>
      <c r="C283" s="97"/>
      <c r="D283" s="97"/>
      <c r="E283" s="97"/>
      <c r="F283" s="97"/>
      <c r="G283" s="98"/>
      <c r="J283" s="98"/>
    </row>
    <row r="284" spans="1:10" ht="14">
      <c r="A284" s="97"/>
      <c r="B284" s="97"/>
      <c r="C284" s="97"/>
      <c r="D284" s="97"/>
      <c r="E284" s="97"/>
      <c r="F284" s="97"/>
      <c r="G284" s="98"/>
      <c r="J284" s="98"/>
    </row>
    <row r="285" spans="1:10" ht="14">
      <c r="A285" s="97"/>
      <c r="B285" s="97"/>
      <c r="C285" s="97"/>
      <c r="D285" s="97"/>
      <c r="E285" s="97"/>
      <c r="F285" s="97"/>
      <c r="G285" s="98"/>
      <c r="J285" s="98"/>
    </row>
    <row r="286" spans="1:10" ht="14">
      <c r="A286" s="97"/>
      <c r="B286" s="97"/>
      <c r="C286" s="97"/>
      <c r="D286" s="97"/>
      <c r="E286" s="97"/>
      <c r="F286" s="97"/>
      <c r="G286" s="98"/>
      <c r="J286" s="98"/>
    </row>
    <row r="287" spans="1:10" ht="14">
      <c r="A287" s="97"/>
      <c r="B287" s="97"/>
      <c r="C287" s="97"/>
      <c r="D287" s="97"/>
      <c r="E287" s="97"/>
      <c r="F287" s="97"/>
      <c r="G287" s="98"/>
      <c r="J287" s="98"/>
    </row>
    <row r="288" spans="1:10" ht="14">
      <c r="A288" s="97"/>
      <c r="B288" s="97"/>
      <c r="C288" s="97"/>
      <c r="D288" s="97"/>
      <c r="E288" s="97"/>
      <c r="F288" s="97"/>
      <c r="G288" s="98"/>
      <c r="J288" s="98"/>
    </row>
    <row r="289" spans="1:10" ht="14">
      <c r="A289" s="97"/>
      <c r="B289" s="97"/>
      <c r="C289" s="97"/>
      <c r="D289" s="97"/>
      <c r="E289" s="97"/>
      <c r="F289" s="97"/>
      <c r="G289" s="98"/>
      <c r="J289" s="98"/>
    </row>
    <row r="290" spans="1:10" ht="14">
      <c r="A290" s="97"/>
      <c r="B290" s="97"/>
      <c r="C290" s="97"/>
      <c r="D290" s="97"/>
      <c r="E290" s="97"/>
      <c r="F290" s="97"/>
      <c r="G290" s="98"/>
      <c r="J290" s="98"/>
    </row>
    <row r="291" spans="1:10" ht="14">
      <c r="A291" s="97"/>
      <c r="B291" s="97"/>
      <c r="C291" s="97"/>
      <c r="D291" s="97"/>
      <c r="E291" s="97"/>
      <c r="F291" s="97"/>
      <c r="G291" s="98"/>
      <c r="J291" s="98"/>
    </row>
    <row r="292" spans="1:10" ht="14">
      <c r="A292" s="97"/>
      <c r="B292" s="97"/>
      <c r="C292" s="97"/>
      <c r="D292" s="97"/>
      <c r="E292" s="97"/>
      <c r="F292" s="97"/>
      <c r="G292" s="98"/>
      <c r="J292" s="98"/>
    </row>
    <row r="293" spans="1:10" ht="14">
      <c r="A293" s="97"/>
      <c r="B293" s="97"/>
      <c r="C293" s="97"/>
      <c r="D293" s="97"/>
      <c r="E293" s="97"/>
      <c r="F293" s="97"/>
      <c r="G293" s="98"/>
      <c r="J293" s="98"/>
    </row>
    <row r="294" spans="1:10" ht="14">
      <c r="A294" s="97"/>
      <c r="B294" s="97"/>
      <c r="C294" s="97"/>
      <c r="D294" s="97"/>
      <c r="E294" s="97"/>
      <c r="F294" s="97"/>
      <c r="G294" s="98"/>
      <c r="J294" s="98"/>
    </row>
    <row r="295" spans="1:10" ht="14">
      <c r="A295" s="97"/>
      <c r="B295" s="97"/>
      <c r="C295" s="97"/>
      <c r="D295" s="97"/>
      <c r="E295" s="97"/>
      <c r="F295" s="97"/>
      <c r="G295" s="98"/>
      <c r="J295" s="98"/>
    </row>
    <row r="296" spans="1:10" ht="14">
      <c r="A296" s="97"/>
      <c r="B296" s="97"/>
      <c r="C296" s="97"/>
      <c r="D296" s="97"/>
      <c r="E296" s="97"/>
      <c r="F296" s="97"/>
      <c r="G296" s="98"/>
      <c r="J296" s="98"/>
    </row>
    <row r="297" spans="1:10" ht="14">
      <c r="A297" s="97"/>
      <c r="B297" s="97"/>
      <c r="C297" s="97"/>
      <c r="D297" s="97"/>
      <c r="E297" s="97"/>
      <c r="F297" s="97"/>
      <c r="G297" s="98"/>
      <c r="J297" s="98"/>
    </row>
    <row r="298" spans="1:10" ht="14">
      <c r="A298" s="97"/>
      <c r="B298" s="97"/>
      <c r="C298" s="97"/>
      <c r="D298" s="97"/>
      <c r="E298" s="97"/>
      <c r="F298" s="97"/>
      <c r="G298" s="98"/>
      <c r="J298" s="98"/>
    </row>
    <row r="299" spans="1:10" ht="14">
      <c r="A299" s="97"/>
      <c r="B299" s="97"/>
      <c r="C299" s="97"/>
      <c r="D299" s="97"/>
      <c r="E299" s="97"/>
      <c r="F299" s="97"/>
      <c r="G299" s="98"/>
      <c r="J299" s="98"/>
    </row>
    <row r="300" spans="1:10" ht="14">
      <c r="A300" s="97"/>
      <c r="B300" s="97"/>
      <c r="C300" s="97"/>
      <c r="D300" s="97"/>
      <c r="E300" s="97"/>
      <c r="F300" s="97"/>
      <c r="G300" s="98"/>
      <c r="J300" s="98"/>
    </row>
    <row r="301" spans="1:10" ht="14">
      <c r="A301" s="97"/>
      <c r="B301" s="97"/>
      <c r="C301" s="97"/>
      <c r="D301" s="97"/>
      <c r="E301" s="97"/>
      <c r="F301" s="97"/>
      <c r="G301" s="98"/>
      <c r="J301" s="98"/>
    </row>
    <row r="302" spans="1:10" ht="14">
      <c r="A302" s="97"/>
      <c r="B302" s="97"/>
      <c r="C302" s="97"/>
      <c r="D302" s="97"/>
      <c r="E302" s="97"/>
      <c r="F302" s="97"/>
      <c r="G302" s="98"/>
      <c r="J302" s="98"/>
    </row>
    <row r="303" spans="1:10" ht="14">
      <c r="A303" s="97"/>
      <c r="B303" s="97"/>
      <c r="C303" s="97"/>
      <c r="D303" s="97"/>
      <c r="E303" s="97"/>
      <c r="F303" s="97"/>
      <c r="G303" s="98"/>
      <c r="J303" s="98"/>
    </row>
    <row r="304" spans="1:10" ht="14">
      <c r="A304" s="97"/>
      <c r="B304" s="97"/>
      <c r="C304" s="97"/>
      <c r="D304" s="97"/>
      <c r="E304" s="97"/>
      <c r="F304" s="97"/>
      <c r="G304" s="98"/>
      <c r="J304" s="98"/>
    </row>
    <row r="305" spans="1:10" ht="14">
      <c r="A305" s="97"/>
      <c r="B305" s="97"/>
      <c r="C305" s="97"/>
      <c r="D305" s="97"/>
      <c r="E305" s="97"/>
      <c r="F305" s="97"/>
      <c r="G305" s="98"/>
      <c r="J305" s="98"/>
    </row>
    <row r="306" spans="1:10" ht="14">
      <c r="A306" s="97"/>
      <c r="B306" s="97"/>
      <c r="C306" s="97"/>
      <c r="D306" s="97"/>
      <c r="E306" s="97"/>
      <c r="F306" s="97"/>
      <c r="G306" s="98"/>
      <c r="J306" s="98"/>
    </row>
    <row r="307" spans="1:10" ht="14">
      <c r="A307" s="97"/>
      <c r="B307" s="97"/>
      <c r="C307" s="97"/>
      <c r="D307" s="97"/>
      <c r="E307" s="97"/>
      <c r="F307" s="97"/>
      <c r="G307" s="98"/>
      <c r="J307" s="98"/>
    </row>
    <row r="308" spans="1:10" ht="14">
      <c r="A308" s="97"/>
      <c r="B308" s="97"/>
      <c r="C308" s="97"/>
      <c r="D308" s="97"/>
      <c r="E308" s="97"/>
      <c r="F308" s="97"/>
      <c r="G308" s="98"/>
      <c r="J308" s="98"/>
    </row>
    <row r="309" spans="1:10" ht="14">
      <c r="A309" s="97"/>
      <c r="B309" s="97"/>
      <c r="C309" s="97"/>
      <c r="D309" s="97"/>
      <c r="E309" s="97"/>
      <c r="F309" s="97"/>
      <c r="G309" s="98"/>
      <c r="J309" s="98"/>
    </row>
    <row r="310" spans="1:10" ht="14">
      <c r="A310" s="97"/>
      <c r="B310" s="97"/>
      <c r="C310" s="97"/>
      <c r="D310" s="97"/>
      <c r="E310" s="97"/>
      <c r="F310" s="97"/>
      <c r="G310" s="98"/>
      <c r="J310" s="98"/>
    </row>
    <row r="311" spans="1:10" ht="14">
      <c r="A311" s="97"/>
      <c r="B311" s="97"/>
      <c r="C311" s="97"/>
      <c r="D311" s="97"/>
      <c r="E311" s="97"/>
      <c r="F311" s="97"/>
      <c r="G311" s="98"/>
      <c r="J311" s="98"/>
    </row>
    <row r="312" spans="1:10" ht="14">
      <c r="A312" s="97"/>
      <c r="B312" s="97"/>
      <c r="C312" s="97"/>
      <c r="D312" s="97"/>
      <c r="E312" s="97"/>
      <c r="F312" s="97"/>
      <c r="G312" s="98"/>
      <c r="J312" s="98"/>
    </row>
    <row r="313" spans="1:10" ht="14">
      <c r="A313" s="97"/>
      <c r="B313" s="97"/>
      <c r="C313" s="97"/>
      <c r="D313" s="97"/>
      <c r="E313" s="97"/>
      <c r="F313" s="97"/>
      <c r="G313" s="98"/>
      <c r="J313" s="98"/>
    </row>
    <row r="314" spans="1:10" ht="14">
      <c r="A314" s="97"/>
      <c r="B314" s="97"/>
      <c r="C314" s="97"/>
      <c r="D314" s="97"/>
      <c r="E314" s="97"/>
      <c r="F314" s="97"/>
      <c r="G314" s="98"/>
      <c r="J314" s="98"/>
    </row>
    <row r="315" spans="1:10" ht="14">
      <c r="A315" s="97"/>
      <c r="B315" s="97"/>
      <c r="C315" s="97"/>
      <c r="D315" s="97"/>
      <c r="E315" s="97"/>
      <c r="F315" s="97"/>
      <c r="G315" s="98"/>
      <c r="J315" s="98"/>
    </row>
    <row r="316" spans="1:10" ht="14">
      <c r="A316" s="97"/>
      <c r="B316" s="97"/>
      <c r="C316" s="97"/>
      <c r="D316" s="97"/>
      <c r="E316" s="97"/>
      <c r="F316" s="97"/>
      <c r="G316" s="98"/>
      <c r="J316" s="98"/>
    </row>
    <row r="317" spans="1:10" ht="14">
      <c r="A317" s="97"/>
      <c r="B317" s="97"/>
      <c r="C317" s="97"/>
      <c r="D317" s="97"/>
      <c r="E317" s="97"/>
      <c r="F317" s="97"/>
      <c r="G317" s="98"/>
      <c r="J317" s="98"/>
    </row>
    <row r="318" spans="1:10" ht="14">
      <c r="A318" s="97"/>
      <c r="B318" s="97"/>
      <c r="C318" s="97"/>
      <c r="D318" s="97"/>
      <c r="E318" s="97"/>
      <c r="F318" s="97"/>
      <c r="G318" s="98"/>
      <c r="J318" s="98"/>
    </row>
    <row r="319" spans="1:10" ht="14">
      <c r="A319" s="97"/>
      <c r="B319" s="97"/>
      <c r="C319" s="97"/>
      <c r="D319" s="97"/>
      <c r="E319" s="97"/>
      <c r="F319" s="97"/>
      <c r="G319" s="98"/>
      <c r="J319" s="98"/>
    </row>
    <row r="320" spans="1:10" ht="14">
      <c r="A320" s="97"/>
      <c r="B320" s="97"/>
      <c r="C320" s="97"/>
      <c r="D320" s="97"/>
      <c r="E320" s="97"/>
      <c r="F320" s="97"/>
      <c r="G320" s="98"/>
      <c r="J320" s="98"/>
    </row>
    <row r="321" spans="1:10" ht="14">
      <c r="A321" s="97"/>
      <c r="B321" s="97"/>
      <c r="C321" s="97"/>
      <c r="D321" s="97"/>
      <c r="E321" s="97"/>
      <c r="F321" s="97"/>
      <c r="G321" s="98"/>
      <c r="J321" s="98"/>
    </row>
    <row r="322" spans="1:10" ht="14">
      <c r="A322" s="97"/>
      <c r="B322" s="97"/>
      <c r="C322" s="97"/>
      <c r="D322" s="97"/>
      <c r="E322" s="97"/>
      <c r="F322" s="97"/>
      <c r="G322" s="98"/>
      <c r="J322" s="98"/>
    </row>
    <row r="323" spans="1:10" ht="14">
      <c r="A323" s="97"/>
      <c r="B323" s="97"/>
      <c r="C323" s="97"/>
      <c r="D323" s="97"/>
      <c r="E323" s="97"/>
      <c r="F323" s="97"/>
      <c r="G323" s="98"/>
      <c r="J323" s="98"/>
    </row>
    <row r="324" spans="1:10" ht="14">
      <c r="A324" s="97"/>
      <c r="B324" s="97"/>
      <c r="C324" s="97"/>
      <c r="D324" s="97"/>
      <c r="E324" s="97"/>
      <c r="F324" s="97"/>
      <c r="G324" s="98"/>
      <c r="J324" s="98"/>
    </row>
    <row r="325" spans="1:10" ht="14">
      <c r="A325" s="97"/>
      <c r="B325" s="97"/>
      <c r="C325" s="97"/>
      <c r="D325" s="97"/>
      <c r="E325" s="97"/>
      <c r="F325" s="97"/>
      <c r="G325" s="98"/>
      <c r="J325" s="98"/>
    </row>
    <row r="326" spans="1:10" ht="14">
      <c r="A326" s="97"/>
      <c r="B326" s="97"/>
      <c r="C326" s="97"/>
      <c r="D326" s="97"/>
      <c r="E326" s="97"/>
      <c r="F326" s="97"/>
      <c r="G326" s="98"/>
      <c r="J326" s="98"/>
    </row>
    <row r="327" spans="1:10" ht="14">
      <c r="A327" s="97"/>
      <c r="B327" s="97"/>
      <c r="C327" s="97"/>
      <c r="D327" s="97"/>
      <c r="E327" s="97"/>
      <c r="F327" s="97"/>
      <c r="G327" s="98"/>
      <c r="J327" s="98"/>
    </row>
    <row r="328" spans="1:10" ht="14">
      <c r="A328" s="97"/>
      <c r="B328" s="97"/>
      <c r="C328" s="97"/>
      <c r="D328" s="97"/>
      <c r="E328" s="97"/>
      <c r="F328" s="97"/>
      <c r="G328" s="98"/>
      <c r="J328" s="98"/>
    </row>
    <row r="329" spans="1:10" ht="14">
      <c r="A329" s="97"/>
      <c r="B329" s="97"/>
      <c r="C329" s="97"/>
      <c r="D329" s="97"/>
      <c r="E329" s="97"/>
      <c r="F329" s="97"/>
      <c r="G329" s="98"/>
      <c r="J329" s="98"/>
    </row>
    <row r="330" spans="1:10" ht="14">
      <c r="A330" s="97"/>
      <c r="B330" s="97"/>
      <c r="C330" s="97"/>
      <c r="D330" s="97"/>
      <c r="E330" s="97"/>
      <c r="F330" s="97"/>
      <c r="G330" s="98"/>
      <c r="J330" s="98"/>
    </row>
    <row r="331" spans="1:10" ht="14">
      <c r="A331" s="97"/>
      <c r="B331" s="97"/>
      <c r="C331" s="97"/>
      <c r="D331" s="97"/>
      <c r="E331" s="97"/>
      <c r="F331" s="97"/>
      <c r="G331" s="98"/>
      <c r="J331" s="98"/>
    </row>
    <row r="332" spans="1:10" ht="14">
      <c r="A332" s="97"/>
      <c r="B332" s="97"/>
      <c r="C332" s="97"/>
      <c r="D332" s="97"/>
      <c r="E332" s="97"/>
      <c r="F332" s="97"/>
      <c r="G332" s="98"/>
      <c r="J332" s="98"/>
    </row>
    <row r="333" spans="1:10" ht="14">
      <c r="A333" s="97"/>
      <c r="B333" s="97"/>
      <c r="C333" s="97"/>
      <c r="D333" s="97"/>
      <c r="E333" s="97"/>
      <c r="F333" s="97"/>
      <c r="G333" s="98"/>
      <c r="J333" s="98"/>
    </row>
    <row r="334" spans="1:10" ht="14">
      <c r="A334" s="97"/>
      <c r="B334" s="97"/>
      <c r="C334" s="97"/>
      <c r="D334" s="97"/>
      <c r="E334" s="97"/>
      <c r="F334" s="97"/>
      <c r="G334" s="98"/>
      <c r="J334" s="98"/>
    </row>
    <row r="335" spans="1:10" ht="14">
      <c r="A335" s="97"/>
      <c r="B335" s="97"/>
      <c r="C335" s="97"/>
      <c r="D335" s="97"/>
      <c r="E335" s="97"/>
      <c r="F335" s="97"/>
      <c r="G335" s="98"/>
      <c r="J335" s="98"/>
    </row>
    <row r="336" spans="1:10" ht="14">
      <c r="A336" s="97"/>
      <c r="B336" s="97"/>
      <c r="C336" s="97"/>
      <c r="D336" s="97"/>
      <c r="E336" s="97"/>
      <c r="F336" s="97"/>
      <c r="G336" s="98"/>
      <c r="J336" s="98"/>
    </row>
    <row r="337" spans="1:10" ht="14">
      <c r="A337" s="97"/>
      <c r="B337" s="97"/>
      <c r="C337" s="97"/>
      <c r="D337" s="97"/>
      <c r="E337" s="97"/>
      <c r="F337" s="97"/>
      <c r="G337" s="98"/>
      <c r="J337" s="98"/>
    </row>
    <row r="338" spans="1:10" ht="14">
      <c r="A338" s="97"/>
      <c r="B338" s="97"/>
      <c r="C338" s="97"/>
      <c r="D338" s="97"/>
      <c r="E338" s="97"/>
      <c r="F338" s="97"/>
      <c r="G338" s="98"/>
      <c r="J338" s="98"/>
    </row>
    <row r="339" spans="1:10" ht="14">
      <c r="A339" s="97"/>
      <c r="B339" s="97"/>
      <c r="C339" s="97"/>
      <c r="D339" s="97"/>
      <c r="E339" s="97"/>
      <c r="F339" s="97"/>
      <c r="G339" s="98"/>
      <c r="J339" s="98"/>
    </row>
    <row r="340" spans="1:10" ht="14">
      <c r="A340" s="97"/>
      <c r="B340" s="97"/>
      <c r="C340" s="97"/>
      <c r="D340" s="97"/>
      <c r="E340" s="97"/>
      <c r="F340" s="97"/>
      <c r="G340" s="98"/>
      <c r="J340" s="98"/>
    </row>
    <row r="341" spans="1:10" ht="14">
      <c r="A341" s="97"/>
      <c r="B341" s="97"/>
      <c r="C341" s="97"/>
      <c r="D341" s="97"/>
      <c r="E341" s="97"/>
      <c r="F341" s="97"/>
      <c r="G341" s="98"/>
      <c r="J341" s="98"/>
    </row>
    <row r="342" spans="1:10" ht="14">
      <c r="A342" s="97"/>
      <c r="B342" s="97"/>
      <c r="C342" s="97"/>
      <c r="D342" s="97"/>
      <c r="E342" s="97"/>
      <c r="F342" s="97"/>
      <c r="G342" s="98"/>
      <c r="J342" s="98"/>
    </row>
    <row r="343" spans="1:10" ht="14">
      <c r="A343" s="97"/>
      <c r="B343" s="97"/>
      <c r="C343" s="97"/>
      <c r="D343" s="97"/>
      <c r="E343" s="97"/>
      <c r="F343" s="97"/>
      <c r="G343" s="98"/>
      <c r="J343" s="98"/>
    </row>
    <row r="344" spans="1:10" ht="14">
      <c r="A344" s="97"/>
      <c r="B344" s="97"/>
      <c r="C344" s="97"/>
      <c r="D344" s="97"/>
      <c r="E344" s="97"/>
      <c r="F344" s="97"/>
      <c r="G344" s="98"/>
      <c r="J344" s="98"/>
    </row>
    <row r="345" spans="1:10" ht="14">
      <c r="A345" s="97"/>
      <c r="B345" s="97"/>
      <c r="C345" s="97"/>
      <c r="D345" s="97"/>
      <c r="E345" s="97"/>
      <c r="F345" s="97"/>
      <c r="G345" s="98"/>
      <c r="J345" s="98"/>
    </row>
    <row r="346" spans="1:10" ht="14">
      <c r="A346" s="97"/>
      <c r="B346" s="97"/>
      <c r="C346" s="97"/>
      <c r="D346" s="97"/>
      <c r="E346" s="97"/>
      <c r="F346" s="97"/>
      <c r="G346" s="98"/>
      <c r="J346" s="98"/>
    </row>
    <row r="347" spans="1:10" ht="14">
      <c r="A347" s="97"/>
      <c r="B347" s="97"/>
      <c r="C347" s="97"/>
      <c r="D347" s="97"/>
      <c r="E347" s="97"/>
      <c r="F347" s="97"/>
      <c r="G347" s="98"/>
      <c r="J347" s="98"/>
    </row>
    <row r="348" spans="1:10" ht="14">
      <c r="A348" s="97"/>
      <c r="B348" s="97"/>
      <c r="C348" s="97"/>
      <c r="D348" s="97"/>
      <c r="E348" s="97"/>
      <c r="F348" s="97"/>
      <c r="G348" s="98"/>
      <c r="J348" s="98"/>
    </row>
    <row r="349" spans="1:10" ht="14">
      <c r="A349" s="97"/>
      <c r="B349" s="97"/>
      <c r="C349" s="97"/>
      <c r="D349" s="97"/>
      <c r="E349" s="97"/>
      <c r="F349" s="97"/>
      <c r="G349" s="98"/>
      <c r="J349" s="98"/>
    </row>
    <row r="350" spans="1:10" ht="14">
      <c r="A350" s="97"/>
      <c r="B350" s="97"/>
      <c r="C350" s="97"/>
      <c r="D350" s="97"/>
      <c r="E350" s="97"/>
      <c r="F350" s="97"/>
      <c r="G350" s="98"/>
      <c r="J350" s="98"/>
    </row>
    <row r="351" spans="1:10" ht="14">
      <c r="A351" s="97"/>
      <c r="B351" s="97"/>
      <c r="C351" s="97"/>
      <c r="D351" s="97"/>
      <c r="E351" s="97"/>
      <c r="F351" s="97"/>
      <c r="G351" s="98"/>
      <c r="J351" s="98"/>
    </row>
    <row r="352" spans="1:10" ht="14">
      <c r="A352" s="97"/>
      <c r="B352" s="97"/>
      <c r="C352" s="97"/>
      <c r="D352" s="97"/>
      <c r="E352" s="97"/>
      <c r="F352" s="97"/>
      <c r="G352" s="98"/>
      <c r="J352" s="98"/>
    </row>
    <row r="353" spans="1:10" ht="14">
      <c r="A353" s="97"/>
      <c r="B353" s="97"/>
      <c r="C353" s="97"/>
      <c r="D353" s="97"/>
      <c r="E353" s="97"/>
      <c r="F353" s="97"/>
      <c r="G353" s="98"/>
      <c r="J353" s="98"/>
    </row>
    <row r="354" spans="1:10" ht="14">
      <c r="A354" s="97"/>
      <c r="B354" s="97"/>
      <c r="C354" s="97"/>
      <c r="D354" s="97"/>
      <c r="E354" s="97"/>
      <c r="F354" s="97"/>
      <c r="G354" s="98"/>
      <c r="J354" s="98"/>
    </row>
    <row r="355" spans="1:10" ht="14">
      <c r="A355" s="97"/>
      <c r="B355" s="97"/>
      <c r="C355" s="97"/>
      <c r="D355" s="97"/>
      <c r="E355" s="97"/>
      <c r="F355" s="97"/>
      <c r="G355" s="98"/>
      <c r="J355" s="98"/>
    </row>
    <row r="356" spans="1:10" ht="14">
      <c r="A356" s="97"/>
      <c r="B356" s="97"/>
      <c r="C356" s="97"/>
      <c r="D356" s="97"/>
      <c r="E356" s="97"/>
      <c r="F356" s="97"/>
      <c r="G356" s="98"/>
      <c r="J356" s="98"/>
    </row>
    <row r="357" spans="1:10" ht="14">
      <c r="A357" s="97"/>
      <c r="B357" s="97"/>
      <c r="C357" s="97"/>
      <c r="D357" s="97"/>
      <c r="E357" s="97"/>
      <c r="F357" s="97"/>
      <c r="G357" s="98"/>
      <c r="J357" s="98"/>
    </row>
    <row r="358" spans="1:10" ht="14">
      <c r="A358" s="97"/>
      <c r="B358" s="97"/>
      <c r="C358" s="97"/>
      <c r="D358" s="97"/>
      <c r="E358" s="97"/>
      <c r="F358" s="97"/>
      <c r="G358" s="98"/>
      <c r="J358" s="98"/>
    </row>
    <row r="359" spans="1:10" ht="14">
      <c r="A359" s="97"/>
      <c r="B359" s="97"/>
      <c r="C359" s="97"/>
      <c r="D359" s="97"/>
      <c r="E359" s="97"/>
      <c r="F359" s="97"/>
      <c r="G359" s="98"/>
      <c r="J359" s="98"/>
    </row>
    <row r="360" spans="1:10" ht="14">
      <c r="A360" s="97"/>
      <c r="B360" s="97"/>
      <c r="C360" s="97"/>
      <c r="D360" s="97"/>
      <c r="E360" s="97"/>
      <c r="F360" s="97"/>
      <c r="G360" s="98"/>
      <c r="J360" s="98"/>
    </row>
    <row r="361" spans="1:10" ht="14">
      <c r="A361" s="97"/>
      <c r="B361" s="97"/>
      <c r="C361" s="97"/>
      <c r="D361" s="97"/>
      <c r="E361" s="97"/>
      <c r="F361" s="97"/>
      <c r="G361" s="98"/>
      <c r="J361" s="98"/>
    </row>
    <row r="362" spans="1:10" ht="14">
      <c r="A362" s="97"/>
      <c r="B362" s="97"/>
      <c r="C362" s="97"/>
      <c r="D362" s="97"/>
      <c r="E362" s="97"/>
      <c r="F362" s="97"/>
      <c r="G362" s="98"/>
      <c r="J362" s="98"/>
    </row>
    <row r="363" spans="1:10" ht="14">
      <c r="A363" s="97"/>
      <c r="B363" s="97"/>
      <c r="C363" s="97"/>
      <c r="D363" s="97"/>
      <c r="E363" s="97"/>
      <c r="F363" s="97"/>
      <c r="G363" s="98"/>
      <c r="J363" s="98"/>
    </row>
    <row r="364" spans="1:10" ht="14">
      <c r="A364" s="97"/>
      <c r="B364" s="97"/>
      <c r="C364" s="97"/>
      <c r="D364" s="97"/>
      <c r="E364" s="97"/>
      <c r="F364" s="97"/>
      <c r="G364" s="98"/>
      <c r="J364" s="98"/>
    </row>
    <row r="365" spans="1:10" ht="14">
      <c r="A365" s="97"/>
      <c r="B365" s="97"/>
      <c r="C365" s="97"/>
      <c r="D365" s="97"/>
      <c r="E365" s="97"/>
      <c r="F365" s="97"/>
      <c r="G365" s="98"/>
      <c r="J365" s="98"/>
    </row>
    <row r="366" spans="1:10" ht="14">
      <c r="A366" s="97"/>
      <c r="B366" s="97"/>
      <c r="C366" s="97"/>
      <c r="D366" s="97"/>
      <c r="E366" s="97"/>
      <c r="F366" s="97"/>
      <c r="G366" s="98"/>
      <c r="J366" s="98"/>
    </row>
    <row r="367" spans="1:10" ht="14">
      <c r="A367" s="97"/>
      <c r="B367" s="97"/>
      <c r="C367" s="97"/>
      <c r="D367" s="97"/>
      <c r="E367" s="97"/>
      <c r="F367" s="97"/>
      <c r="G367" s="98"/>
      <c r="J367" s="98"/>
    </row>
    <row r="368" spans="1:10" ht="14">
      <c r="A368" s="97"/>
      <c r="B368" s="97"/>
      <c r="C368" s="97"/>
      <c r="D368" s="97"/>
      <c r="E368" s="97"/>
      <c r="F368" s="97"/>
      <c r="G368" s="98"/>
      <c r="J368" s="98"/>
    </row>
    <row r="369" spans="1:10" ht="14">
      <c r="A369" s="97"/>
      <c r="B369" s="97"/>
      <c r="C369" s="97"/>
      <c r="D369" s="97"/>
      <c r="E369" s="97"/>
      <c r="F369" s="97"/>
      <c r="G369" s="98"/>
      <c r="J369" s="98"/>
    </row>
    <row r="370" spans="1:10" ht="14">
      <c r="A370" s="97"/>
      <c r="B370" s="97"/>
      <c r="C370" s="97"/>
      <c r="D370" s="97"/>
      <c r="E370" s="97"/>
      <c r="F370" s="97"/>
      <c r="G370" s="98"/>
      <c r="J370" s="98"/>
    </row>
    <row r="371" spans="1:10" ht="14">
      <c r="A371" s="97"/>
      <c r="B371" s="97"/>
      <c r="C371" s="97"/>
      <c r="D371" s="97"/>
      <c r="E371" s="97"/>
      <c r="F371" s="97"/>
      <c r="G371" s="98"/>
      <c r="J371" s="98"/>
    </row>
    <row r="372" spans="1:10" ht="14">
      <c r="A372" s="97"/>
      <c r="B372" s="97"/>
      <c r="C372" s="97"/>
      <c r="D372" s="97"/>
      <c r="E372" s="97"/>
      <c r="F372" s="97"/>
      <c r="G372" s="98"/>
      <c r="J372" s="98"/>
    </row>
    <row r="373" spans="1:10" ht="14">
      <c r="A373" s="97"/>
      <c r="B373" s="97"/>
      <c r="C373" s="97"/>
      <c r="D373" s="97"/>
      <c r="E373" s="97"/>
      <c r="F373" s="97"/>
      <c r="G373" s="98"/>
      <c r="J373" s="98"/>
    </row>
    <row r="374" spans="1:10" ht="14">
      <c r="A374" s="97"/>
      <c r="B374" s="97"/>
      <c r="C374" s="97"/>
      <c r="D374" s="97"/>
      <c r="E374" s="97"/>
      <c r="F374" s="97"/>
      <c r="G374" s="98"/>
      <c r="J374" s="98"/>
    </row>
    <row r="375" spans="1:10" ht="14">
      <c r="A375" s="97"/>
      <c r="B375" s="97"/>
      <c r="C375" s="97"/>
      <c r="D375" s="97"/>
      <c r="E375" s="97"/>
      <c r="F375" s="97"/>
      <c r="G375" s="98"/>
      <c r="J375" s="98"/>
    </row>
    <row r="376" spans="1:10" ht="14">
      <c r="A376" s="97"/>
      <c r="B376" s="97"/>
      <c r="C376" s="97"/>
      <c r="D376" s="97"/>
      <c r="E376" s="97"/>
      <c r="F376" s="97"/>
      <c r="G376" s="98"/>
      <c r="J376" s="98"/>
    </row>
    <row r="377" spans="1:10" ht="14">
      <c r="A377" s="97"/>
      <c r="B377" s="97"/>
      <c r="C377" s="97"/>
      <c r="D377" s="97"/>
      <c r="E377" s="97"/>
      <c r="F377" s="97"/>
      <c r="G377" s="98"/>
      <c r="J377" s="98"/>
    </row>
    <row r="378" spans="1:10" ht="14">
      <c r="A378" s="97"/>
      <c r="B378" s="97"/>
      <c r="C378" s="97"/>
      <c r="D378" s="97"/>
      <c r="E378" s="97"/>
      <c r="F378" s="97"/>
      <c r="G378" s="98"/>
      <c r="J378" s="98"/>
    </row>
    <row r="379" spans="1:10" ht="14">
      <c r="A379" s="97"/>
      <c r="B379" s="97"/>
      <c r="C379" s="97"/>
      <c r="D379" s="97"/>
      <c r="E379" s="97"/>
      <c r="F379" s="97"/>
      <c r="G379" s="98"/>
      <c r="J379" s="98"/>
    </row>
    <row r="380" spans="1:10" ht="14">
      <c r="A380" s="97"/>
      <c r="B380" s="97"/>
      <c r="C380" s="97"/>
      <c r="D380" s="97"/>
      <c r="E380" s="97"/>
      <c r="F380" s="97"/>
      <c r="G380" s="98"/>
      <c r="J380" s="98"/>
    </row>
    <row r="381" spans="1:10" ht="14">
      <c r="A381" s="97"/>
      <c r="B381" s="97"/>
      <c r="C381" s="97"/>
      <c r="D381" s="97"/>
      <c r="E381" s="97"/>
      <c r="F381" s="97"/>
      <c r="G381" s="98"/>
      <c r="J381" s="98"/>
    </row>
    <row r="382" spans="1:10" ht="14">
      <c r="A382" s="97"/>
      <c r="B382" s="97"/>
      <c r="C382" s="97"/>
      <c r="D382" s="97"/>
      <c r="E382" s="97"/>
      <c r="F382" s="97"/>
      <c r="G382" s="98"/>
      <c r="J382" s="98"/>
    </row>
    <row r="383" spans="1:10" ht="14">
      <c r="A383" s="97"/>
      <c r="B383" s="97"/>
      <c r="C383" s="97"/>
      <c r="D383" s="97"/>
      <c r="E383" s="97"/>
      <c r="F383" s="97"/>
      <c r="G383" s="98"/>
      <c r="J383" s="98"/>
    </row>
    <row r="384" spans="1:10" ht="14">
      <c r="A384" s="97"/>
      <c r="B384" s="97"/>
      <c r="C384" s="97"/>
      <c r="D384" s="97"/>
      <c r="E384" s="97"/>
      <c r="F384" s="97"/>
      <c r="G384" s="98"/>
      <c r="J384" s="98"/>
    </row>
    <row r="385" spans="1:10" ht="14">
      <c r="A385" s="97"/>
      <c r="B385" s="97"/>
      <c r="C385" s="97"/>
      <c r="D385" s="97"/>
      <c r="E385" s="97"/>
      <c r="F385" s="97"/>
      <c r="G385" s="98"/>
      <c r="J385" s="98"/>
    </row>
    <row r="386" spans="1:10" ht="14">
      <c r="A386" s="97"/>
      <c r="B386" s="97"/>
      <c r="C386" s="97"/>
      <c r="D386" s="97"/>
      <c r="E386" s="97"/>
      <c r="F386" s="97"/>
      <c r="G386" s="98"/>
      <c r="J386" s="98"/>
    </row>
    <row r="387" spans="1:10" ht="14">
      <c r="A387" s="97"/>
      <c r="B387" s="97"/>
      <c r="C387" s="97"/>
      <c r="D387" s="97"/>
      <c r="E387" s="97"/>
      <c r="F387" s="97"/>
      <c r="G387" s="98"/>
      <c r="J387" s="98"/>
    </row>
    <row r="388" spans="1:10" ht="14">
      <c r="A388" s="97"/>
      <c r="B388" s="97"/>
      <c r="C388" s="97"/>
      <c r="D388" s="97"/>
      <c r="E388" s="97"/>
      <c r="F388" s="97"/>
      <c r="G388" s="98"/>
      <c r="J388" s="98"/>
    </row>
    <row r="389" spans="1:10" ht="14">
      <c r="A389" s="97"/>
      <c r="B389" s="97"/>
      <c r="C389" s="97"/>
      <c r="D389" s="97"/>
      <c r="E389" s="97"/>
      <c r="F389" s="97"/>
      <c r="G389" s="98"/>
      <c r="J389" s="98"/>
    </row>
    <row r="390" spans="1:10" ht="14">
      <c r="A390" s="97"/>
      <c r="B390" s="97"/>
      <c r="C390" s="97"/>
      <c r="D390" s="97"/>
      <c r="E390" s="97"/>
      <c r="F390" s="97"/>
      <c r="G390" s="98"/>
      <c r="J390" s="98"/>
    </row>
    <row r="391" spans="1:10" ht="14">
      <c r="A391" s="97"/>
      <c r="B391" s="97"/>
      <c r="C391" s="97"/>
      <c r="D391" s="97"/>
      <c r="E391" s="97"/>
      <c r="F391" s="97"/>
      <c r="G391" s="98"/>
      <c r="J391" s="98"/>
    </row>
    <row r="392" spans="1:10" ht="14">
      <c r="A392" s="97"/>
      <c r="B392" s="97"/>
      <c r="C392" s="97"/>
      <c r="D392" s="97"/>
      <c r="E392" s="97"/>
      <c r="F392" s="97"/>
      <c r="G392" s="98"/>
      <c r="J392" s="98"/>
    </row>
    <row r="393" spans="1:10" ht="14">
      <c r="A393" s="97"/>
      <c r="B393" s="97"/>
      <c r="C393" s="97"/>
      <c r="D393" s="97"/>
      <c r="E393" s="97"/>
      <c r="F393" s="97"/>
      <c r="G393" s="98"/>
      <c r="J393" s="98"/>
    </row>
    <row r="394" spans="1:10" ht="14">
      <c r="A394" s="97"/>
      <c r="B394" s="97"/>
      <c r="C394" s="97"/>
      <c r="D394" s="97"/>
      <c r="E394" s="97"/>
      <c r="F394" s="97"/>
      <c r="G394" s="98"/>
      <c r="J394" s="98"/>
    </row>
    <row r="395" spans="1:10" ht="14">
      <c r="A395" s="97"/>
      <c r="B395" s="97"/>
      <c r="C395" s="97"/>
      <c r="D395" s="97"/>
      <c r="E395" s="97"/>
      <c r="F395" s="97"/>
      <c r="G395" s="98"/>
      <c r="J395" s="98"/>
    </row>
    <row r="396" spans="1:10" ht="14">
      <c r="A396" s="97"/>
      <c r="B396" s="97"/>
      <c r="C396" s="97"/>
      <c r="D396" s="97"/>
      <c r="E396" s="97"/>
      <c r="F396" s="97"/>
      <c r="G396" s="98"/>
      <c r="J396" s="98"/>
    </row>
    <row r="397" spans="1:10" ht="14">
      <c r="A397" s="97"/>
      <c r="B397" s="97"/>
      <c r="C397" s="97"/>
      <c r="D397" s="97"/>
      <c r="E397" s="97"/>
      <c r="F397" s="97"/>
      <c r="G397" s="98"/>
      <c r="J397" s="98"/>
    </row>
    <row r="398" spans="1:10" ht="14">
      <c r="A398" s="97"/>
      <c r="B398" s="97"/>
      <c r="C398" s="97"/>
      <c r="D398" s="97"/>
      <c r="E398" s="97"/>
      <c r="F398" s="97"/>
      <c r="G398" s="98"/>
      <c r="J398" s="98"/>
    </row>
    <row r="399" spans="1:10" ht="14">
      <c r="A399" s="97"/>
      <c r="B399" s="97"/>
      <c r="C399" s="97"/>
      <c r="D399" s="97"/>
      <c r="E399" s="97"/>
      <c r="F399" s="97"/>
      <c r="G399" s="98"/>
      <c r="J399" s="98"/>
    </row>
    <row r="400" spans="1:10" ht="14">
      <c r="A400" s="97"/>
      <c r="B400" s="97"/>
      <c r="C400" s="97"/>
      <c r="D400" s="97"/>
      <c r="E400" s="97"/>
      <c r="F400" s="97"/>
      <c r="G400" s="98"/>
      <c r="J400" s="98"/>
    </row>
    <row r="401" spans="1:10" ht="14">
      <c r="A401" s="97"/>
      <c r="B401" s="97"/>
      <c r="C401" s="97"/>
      <c r="D401" s="97"/>
      <c r="E401" s="97"/>
      <c r="F401" s="97"/>
      <c r="G401" s="98"/>
      <c r="J401" s="98"/>
    </row>
    <row r="402" spans="1:10" ht="14">
      <c r="A402" s="97"/>
      <c r="B402" s="97"/>
      <c r="C402" s="97"/>
      <c r="D402" s="97"/>
      <c r="E402" s="97"/>
      <c r="F402" s="97"/>
      <c r="G402" s="98"/>
      <c r="J402" s="98"/>
    </row>
    <row r="403" spans="1:10" ht="14">
      <c r="A403" s="97"/>
      <c r="B403" s="97"/>
      <c r="C403" s="97"/>
      <c r="D403" s="97"/>
      <c r="E403" s="97"/>
      <c r="F403" s="97"/>
      <c r="G403" s="98"/>
      <c r="J403" s="98"/>
    </row>
    <row r="404" spans="1:10" ht="14">
      <c r="A404" s="97"/>
      <c r="B404" s="97"/>
      <c r="C404" s="97"/>
      <c r="D404" s="97"/>
      <c r="E404" s="97"/>
      <c r="F404" s="97"/>
      <c r="G404" s="98"/>
      <c r="J404" s="98"/>
    </row>
    <row r="405" spans="1:10" ht="14">
      <c r="A405" s="97"/>
      <c r="B405" s="97"/>
      <c r="C405" s="97"/>
      <c r="D405" s="97"/>
      <c r="E405" s="97"/>
      <c r="F405" s="97"/>
      <c r="G405" s="98"/>
      <c r="J405" s="98"/>
    </row>
    <row r="406" spans="1:10" ht="14">
      <c r="A406" s="97"/>
      <c r="B406" s="97"/>
      <c r="C406" s="97"/>
      <c r="D406" s="97"/>
      <c r="E406" s="97"/>
      <c r="F406" s="97"/>
      <c r="G406" s="98"/>
      <c r="J406" s="98"/>
    </row>
    <row r="407" spans="1:10" ht="14">
      <c r="A407" s="97"/>
      <c r="B407" s="97"/>
      <c r="C407" s="97"/>
      <c r="D407" s="97"/>
      <c r="E407" s="97"/>
      <c r="F407" s="97"/>
      <c r="G407" s="98"/>
      <c r="J407" s="98"/>
    </row>
    <row r="408" spans="1:10" ht="14">
      <c r="A408" s="97"/>
      <c r="B408" s="97"/>
      <c r="C408" s="97"/>
      <c r="D408" s="97"/>
      <c r="E408" s="97"/>
      <c r="F408" s="97"/>
      <c r="G408" s="98"/>
      <c r="J408" s="98"/>
    </row>
    <row r="409" spans="1:10" ht="14">
      <c r="A409" s="97"/>
      <c r="B409" s="97"/>
      <c r="C409" s="97"/>
      <c r="D409" s="97"/>
      <c r="E409" s="97"/>
      <c r="F409" s="97"/>
      <c r="G409" s="98"/>
      <c r="J409" s="98"/>
    </row>
    <row r="410" spans="1:10" ht="14">
      <c r="A410" s="97"/>
      <c r="B410" s="97"/>
      <c r="C410" s="97"/>
      <c r="D410" s="97"/>
      <c r="E410" s="97"/>
      <c r="F410" s="97"/>
      <c r="G410" s="98"/>
      <c r="J410" s="98"/>
    </row>
    <row r="411" spans="1:10" ht="14">
      <c r="A411" s="97"/>
      <c r="B411" s="97"/>
      <c r="C411" s="97"/>
      <c r="D411" s="97"/>
      <c r="E411" s="97"/>
      <c r="F411" s="97"/>
      <c r="G411" s="98"/>
      <c r="J411" s="98"/>
    </row>
    <row r="412" spans="1:10" ht="14">
      <c r="A412" s="97"/>
      <c r="B412" s="97"/>
      <c r="C412" s="97"/>
      <c r="D412" s="97"/>
      <c r="E412" s="97"/>
      <c r="F412" s="97"/>
      <c r="G412" s="98"/>
      <c r="J412" s="98"/>
    </row>
    <row r="413" spans="1:10" ht="14">
      <c r="A413" s="97"/>
      <c r="B413" s="97"/>
      <c r="C413" s="97"/>
      <c r="D413" s="97"/>
      <c r="E413" s="97"/>
      <c r="F413" s="97"/>
      <c r="G413" s="98"/>
      <c r="J413" s="98"/>
    </row>
    <row r="414" spans="1:10" ht="14">
      <c r="A414" s="97"/>
      <c r="B414" s="97"/>
      <c r="C414" s="97"/>
      <c r="D414" s="97"/>
      <c r="E414" s="97"/>
      <c r="F414" s="97"/>
      <c r="G414" s="98"/>
      <c r="J414" s="98"/>
    </row>
    <row r="415" spans="1:10" ht="14">
      <c r="A415" s="97"/>
      <c r="B415" s="97"/>
      <c r="C415" s="97"/>
      <c r="D415" s="97"/>
      <c r="E415" s="97"/>
      <c r="F415" s="97"/>
      <c r="G415" s="98"/>
      <c r="J415" s="98"/>
    </row>
    <row r="416" spans="1:10" ht="14">
      <c r="A416" s="97"/>
      <c r="B416" s="97"/>
      <c r="C416" s="97"/>
      <c r="D416" s="97"/>
      <c r="E416" s="97"/>
      <c r="F416" s="97"/>
      <c r="G416" s="98"/>
      <c r="J416" s="98"/>
    </row>
    <row r="417" spans="1:10" ht="14">
      <c r="A417" s="97"/>
      <c r="B417" s="97"/>
      <c r="C417" s="97"/>
      <c r="D417" s="97"/>
      <c r="E417" s="97"/>
      <c r="F417" s="97"/>
      <c r="G417" s="98"/>
      <c r="J417" s="98"/>
    </row>
    <row r="418" spans="1:10" ht="14">
      <c r="A418" s="97"/>
      <c r="B418" s="97"/>
      <c r="C418" s="97"/>
      <c r="D418" s="97"/>
      <c r="E418" s="97"/>
      <c r="F418" s="97"/>
      <c r="G418" s="98"/>
      <c r="J418" s="98"/>
    </row>
    <row r="419" spans="1:10" ht="14">
      <c r="A419" s="97"/>
      <c r="B419" s="97"/>
      <c r="C419" s="97"/>
      <c r="D419" s="97"/>
      <c r="E419" s="97"/>
      <c r="F419" s="97"/>
      <c r="G419" s="98"/>
      <c r="J419" s="98"/>
    </row>
    <row r="420" spans="1:10" ht="14">
      <c r="A420" s="97"/>
      <c r="B420" s="97"/>
      <c r="C420" s="97"/>
      <c r="D420" s="97"/>
      <c r="E420" s="97"/>
      <c r="F420" s="97"/>
      <c r="G420" s="98"/>
      <c r="J420" s="98"/>
    </row>
    <row r="421" spans="1:10" ht="14">
      <c r="A421" s="97"/>
      <c r="B421" s="97"/>
      <c r="C421" s="97"/>
      <c r="D421" s="97"/>
      <c r="E421" s="97"/>
      <c r="F421" s="97"/>
      <c r="G421" s="98"/>
      <c r="J421" s="98"/>
    </row>
    <row r="422" spans="1:10" ht="14">
      <c r="A422" s="97"/>
      <c r="B422" s="97"/>
      <c r="C422" s="97"/>
      <c r="D422" s="97"/>
      <c r="E422" s="97"/>
      <c r="F422" s="97"/>
      <c r="G422" s="98"/>
      <c r="J422" s="98"/>
    </row>
    <row r="423" spans="1:10" ht="14">
      <c r="A423" s="97"/>
      <c r="B423" s="97"/>
      <c r="C423" s="97"/>
      <c r="D423" s="97"/>
      <c r="E423" s="97"/>
      <c r="F423" s="97"/>
      <c r="G423" s="98"/>
      <c r="J423" s="98"/>
    </row>
    <row r="424" spans="1:10" ht="14">
      <c r="A424" s="97"/>
      <c r="B424" s="97"/>
      <c r="C424" s="97"/>
      <c r="D424" s="97"/>
      <c r="E424" s="97"/>
      <c r="F424" s="97"/>
      <c r="G424" s="98"/>
      <c r="J424" s="98"/>
    </row>
    <row r="425" spans="1:10" ht="14">
      <c r="A425" s="97"/>
      <c r="B425" s="97"/>
      <c r="C425" s="97"/>
      <c r="D425" s="97"/>
      <c r="E425" s="97"/>
      <c r="F425" s="97"/>
      <c r="G425" s="98"/>
      <c r="J425" s="98"/>
    </row>
    <row r="426" spans="1:10" ht="14">
      <c r="A426" s="97"/>
      <c r="B426" s="97"/>
      <c r="C426" s="97"/>
      <c r="D426" s="97"/>
      <c r="E426" s="97"/>
      <c r="F426" s="97"/>
      <c r="G426" s="98"/>
      <c r="J426" s="98"/>
    </row>
    <row r="427" spans="1:10" ht="14">
      <c r="A427" s="97"/>
      <c r="B427" s="97"/>
      <c r="C427" s="97"/>
      <c r="D427" s="97"/>
      <c r="E427" s="97"/>
      <c r="F427" s="97"/>
      <c r="G427" s="98"/>
      <c r="J427" s="98"/>
    </row>
    <row r="428" spans="1:10" ht="14">
      <c r="A428" s="97"/>
      <c r="B428" s="97"/>
      <c r="C428" s="97"/>
      <c r="D428" s="97"/>
      <c r="E428" s="97"/>
      <c r="F428" s="97"/>
      <c r="G428" s="98"/>
      <c r="J428" s="98"/>
    </row>
    <row r="429" spans="1:10" ht="14">
      <c r="A429" s="97"/>
      <c r="B429" s="97"/>
      <c r="C429" s="97"/>
      <c r="D429" s="97"/>
      <c r="E429" s="97"/>
      <c r="F429" s="97"/>
      <c r="G429" s="98"/>
      <c r="J429" s="98"/>
    </row>
    <row r="430" spans="1:10" ht="14">
      <c r="A430" s="97"/>
      <c r="B430" s="97"/>
      <c r="C430" s="97"/>
      <c r="D430" s="97"/>
      <c r="E430" s="97"/>
      <c r="F430" s="97"/>
      <c r="G430" s="98"/>
      <c r="J430" s="98"/>
    </row>
    <row r="431" spans="1:10" ht="14">
      <c r="A431" s="97"/>
      <c r="B431" s="97"/>
      <c r="C431" s="97"/>
      <c r="D431" s="97"/>
      <c r="E431" s="97"/>
      <c r="F431" s="97"/>
      <c r="G431" s="98"/>
      <c r="J431" s="98"/>
    </row>
    <row r="432" spans="1:10" ht="14">
      <c r="A432" s="97"/>
      <c r="B432" s="97"/>
      <c r="C432" s="97"/>
      <c r="D432" s="97"/>
      <c r="E432" s="97"/>
      <c r="F432" s="97"/>
      <c r="G432" s="98"/>
      <c r="J432" s="98"/>
    </row>
    <row r="433" spans="1:10" ht="14">
      <c r="A433" s="97"/>
      <c r="B433" s="97"/>
      <c r="C433" s="97"/>
      <c r="D433" s="97"/>
      <c r="E433" s="97"/>
      <c r="F433" s="97"/>
      <c r="G433" s="98"/>
      <c r="J433" s="98"/>
    </row>
    <row r="434" spans="1:10" ht="14">
      <c r="A434" s="97"/>
      <c r="B434" s="97"/>
      <c r="C434" s="97"/>
      <c r="D434" s="97"/>
      <c r="E434" s="97"/>
      <c r="F434" s="97"/>
      <c r="G434" s="98"/>
      <c r="J434" s="98"/>
    </row>
    <row r="435" spans="1:10" ht="14">
      <c r="A435" s="97"/>
      <c r="B435" s="97"/>
      <c r="C435" s="97"/>
      <c r="D435" s="97"/>
      <c r="E435" s="97"/>
      <c r="F435" s="97"/>
      <c r="G435" s="98"/>
      <c r="J435" s="98"/>
    </row>
    <row r="436" spans="1:10" ht="14">
      <c r="A436" s="97"/>
      <c r="B436" s="97"/>
      <c r="C436" s="97"/>
      <c r="D436" s="97"/>
      <c r="E436" s="97"/>
      <c r="F436" s="97"/>
      <c r="G436" s="98"/>
      <c r="J436" s="98"/>
    </row>
    <row r="437" spans="1:10" ht="14">
      <c r="A437" s="97"/>
      <c r="B437" s="97"/>
      <c r="C437" s="97"/>
      <c r="D437" s="97"/>
      <c r="E437" s="97"/>
      <c r="F437" s="97"/>
      <c r="G437" s="98"/>
      <c r="J437" s="98"/>
    </row>
    <row r="438" spans="1:10" ht="14">
      <c r="A438" s="97"/>
      <c r="B438" s="97"/>
      <c r="C438" s="97"/>
      <c r="D438" s="97"/>
      <c r="E438" s="97"/>
      <c r="F438" s="97"/>
      <c r="G438" s="98"/>
      <c r="J438" s="98"/>
    </row>
    <row r="439" spans="1:10" ht="14">
      <c r="A439" s="97"/>
      <c r="B439" s="97"/>
      <c r="C439" s="97"/>
      <c r="D439" s="97"/>
      <c r="E439" s="97"/>
      <c r="F439" s="97"/>
      <c r="G439" s="98"/>
      <c r="J439" s="98"/>
    </row>
    <row r="440" spans="1:10" ht="14">
      <c r="A440" s="97"/>
      <c r="B440" s="97"/>
      <c r="C440" s="97"/>
      <c r="D440" s="97"/>
      <c r="E440" s="97"/>
      <c r="F440" s="97"/>
      <c r="G440" s="98"/>
      <c r="J440" s="98"/>
    </row>
    <row r="441" spans="1:10" ht="14">
      <c r="A441" s="97"/>
      <c r="B441" s="97"/>
      <c r="C441" s="97"/>
      <c r="D441" s="97"/>
      <c r="E441" s="97"/>
      <c r="F441" s="97"/>
      <c r="G441" s="98"/>
      <c r="J441" s="98"/>
    </row>
    <row r="442" spans="1:10" ht="14">
      <c r="A442" s="97"/>
      <c r="B442" s="97"/>
      <c r="C442" s="97"/>
      <c r="D442" s="97"/>
      <c r="E442" s="97"/>
      <c r="F442" s="97"/>
      <c r="G442" s="98"/>
      <c r="J442" s="98"/>
    </row>
    <row r="443" spans="1:10" ht="14">
      <c r="A443" s="97"/>
      <c r="B443" s="97"/>
      <c r="C443" s="97"/>
      <c r="D443" s="97"/>
      <c r="E443" s="97"/>
      <c r="F443" s="97"/>
      <c r="G443" s="98"/>
      <c r="J443" s="98"/>
    </row>
    <row r="444" spans="1:10" ht="14">
      <c r="A444" s="97"/>
      <c r="B444" s="97"/>
      <c r="C444" s="97"/>
      <c r="D444" s="97"/>
      <c r="E444" s="97"/>
      <c r="F444" s="97"/>
      <c r="G444" s="98"/>
      <c r="J444" s="98"/>
    </row>
    <row r="445" spans="1:10" ht="14">
      <c r="A445" s="97"/>
      <c r="B445" s="97"/>
      <c r="C445" s="97"/>
      <c r="D445" s="97"/>
      <c r="E445" s="97"/>
      <c r="F445" s="97"/>
      <c r="G445" s="98"/>
      <c r="J445" s="98"/>
    </row>
    <row r="446" spans="1:10" ht="14">
      <c r="A446" s="97"/>
      <c r="B446" s="97"/>
      <c r="C446" s="97"/>
      <c r="D446" s="97"/>
      <c r="E446" s="97"/>
      <c r="F446" s="97"/>
      <c r="G446" s="98"/>
      <c r="J446" s="98"/>
    </row>
    <row r="447" spans="1:10" ht="14">
      <c r="A447" s="97"/>
      <c r="B447" s="97"/>
      <c r="C447" s="97"/>
      <c r="D447" s="97"/>
      <c r="E447" s="97"/>
      <c r="F447" s="97"/>
      <c r="G447" s="98"/>
      <c r="J447" s="98"/>
    </row>
    <row r="448" spans="1:10" ht="14">
      <c r="A448" s="97"/>
      <c r="B448" s="97"/>
      <c r="C448" s="97"/>
      <c r="D448" s="97"/>
      <c r="E448" s="97"/>
      <c r="F448" s="97"/>
      <c r="G448" s="98"/>
      <c r="J448" s="98"/>
    </row>
    <row r="449" spans="1:10" ht="14">
      <c r="A449" s="97"/>
      <c r="B449" s="97"/>
      <c r="C449" s="97"/>
      <c r="D449" s="97"/>
      <c r="E449" s="97"/>
      <c r="F449" s="97"/>
      <c r="G449" s="98"/>
      <c r="J449" s="98"/>
    </row>
    <row r="450" spans="1:10" ht="14">
      <c r="A450" s="97"/>
      <c r="B450" s="97"/>
      <c r="C450" s="97"/>
      <c r="D450" s="97"/>
      <c r="E450" s="97"/>
      <c r="F450" s="97"/>
      <c r="G450" s="98"/>
      <c r="J450" s="98"/>
    </row>
    <row r="451" spans="1:10" ht="14">
      <c r="A451" s="97"/>
      <c r="B451" s="97"/>
      <c r="C451" s="97"/>
      <c r="D451" s="97"/>
      <c r="E451" s="97"/>
      <c r="F451" s="97"/>
      <c r="G451" s="98"/>
      <c r="J451" s="98"/>
    </row>
    <row r="452" spans="1:10" ht="14">
      <c r="A452" s="97"/>
      <c r="B452" s="97"/>
      <c r="C452" s="97"/>
      <c r="D452" s="97"/>
      <c r="E452" s="97"/>
      <c r="F452" s="97"/>
      <c r="G452" s="98"/>
      <c r="J452" s="98"/>
    </row>
    <row r="453" spans="1:10" ht="14">
      <c r="A453" s="97"/>
      <c r="B453" s="97"/>
      <c r="C453" s="97"/>
      <c r="D453" s="97"/>
      <c r="E453" s="97"/>
      <c r="F453" s="97"/>
      <c r="G453" s="98"/>
      <c r="J453" s="98"/>
    </row>
    <row r="454" spans="1:10" ht="14">
      <c r="A454" s="97"/>
      <c r="B454" s="97"/>
      <c r="C454" s="97"/>
      <c r="D454" s="97"/>
      <c r="E454" s="97"/>
      <c r="F454" s="97"/>
      <c r="G454" s="98"/>
      <c r="J454" s="98"/>
    </row>
    <row r="455" spans="1:10" ht="14">
      <c r="A455" s="97"/>
      <c r="B455" s="97"/>
      <c r="C455" s="97"/>
      <c r="D455" s="97"/>
      <c r="E455" s="97"/>
      <c r="F455" s="97"/>
      <c r="G455" s="98"/>
      <c r="J455" s="98"/>
    </row>
    <row r="456" spans="1:10" ht="14">
      <c r="A456" s="97"/>
      <c r="B456" s="97"/>
      <c r="C456" s="97"/>
      <c r="D456" s="97"/>
      <c r="E456" s="97"/>
      <c r="F456" s="97"/>
      <c r="G456" s="98"/>
      <c r="J456" s="98"/>
    </row>
    <row r="457" spans="1:10" ht="14">
      <c r="A457" s="97"/>
      <c r="B457" s="97"/>
      <c r="C457" s="97"/>
      <c r="D457" s="97"/>
      <c r="E457" s="97"/>
      <c r="F457" s="97"/>
      <c r="G457" s="98"/>
      <c r="J457" s="98"/>
    </row>
    <row r="458" spans="1:10" ht="14">
      <c r="A458" s="97"/>
      <c r="B458" s="97"/>
      <c r="C458" s="97"/>
      <c r="D458" s="97"/>
      <c r="E458" s="97"/>
      <c r="F458" s="97"/>
      <c r="G458" s="98"/>
      <c r="J458" s="98"/>
    </row>
    <row r="459" spans="1:10" ht="14">
      <c r="A459" s="97"/>
      <c r="B459" s="97"/>
      <c r="C459" s="97"/>
      <c r="D459" s="97"/>
      <c r="E459" s="97"/>
      <c r="F459" s="97"/>
      <c r="G459" s="98"/>
      <c r="J459" s="98"/>
    </row>
    <row r="460" spans="1:10" ht="14">
      <c r="A460" s="97"/>
      <c r="B460" s="97"/>
      <c r="C460" s="97"/>
      <c r="D460" s="97"/>
      <c r="E460" s="97"/>
      <c r="F460" s="97"/>
      <c r="G460" s="98"/>
      <c r="J460" s="98"/>
    </row>
    <row r="461" spans="1:10" ht="14">
      <c r="A461" s="97"/>
      <c r="B461" s="97"/>
      <c r="C461" s="97"/>
      <c r="D461" s="97"/>
      <c r="E461" s="97"/>
      <c r="F461" s="97"/>
      <c r="G461" s="98"/>
      <c r="J461" s="98"/>
    </row>
    <row r="462" spans="1:10" ht="14">
      <c r="A462" s="97"/>
      <c r="B462" s="97"/>
      <c r="C462" s="97"/>
      <c r="D462" s="97"/>
      <c r="E462" s="97"/>
      <c r="F462" s="97"/>
      <c r="G462" s="98"/>
      <c r="J462" s="98"/>
    </row>
    <row r="463" spans="1:10" ht="14">
      <c r="A463" s="97"/>
      <c r="B463" s="97"/>
      <c r="C463" s="97"/>
      <c r="D463" s="97"/>
      <c r="E463" s="97"/>
      <c r="F463" s="97"/>
      <c r="G463" s="98"/>
      <c r="J463" s="98"/>
    </row>
    <row r="464" spans="1:10" ht="14">
      <c r="A464" s="97"/>
      <c r="B464" s="97"/>
      <c r="C464" s="97"/>
      <c r="D464" s="97"/>
      <c r="E464" s="97"/>
      <c r="F464" s="97"/>
      <c r="G464" s="98"/>
      <c r="J464" s="98"/>
    </row>
    <row r="465" spans="1:10" ht="14">
      <c r="A465" s="97"/>
      <c r="B465" s="97"/>
      <c r="C465" s="97"/>
      <c r="D465" s="97"/>
      <c r="E465" s="97"/>
      <c r="F465" s="97"/>
      <c r="G465" s="98"/>
      <c r="J465" s="98"/>
    </row>
    <row r="466" spans="1:10" ht="14">
      <c r="A466" s="97"/>
      <c r="B466" s="97"/>
      <c r="C466" s="97"/>
      <c r="D466" s="97"/>
      <c r="E466" s="97"/>
      <c r="F466" s="97"/>
      <c r="G466" s="98"/>
      <c r="J466" s="98"/>
    </row>
    <row r="467" spans="1:10" ht="14">
      <c r="A467" s="97"/>
      <c r="B467" s="97"/>
      <c r="C467" s="97"/>
      <c r="D467" s="97"/>
      <c r="E467" s="97"/>
      <c r="F467" s="97"/>
      <c r="G467" s="98"/>
      <c r="J467" s="98"/>
    </row>
    <row r="468" spans="1:10" ht="14">
      <c r="A468" s="97"/>
      <c r="B468" s="97"/>
      <c r="C468" s="97"/>
      <c r="D468" s="97"/>
      <c r="E468" s="97"/>
      <c r="F468" s="97"/>
      <c r="G468" s="98"/>
      <c r="J468" s="98"/>
    </row>
    <row r="469" spans="1:10" ht="14">
      <c r="A469" s="97"/>
      <c r="B469" s="97"/>
      <c r="C469" s="97"/>
      <c r="D469" s="97"/>
      <c r="E469" s="97"/>
      <c r="F469" s="97"/>
      <c r="G469" s="98"/>
      <c r="J469" s="98"/>
    </row>
    <row r="470" spans="1:10" ht="14">
      <c r="A470" s="97"/>
      <c r="B470" s="97"/>
      <c r="C470" s="97"/>
      <c r="D470" s="97"/>
      <c r="E470" s="97"/>
      <c r="F470" s="97"/>
      <c r="G470" s="98"/>
      <c r="J470" s="98"/>
    </row>
    <row r="471" spans="1:10" ht="14">
      <c r="A471" s="97"/>
      <c r="B471" s="97"/>
      <c r="C471" s="97"/>
      <c r="D471" s="97"/>
      <c r="E471" s="97"/>
      <c r="F471" s="97"/>
      <c r="G471" s="98"/>
      <c r="J471" s="98"/>
    </row>
    <row r="472" spans="1:10" ht="14">
      <c r="A472" s="97"/>
      <c r="B472" s="97"/>
      <c r="C472" s="97"/>
      <c r="D472" s="97"/>
      <c r="E472" s="97"/>
      <c r="F472" s="97"/>
      <c r="G472" s="98"/>
      <c r="J472" s="98"/>
    </row>
    <row r="473" spans="1:10" ht="14">
      <c r="A473" s="97"/>
      <c r="B473" s="97"/>
      <c r="C473" s="97"/>
      <c r="D473" s="97"/>
      <c r="E473" s="97"/>
      <c r="F473" s="97"/>
      <c r="G473" s="98"/>
      <c r="J473" s="98"/>
    </row>
    <row r="474" spans="1:10" ht="14">
      <c r="A474" s="97"/>
      <c r="B474" s="97"/>
      <c r="C474" s="97"/>
      <c r="D474" s="97"/>
      <c r="E474" s="97"/>
      <c r="F474" s="97"/>
      <c r="G474" s="98"/>
      <c r="J474" s="98"/>
    </row>
    <row r="475" spans="1:10" ht="14">
      <c r="A475" s="97"/>
      <c r="B475" s="97"/>
      <c r="C475" s="97"/>
      <c r="D475" s="97"/>
      <c r="E475" s="97"/>
      <c r="F475" s="97"/>
      <c r="G475" s="98"/>
      <c r="J475" s="98"/>
    </row>
    <row r="476" spans="1:10" ht="14">
      <c r="A476" s="97"/>
      <c r="B476" s="97"/>
      <c r="C476" s="97"/>
      <c r="D476" s="97"/>
      <c r="E476" s="97"/>
      <c r="F476" s="97"/>
      <c r="G476" s="98"/>
      <c r="J476" s="98"/>
    </row>
    <row r="477" spans="1:10" ht="14">
      <c r="A477" s="97"/>
      <c r="B477" s="97"/>
      <c r="C477" s="97"/>
      <c r="D477" s="97"/>
      <c r="E477" s="97"/>
      <c r="F477" s="97"/>
      <c r="G477" s="98"/>
      <c r="J477" s="98"/>
    </row>
    <row r="478" spans="1:10" ht="14">
      <c r="A478" s="97"/>
      <c r="B478" s="97"/>
      <c r="C478" s="97"/>
      <c r="D478" s="97"/>
      <c r="E478" s="97"/>
      <c r="F478" s="97"/>
      <c r="G478" s="98"/>
      <c r="J478" s="98"/>
    </row>
    <row r="479" spans="1:10" ht="14">
      <c r="A479" s="97"/>
      <c r="B479" s="97"/>
      <c r="C479" s="97"/>
      <c r="D479" s="97"/>
      <c r="E479" s="97"/>
      <c r="F479" s="97"/>
      <c r="G479" s="98"/>
      <c r="J479" s="98"/>
    </row>
    <row r="480" spans="1:10" ht="14">
      <c r="A480" s="97"/>
      <c r="B480" s="97"/>
      <c r="C480" s="97"/>
      <c r="D480" s="97"/>
      <c r="E480" s="97"/>
      <c r="F480" s="97"/>
      <c r="G480" s="98"/>
      <c r="J480" s="98"/>
    </row>
    <row r="481" spans="1:10" ht="14">
      <c r="A481" s="97"/>
      <c r="B481" s="97"/>
      <c r="C481" s="97"/>
      <c r="D481" s="97"/>
      <c r="E481" s="97"/>
      <c r="F481" s="97"/>
      <c r="G481" s="98"/>
      <c r="J481" s="98"/>
    </row>
    <row r="482" spans="1:10" ht="14">
      <c r="A482" s="97"/>
      <c r="B482" s="97"/>
      <c r="C482" s="97"/>
      <c r="D482" s="97"/>
      <c r="E482" s="97"/>
      <c r="F482" s="97"/>
      <c r="G482" s="98"/>
      <c r="J482" s="98"/>
    </row>
    <row r="483" spans="1:10" ht="14">
      <c r="A483" s="97"/>
      <c r="B483" s="97"/>
      <c r="C483" s="97"/>
      <c r="D483" s="97"/>
      <c r="E483" s="97"/>
      <c r="F483" s="97"/>
      <c r="G483" s="98"/>
      <c r="J483" s="98"/>
    </row>
    <row r="484" spans="1:10" ht="14">
      <c r="A484" s="97"/>
      <c r="B484" s="97"/>
      <c r="C484" s="97"/>
      <c r="D484" s="97"/>
      <c r="E484" s="97"/>
      <c r="F484" s="97"/>
      <c r="G484" s="98"/>
      <c r="J484" s="98"/>
    </row>
    <row r="485" spans="1:10" ht="14">
      <c r="A485" s="97"/>
      <c r="B485" s="97"/>
      <c r="C485" s="97"/>
      <c r="D485" s="97"/>
      <c r="E485" s="97"/>
      <c r="F485" s="97"/>
      <c r="G485" s="98"/>
      <c r="J485" s="98"/>
    </row>
    <row r="486" spans="1:10" ht="14">
      <c r="A486" s="97"/>
      <c r="B486" s="97"/>
      <c r="C486" s="97"/>
      <c r="D486" s="97"/>
      <c r="E486" s="97"/>
      <c r="F486" s="97"/>
      <c r="G486" s="98"/>
      <c r="J486" s="98"/>
    </row>
    <row r="487" spans="1:10" ht="14">
      <c r="A487" s="97"/>
      <c r="B487" s="97"/>
      <c r="C487" s="97"/>
      <c r="D487" s="97"/>
      <c r="E487" s="97"/>
      <c r="F487" s="97"/>
      <c r="G487" s="98"/>
      <c r="J487" s="98"/>
    </row>
    <row r="488" spans="1:10" ht="14">
      <c r="A488" s="97"/>
      <c r="B488" s="97"/>
      <c r="C488" s="97"/>
      <c r="D488" s="97"/>
      <c r="E488" s="97"/>
      <c r="F488" s="97"/>
      <c r="G488" s="98"/>
      <c r="J488" s="98"/>
    </row>
    <row r="489" spans="1:10" ht="14">
      <c r="A489" s="97"/>
      <c r="B489" s="97"/>
      <c r="C489" s="97"/>
      <c r="D489" s="97"/>
      <c r="E489" s="97"/>
      <c r="F489" s="97"/>
      <c r="G489" s="98"/>
      <c r="J489" s="98"/>
    </row>
    <row r="490" spans="1:10" ht="14">
      <c r="A490" s="97"/>
      <c r="B490" s="97"/>
      <c r="C490" s="97"/>
      <c r="D490" s="97"/>
      <c r="E490" s="97"/>
      <c r="F490" s="97"/>
      <c r="G490" s="98"/>
      <c r="J490" s="98"/>
    </row>
    <row r="491" spans="1:10" ht="14">
      <c r="A491" s="97"/>
      <c r="B491" s="97"/>
      <c r="C491" s="97"/>
      <c r="D491" s="97"/>
      <c r="E491" s="97"/>
      <c r="F491" s="97"/>
      <c r="G491" s="98"/>
      <c r="J491" s="98"/>
    </row>
    <row r="492" spans="1:10" ht="14">
      <c r="A492" s="97"/>
      <c r="B492" s="97"/>
      <c r="C492" s="97"/>
      <c r="D492" s="97"/>
      <c r="E492" s="97"/>
      <c r="F492" s="97"/>
      <c r="G492" s="98"/>
      <c r="J492" s="98"/>
    </row>
    <row r="493" spans="1:10" ht="14">
      <c r="A493" s="97"/>
      <c r="B493" s="97"/>
      <c r="C493" s="97"/>
      <c r="D493" s="97"/>
      <c r="E493" s="97"/>
      <c r="F493" s="97"/>
      <c r="G493" s="98"/>
      <c r="J493" s="98"/>
    </row>
    <row r="494" spans="1:10" ht="14">
      <c r="A494" s="97"/>
      <c r="B494" s="97"/>
      <c r="C494" s="97"/>
      <c r="D494" s="97"/>
      <c r="E494" s="97"/>
      <c r="F494" s="97"/>
      <c r="G494" s="98"/>
      <c r="J494" s="98"/>
    </row>
    <row r="495" spans="1:10" ht="14">
      <c r="A495" s="97"/>
      <c r="B495" s="97"/>
      <c r="C495" s="97"/>
      <c r="D495" s="97"/>
      <c r="E495" s="97"/>
      <c r="F495" s="97"/>
      <c r="G495" s="98"/>
      <c r="J495" s="98"/>
    </row>
    <row r="496" spans="1:10" ht="14">
      <c r="A496" s="97"/>
      <c r="B496" s="97"/>
      <c r="C496" s="97"/>
      <c r="D496" s="97"/>
      <c r="E496" s="97"/>
      <c r="F496" s="97"/>
      <c r="G496" s="98"/>
      <c r="J496" s="98"/>
    </row>
    <row r="497" spans="1:10" ht="14">
      <c r="A497" s="97"/>
      <c r="B497" s="97"/>
      <c r="C497" s="97"/>
      <c r="D497" s="97"/>
      <c r="E497" s="97"/>
      <c r="F497" s="97"/>
      <c r="G497" s="98"/>
      <c r="J497" s="98"/>
    </row>
    <row r="498" spans="1:10" ht="14">
      <c r="A498" s="97"/>
      <c r="B498" s="97"/>
      <c r="C498" s="97"/>
      <c r="D498" s="97"/>
      <c r="E498" s="97"/>
      <c r="F498" s="97"/>
      <c r="G498" s="98"/>
      <c r="J498" s="98"/>
    </row>
    <row r="499" spans="1:10" ht="14">
      <c r="A499" s="97"/>
      <c r="B499" s="97"/>
      <c r="C499" s="97"/>
      <c r="D499" s="97"/>
      <c r="E499" s="97"/>
      <c r="F499" s="97"/>
      <c r="G499" s="98"/>
      <c r="J499" s="98"/>
    </row>
    <row r="500" spans="1:10" ht="14">
      <c r="A500" s="97"/>
      <c r="B500" s="97"/>
      <c r="C500" s="97"/>
      <c r="D500" s="97"/>
      <c r="E500" s="97"/>
      <c r="F500" s="97"/>
      <c r="G500" s="98"/>
      <c r="J500" s="98"/>
    </row>
    <row r="501" spans="1:10" ht="14">
      <c r="A501" s="97"/>
      <c r="B501" s="97"/>
      <c r="C501" s="97"/>
      <c r="D501" s="97"/>
      <c r="E501" s="97"/>
      <c r="F501" s="97"/>
      <c r="G501" s="98"/>
      <c r="J501" s="98"/>
    </row>
    <row r="502" spans="1:10" ht="14">
      <c r="A502" s="97"/>
      <c r="B502" s="97"/>
      <c r="C502" s="97"/>
      <c r="D502" s="97"/>
      <c r="E502" s="97"/>
      <c r="F502" s="97"/>
      <c r="G502" s="98"/>
      <c r="J502" s="98"/>
    </row>
    <row r="503" spans="1:10" ht="14">
      <c r="A503" s="97"/>
      <c r="B503" s="97"/>
      <c r="C503" s="97"/>
      <c r="D503" s="97"/>
      <c r="E503" s="97"/>
      <c r="F503" s="97"/>
      <c r="G503" s="98"/>
      <c r="J503" s="98"/>
    </row>
    <row r="504" spans="1:10" ht="14">
      <c r="A504" s="97"/>
      <c r="B504" s="97"/>
      <c r="C504" s="97"/>
      <c r="D504" s="97"/>
      <c r="E504" s="97"/>
      <c r="F504" s="97"/>
      <c r="G504" s="98"/>
      <c r="J504" s="98"/>
    </row>
    <row r="505" spans="1:10" ht="14">
      <c r="A505" s="97"/>
      <c r="B505" s="97"/>
      <c r="C505" s="97"/>
      <c r="D505" s="97"/>
      <c r="E505" s="97"/>
      <c r="F505" s="97"/>
      <c r="G505" s="98"/>
      <c r="J505" s="98"/>
    </row>
    <row r="506" spans="1:10" ht="14">
      <c r="A506" s="97"/>
      <c r="B506" s="97"/>
      <c r="C506" s="97"/>
      <c r="D506" s="97"/>
      <c r="E506" s="97"/>
      <c r="F506" s="97"/>
      <c r="G506" s="98"/>
      <c r="J506" s="98"/>
    </row>
    <row r="507" spans="1:10" ht="14">
      <c r="A507" s="97"/>
      <c r="B507" s="97"/>
      <c r="C507" s="97"/>
      <c r="D507" s="97"/>
      <c r="E507" s="97"/>
      <c r="F507" s="97"/>
      <c r="G507" s="98"/>
      <c r="J507" s="98"/>
    </row>
    <row r="508" spans="1:10" ht="14">
      <c r="A508" s="97"/>
      <c r="B508" s="97"/>
      <c r="C508" s="97"/>
      <c r="D508" s="97"/>
      <c r="E508" s="97"/>
      <c r="F508" s="97"/>
      <c r="G508" s="98"/>
      <c r="J508" s="98"/>
    </row>
    <row r="509" spans="1:10" ht="14">
      <c r="A509" s="97"/>
      <c r="B509" s="97"/>
      <c r="C509" s="97"/>
      <c r="D509" s="97"/>
      <c r="E509" s="97"/>
      <c r="F509" s="97"/>
      <c r="G509" s="98"/>
      <c r="J509" s="98"/>
    </row>
    <row r="510" spans="1:10" ht="14">
      <c r="A510" s="97"/>
      <c r="B510" s="97"/>
      <c r="C510" s="97"/>
      <c r="D510" s="97"/>
      <c r="E510" s="97"/>
      <c r="F510" s="97"/>
      <c r="G510" s="98"/>
      <c r="J510" s="98"/>
    </row>
    <row r="511" spans="1:10" ht="14">
      <c r="A511" s="97"/>
      <c r="B511" s="97"/>
      <c r="C511" s="97"/>
      <c r="D511" s="97"/>
      <c r="E511" s="97"/>
      <c r="F511" s="97"/>
      <c r="G511" s="98"/>
      <c r="J511" s="98"/>
    </row>
    <row r="512" spans="1:10" ht="14">
      <c r="A512" s="97"/>
      <c r="B512" s="97"/>
      <c r="C512" s="97"/>
      <c r="D512" s="97"/>
      <c r="E512" s="97"/>
      <c r="F512" s="97"/>
      <c r="G512" s="98"/>
      <c r="J512" s="98"/>
    </row>
    <row r="513" spans="1:10" ht="14">
      <c r="A513" s="97"/>
      <c r="B513" s="97"/>
      <c r="C513" s="97"/>
      <c r="D513" s="97"/>
      <c r="E513" s="97"/>
      <c r="F513" s="97"/>
      <c r="G513" s="98"/>
      <c r="J513" s="98"/>
    </row>
    <row r="514" spans="1:10" ht="14">
      <c r="A514" s="97"/>
      <c r="B514" s="97"/>
      <c r="C514" s="97"/>
      <c r="D514" s="97"/>
      <c r="E514" s="97"/>
      <c r="F514" s="97"/>
      <c r="G514" s="98"/>
      <c r="J514" s="98"/>
    </row>
    <row r="515" spans="1:10" ht="14">
      <c r="A515" s="97"/>
      <c r="B515" s="97"/>
      <c r="C515" s="97"/>
      <c r="D515" s="97"/>
      <c r="E515" s="97"/>
      <c r="F515" s="97"/>
      <c r="G515" s="98"/>
      <c r="J515" s="98"/>
    </row>
    <row r="516" spans="1:10" ht="14">
      <c r="A516" s="97"/>
      <c r="B516" s="97"/>
      <c r="C516" s="97"/>
      <c r="D516" s="97"/>
      <c r="E516" s="97"/>
      <c r="F516" s="97"/>
      <c r="G516" s="98"/>
      <c r="J516" s="98"/>
    </row>
    <row r="517" spans="1:10" ht="14">
      <c r="A517" s="97"/>
      <c r="B517" s="97"/>
      <c r="C517" s="97"/>
      <c r="D517" s="97"/>
      <c r="E517" s="97"/>
      <c r="F517" s="97"/>
      <c r="G517" s="98"/>
      <c r="J517" s="98"/>
    </row>
    <row r="518" spans="1:10" ht="14">
      <c r="A518" s="97"/>
      <c r="B518" s="97"/>
      <c r="C518" s="97"/>
      <c r="D518" s="97"/>
      <c r="E518" s="97"/>
      <c r="F518" s="97"/>
      <c r="G518" s="98"/>
      <c r="J518" s="98"/>
    </row>
    <row r="519" spans="1:10" ht="14">
      <c r="A519" s="97"/>
      <c r="B519" s="97"/>
      <c r="C519" s="97"/>
      <c r="D519" s="97"/>
      <c r="E519" s="97"/>
      <c r="F519" s="97"/>
      <c r="G519" s="98"/>
      <c r="J519" s="98"/>
    </row>
    <row r="520" spans="1:10" ht="14">
      <c r="A520" s="97"/>
      <c r="B520" s="97"/>
      <c r="C520" s="97"/>
      <c r="D520" s="97"/>
      <c r="E520" s="97"/>
      <c r="F520" s="97"/>
      <c r="G520" s="98"/>
      <c r="J520" s="98"/>
    </row>
    <row r="521" spans="1:10" ht="14">
      <c r="A521" s="97"/>
      <c r="B521" s="97"/>
      <c r="C521" s="97"/>
      <c r="D521" s="97"/>
      <c r="E521" s="97"/>
      <c r="F521" s="97"/>
      <c r="G521" s="98"/>
      <c r="J521" s="98"/>
    </row>
    <row r="522" spans="1:10" ht="14">
      <c r="A522" s="97"/>
      <c r="B522" s="97"/>
      <c r="C522" s="97"/>
      <c r="D522" s="97"/>
      <c r="E522" s="97"/>
      <c r="F522" s="97"/>
      <c r="G522" s="98"/>
      <c r="J522" s="98"/>
    </row>
    <row r="523" spans="1:10" ht="14">
      <c r="A523" s="97"/>
      <c r="B523" s="97"/>
      <c r="C523" s="97"/>
      <c r="D523" s="97"/>
      <c r="E523" s="97"/>
      <c r="F523" s="97"/>
      <c r="G523" s="98"/>
      <c r="J523" s="98"/>
    </row>
    <row r="524" spans="1:10" ht="14">
      <c r="A524" s="97"/>
      <c r="B524" s="97"/>
      <c r="C524" s="97"/>
      <c r="D524" s="97"/>
      <c r="E524" s="97"/>
      <c r="F524" s="97"/>
      <c r="G524" s="98"/>
      <c r="J524" s="98"/>
    </row>
    <row r="525" spans="1:10" ht="14">
      <c r="A525" s="97"/>
      <c r="B525" s="97"/>
      <c r="C525" s="97"/>
      <c r="D525" s="97"/>
      <c r="E525" s="97"/>
      <c r="F525" s="97"/>
      <c r="G525" s="98"/>
      <c r="J525" s="98"/>
    </row>
    <row r="526" spans="1:10" ht="14">
      <c r="A526" s="97"/>
      <c r="B526" s="97"/>
      <c r="C526" s="97"/>
      <c r="D526" s="97"/>
      <c r="E526" s="97"/>
      <c r="F526" s="97"/>
      <c r="G526" s="98"/>
      <c r="J526" s="98"/>
    </row>
    <row r="527" spans="1:10" ht="14">
      <c r="A527" s="97"/>
      <c r="B527" s="97"/>
      <c r="C527" s="97"/>
      <c r="D527" s="97"/>
      <c r="E527" s="97"/>
      <c r="F527" s="97"/>
      <c r="G527" s="98"/>
      <c r="J527" s="98"/>
    </row>
    <row r="528" spans="1:10" ht="14">
      <c r="A528" s="97"/>
      <c r="B528" s="97"/>
      <c r="C528" s="97"/>
      <c r="D528" s="97"/>
      <c r="E528" s="97"/>
      <c r="F528" s="97"/>
      <c r="G528" s="98"/>
      <c r="J528" s="98"/>
    </row>
    <row r="529" spans="1:10" ht="14">
      <c r="A529" s="97"/>
      <c r="B529" s="97"/>
      <c r="C529" s="97"/>
      <c r="D529" s="97"/>
      <c r="E529" s="97"/>
      <c r="F529" s="97"/>
      <c r="G529" s="98"/>
      <c r="J529" s="98"/>
    </row>
    <row r="530" spans="1:10" ht="14">
      <c r="A530" s="97"/>
      <c r="B530" s="97"/>
      <c r="C530" s="97"/>
      <c r="D530" s="97"/>
      <c r="E530" s="97"/>
      <c r="F530" s="97"/>
      <c r="G530" s="98"/>
      <c r="J530" s="98"/>
    </row>
    <row r="531" spans="1:10" ht="14">
      <c r="A531" s="97"/>
      <c r="B531" s="97"/>
      <c r="C531" s="97"/>
      <c r="D531" s="97"/>
      <c r="E531" s="97"/>
      <c r="F531" s="97"/>
      <c r="G531" s="98"/>
      <c r="J531" s="98"/>
    </row>
    <row r="532" spans="1:10" ht="14">
      <c r="A532" s="97"/>
      <c r="B532" s="97"/>
      <c r="C532" s="97"/>
      <c r="D532" s="97"/>
      <c r="E532" s="97"/>
      <c r="F532" s="97"/>
      <c r="G532" s="98"/>
      <c r="J532" s="98"/>
    </row>
    <row r="533" spans="1:10" ht="14">
      <c r="A533" s="97"/>
      <c r="B533" s="97"/>
      <c r="C533" s="97"/>
      <c r="D533" s="97"/>
      <c r="E533" s="97"/>
      <c r="F533" s="97"/>
      <c r="G533" s="98"/>
      <c r="J533" s="98"/>
    </row>
    <row r="534" spans="1:10" ht="14">
      <c r="A534" s="97"/>
      <c r="B534" s="97"/>
      <c r="C534" s="97"/>
      <c r="D534" s="97"/>
      <c r="E534" s="97"/>
      <c r="F534" s="97"/>
      <c r="G534" s="98"/>
      <c r="J534" s="98"/>
    </row>
    <row r="535" spans="1:10" ht="14">
      <c r="A535" s="97"/>
      <c r="B535" s="97"/>
      <c r="C535" s="97"/>
      <c r="D535" s="97"/>
      <c r="E535" s="97"/>
      <c r="F535" s="97"/>
      <c r="G535" s="98"/>
      <c r="J535" s="98"/>
    </row>
    <row r="536" spans="1:10" ht="14">
      <c r="A536" s="97"/>
      <c r="B536" s="97"/>
      <c r="C536" s="97"/>
      <c r="D536" s="97"/>
      <c r="E536" s="97"/>
      <c r="F536" s="97"/>
      <c r="G536" s="98"/>
      <c r="J536" s="98"/>
    </row>
    <row r="537" spans="1:10" ht="14">
      <c r="A537" s="97"/>
      <c r="B537" s="97"/>
      <c r="C537" s="97"/>
      <c r="D537" s="97"/>
      <c r="E537" s="97"/>
      <c r="F537" s="97"/>
      <c r="G537" s="98"/>
      <c r="J537" s="98"/>
    </row>
    <row r="538" spans="1:10" ht="14">
      <c r="A538" s="97"/>
      <c r="B538" s="97"/>
      <c r="C538" s="97"/>
      <c r="D538" s="97"/>
      <c r="E538" s="97"/>
      <c r="F538" s="97"/>
      <c r="G538" s="98"/>
      <c r="J538" s="98"/>
    </row>
    <row r="539" spans="1:10" ht="14">
      <c r="A539" s="97"/>
      <c r="B539" s="97"/>
      <c r="C539" s="97"/>
      <c r="D539" s="97"/>
      <c r="E539" s="97"/>
      <c r="F539" s="97"/>
      <c r="G539" s="98"/>
      <c r="J539" s="98"/>
    </row>
    <row r="540" spans="1:10" ht="14">
      <c r="A540" s="97"/>
      <c r="B540" s="97"/>
      <c r="C540" s="97"/>
      <c r="D540" s="97"/>
      <c r="E540" s="97"/>
      <c r="F540" s="97"/>
      <c r="G540" s="98"/>
      <c r="J540" s="98"/>
    </row>
    <row r="541" spans="1:10" ht="14">
      <c r="A541" s="97"/>
      <c r="B541" s="97"/>
      <c r="C541" s="97"/>
      <c r="D541" s="97"/>
      <c r="E541" s="97"/>
      <c r="F541" s="97"/>
      <c r="G541" s="98"/>
      <c r="J541" s="98"/>
    </row>
    <row r="542" spans="1:10" ht="14">
      <c r="A542" s="97"/>
      <c r="B542" s="97"/>
      <c r="C542" s="97"/>
      <c r="D542" s="97"/>
      <c r="E542" s="97"/>
      <c r="F542" s="97"/>
      <c r="G542" s="98"/>
      <c r="J542" s="98"/>
    </row>
    <row r="543" spans="1:10" ht="14">
      <c r="A543" s="97"/>
      <c r="B543" s="97"/>
      <c r="C543" s="97"/>
      <c r="D543" s="97"/>
      <c r="E543" s="97"/>
      <c r="F543" s="97"/>
      <c r="G543" s="98"/>
      <c r="J543" s="98"/>
    </row>
    <row r="544" spans="1:10" ht="14">
      <c r="A544" s="97"/>
      <c r="B544" s="97"/>
      <c r="C544" s="97"/>
      <c r="D544" s="97"/>
      <c r="E544" s="97"/>
      <c r="F544" s="97"/>
      <c r="G544" s="98"/>
      <c r="J544" s="98"/>
    </row>
    <row r="545" spans="1:10" ht="14">
      <c r="A545" s="97"/>
      <c r="B545" s="97"/>
      <c r="C545" s="97"/>
      <c r="D545" s="97"/>
      <c r="E545" s="97"/>
      <c r="F545" s="97"/>
      <c r="G545" s="98"/>
      <c r="J545" s="98"/>
    </row>
    <row r="546" spans="1:10" ht="14">
      <c r="A546" s="97"/>
      <c r="B546" s="97"/>
      <c r="C546" s="97"/>
      <c r="D546" s="97"/>
      <c r="E546" s="97"/>
      <c r="F546" s="97"/>
      <c r="G546" s="98"/>
      <c r="J546" s="98"/>
    </row>
    <row r="547" spans="1:10" ht="14">
      <c r="A547" s="97"/>
      <c r="B547" s="97"/>
      <c r="C547" s="97"/>
      <c r="D547" s="97"/>
      <c r="E547" s="97"/>
      <c r="F547" s="97"/>
      <c r="G547" s="98"/>
      <c r="J547" s="98"/>
    </row>
    <row r="548" spans="1:10" ht="14">
      <c r="A548" s="97"/>
      <c r="B548" s="97"/>
      <c r="C548" s="97"/>
      <c r="D548" s="97"/>
      <c r="E548" s="97"/>
      <c r="F548" s="97"/>
      <c r="G548" s="98"/>
      <c r="J548" s="98"/>
    </row>
    <row r="549" spans="1:10" ht="14">
      <c r="A549" s="97"/>
      <c r="B549" s="97"/>
      <c r="C549" s="97"/>
      <c r="D549" s="97"/>
      <c r="E549" s="97"/>
      <c r="F549" s="97"/>
      <c r="G549" s="98"/>
      <c r="J549" s="98"/>
    </row>
    <row r="550" spans="1:10" ht="14">
      <c r="A550" s="97"/>
      <c r="B550" s="97"/>
      <c r="C550" s="97"/>
      <c r="D550" s="97"/>
      <c r="E550" s="97"/>
      <c r="F550" s="97"/>
      <c r="G550" s="98"/>
      <c r="J550" s="98"/>
    </row>
    <row r="551" spans="1:10" ht="14">
      <c r="A551" s="97"/>
      <c r="B551" s="97"/>
      <c r="C551" s="97"/>
      <c r="D551" s="97"/>
      <c r="E551" s="97"/>
      <c r="F551" s="97"/>
      <c r="G551" s="98"/>
      <c r="J551" s="98"/>
    </row>
    <row r="552" spans="1:10" ht="14">
      <c r="A552" s="97"/>
      <c r="B552" s="97"/>
      <c r="C552" s="97"/>
      <c r="D552" s="97"/>
      <c r="E552" s="97"/>
      <c r="F552" s="97"/>
      <c r="G552" s="98"/>
      <c r="J552" s="98"/>
    </row>
    <row r="553" spans="1:10" ht="14">
      <c r="A553" s="97"/>
      <c r="B553" s="97"/>
      <c r="C553" s="97"/>
      <c r="D553" s="97"/>
      <c r="E553" s="97"/>
      <c r="F553" s="97"/>
      <c r="G553" s="98"/>
      <c r="J553" s="98"/>
    </row>
    <row r="554" spans="1:10" ht="14">
      <c r="A554" s="97"/>
      <c r="B554" s="97"/>
      <c r="C554" s="97"/>
      <c r="D554" s="97"/>
      <c r="E554" s="97"/>
      <c r="F554" s="97"/>
      <c r="G554" s="98"/>
      <c r="J554" s="98"/>
    </row>
    <row r="555" spans="1:10" ht="14">
      <c r="A555" s="97"/>
      <c r="B555" s="97"/>
      <c r="C555" s="97"/>
      <c r="D555" s="97"/>
      <c r="E555" s="97"/>
      <c r="F555" s="97"/>
      <c r="G555" s="98"/>
      <c r="J555" s="98"/>
    </row>
    <row r="556" spans="1:10" ht="14">
      <c r="A556" s="97"/>
      <c r="B556" s="97"/>
      <c r="C556" s="97"/>
      <c r="D556" s="97"/>
      <c r="E556" s="97"/>
      <c r="F556" s="97"/>
      <c r="G556" s="98"/>
      <c r="J556" s="98"/>
    </row>
    <row r="557" spans="1:10" ht="14">
      <c r="A557" s="97"/>
      <c r="B557" s="97"/>
      <c r="C557" s="97"/>
      <c r="D557" s="97"/>
      <c r="E557" s="97"/>
      <c r="F557" s="97"/>
      <c r="G557" s="98"/>
      <c r="J557" s="98"/>
    </row>
    <row r="558" spans="1:10" ht="14">
      <c r="A558" s="97"/>
      <c r="B558" s="97"/>
      <c r="C558" s="97"/>
      <c r="D558" s="97"/>
      <c r="E558" s="97"/>
      <c r="F558" s="97"/>
      <c r="G558" s="98"/>
      <c r="J558" s="98"/>
    </row>
    <row r="559" spans="1:10" ht="14">
      <c r="A559" s="97"/>
      <c r="B559" s="97"/>
      <c r="C559" s="97"/>
      <c r="D559" s="97"/>
      <c r="E559" s="97"/>
      <c r="F559" s="97"/>
      <c r="G559" s="98"/>
      <c r="J559" s="98"/>
    </row>
    <row r="560" spans="1:10" ht="14">
      <c r="A560" s="97"/>
      <c r="B560" s="97"/>
      <c r="C560" s="97"/>
      <c r="D560" s="97"/>
      <c r="E560" s="97"/>
      <c r="F560" s="97"/>
      <c r="G560" s="98"/>
      <c r="J560" s="98"/>
    </row>
    <row r="561" spans="1:10" ht="14">
      <c r="A561" s="97"/>
      <c r="B561" s="97"/>
      <c r="C561" s="97"/>
      <c r="D561" s="97"/>
      <c r="E561" s="97"/>
      <c r="F561" s="97"/>
      <c r="G561" s="98"/>
      <c r="J561" s="98"/>
    </row>
    <row r="562" spans="1:10" ht="14">
      <c r="A562" s="97"/>
      <c r="B562" s="97"/>
      <c r="C562" s="97"/>
      <c r="D562" s="97"/>
      <c r="E562" s="97"/>
      <c r="F562" s="97"/>
      <c r="G562" s="98"/>
      <c r="J562" s="98"/>
    </row>
    <row r="563" spans="1:10" ht="14">
      <c r="A563" s="97"/>
      <c r="B563" s="97"/>
      <c r="C563" s="97"/>
      <c r="D563" s="97"/>
      <c r="E563" s="97"/>
      <c r="F563" s="97"/>
      <c r="G563" s="98"/>
      <c r="J563" s="98"/>
    </row>
    <row r="564" spans="1:10" ht="14">
      <c r="A564" s="97"/>
      <c r="B564" s="97"/>
      <c r="C564" s="97"/>
      <c r="D564" s="97"/>
      <c r="E564" s="97"/>
      <c r="F564" s="97"/>
      <c r="G564" s="98"/>
      <c r="J564" s="98"/>
    </row>
    <row r="565" spans="1:10" ht="14">
      <c r="A565" s="97"/>
      <c r="B565" s="97"/>
      <c r="C565" s="97"/>
      <c r="D565" s="97"/>
      <c r="E565" s="97"/>
      <c r="F565" s="97"/>
      <c r="G565" s="98"/>
      <c r="J565" s="98"/>
    </row>
    <row r="566" spans="1:10" ht="14">
      <c r="A566" s="97"/>
      <c r="B566" s="97"/>
      <c r="C566" s="97"/>
      <c r="D566" s="97"/>
      <c r="E566" s="97"/>
      <c r="F566" s="97"/>
      <c r="G566" s="98"/>
      <c r="J566" s="98"/>
    </row>
    <row r="567" spans="1:10" ht="14">
      <c r="A567" s="97"/>
      <c r="B567" s="97"/>
      <c r="C567" s="97"/>
      <c r="D567" s="97"/>
      <c r="E567" s="97"/>
      <c r="F567" s="97"/>
      <c r="G567" s="98"/>
      <c r="J567" s="98"/>
    </row>
    <row r="568" spans="1:10" ht="14">
      <c r="A568" s="97"/>
      <c r="B568" s="97"/>
      <c r="C568" s="97"/>
      <c r="D568" s="97"/>
      <c r="E568" s="97"/>
      <c r="F568" s="97"/>
      <c r="G568" s="98"/>
      <c r="J568" s="98"/>
    </row>
    <row r="569" spans="1:10" ht="14">
      <c r="A569" s="97"/>
      <c r="B569" s="97"/>
      <c r="C569" s="97"/>
      <c r="D569" s="97"/>
      <c r="E569" s="97"/>
      <c r="F569" s="97"/>
      <c r="G569" s="98"/>
      <c r="J569" s="98"/>
    </row>
    <row r="570" spans="1:10" ht="14">
      <c r="A570" s="97"/>
      <c r="B570" s="97"/>
      <c r="C570" s="97"/>
      <c r="D570" s="97"/>
      <c r="E570" s="97"/>
      <c r="F570" s="97"/>
      <c r="G570" s="98"/>
      <c r="J570" s="98"/>
    </row>
    <row r="571" spans="1:10" ht="14">
      <c r="A571" s="97"/>
      <c r="B571" s="97"/>
      <c r="C571" s="97"/>
      <c r="D571" s="97"/>
      <c r="E571" s="97"/>
      <c r="F571" s="97"/>
      <c r="G571" s="98"/>
      <c r="J571" s="98"/>
    </row>
    <row r="572" spans="1:10" ht="14">
      <c r="A572" s="97"/>
      <c r="B572" s="97"/>
      <c r="C572" s="97"/>
      <c r="D572" s="97"/>
      <c r="E572" s="97"/>
      <c r="F572" s="97"/>
      <c r="G572" s="98"/>
      <c r="J572" s="98"/>
    </row>
    <row r="573" spans="1:10" ht="14">
      <c r="A573" s="97"/>
      <c r="B573" s="97"/>
      <c r="C573" s="97"/>
      <c r="D573" s="97"/>
      <c r="E573" s="97"/>
      <c r="F573" s="97"/>
      <c r="G573" s="98"/>
      <c r="J573" s="98"/>
    </row>
    <row r="574" spans="1:10" ht="14">
      <c r="A574" s="97"/>
      <c r="B574" s="97"/>
      <c r="C574" s="97"/>
      <c r="D574" s="97"/>
      <c r="E574" s="97"/>
      <c r="F574" s="97"/>
      <c r="G574" s="98"/>
      <c r="J574" s="98"/>
    </row>
    <row r="575" spans="1:10" ht="14">
      <c r="A575" s="97"/>
      <c r="B575" s="97"/>
      <c r="C575" s="97"/>
      <c r="D575" s="97"/>
      <c r="E575" s="97"/>
      <c r="F575" s="97"/>
      <c r="G575" s="98"/>
      <c r="J575" s="98"/>
    </row>
    <row r="576" spans="1:10" ht="14">
      <c r="A576" s="97"/>
      <c r="B576" s="97"/>
      <c r="C576" s="97"/>
      <c r="D576" s="97"/>
      <c r="E576" s="97"/>
      <c r="F576" s="97"/>
      <c r="G576" s="98"/>
      <c r="J576" s="98"/>
    </row>
    <row r="577" spans="1:10" ht="14">
      <c r="A577" s="97"/>
      <c r="B577" s="97"/>
      <c r="C577" s="97"/>
      <c r="D577" s="97"/>
      <c r="E577" s="97"/>
      <c r="F577" s="97"/>
      <c r="G577" s="98"/>
      <c r="J577" s="98"/>
    </row>
    <row r="578" spans="1:10" ht="14">
      <c r="A578" s="97"/>
      <c r="B578" s="97"/>
      <c r="C578" s="97"/>
      <c r="D578" s="97"/>
      <c r="E578" s="97"/>
      <c r="F578" s="97"/>
      <c r="G578" s="98"/>
      <c r="J578" s="98"/>
    </row>
    <row r="579" spans="1:10" ht="14">
      <c r="A579" s="97"/>
      <c r="B579" s="97"/>
      <c r="C579" s="97"/>
      <c r="D579" s="97"/>
      <c r="E579" s="97"/>
      <c r="F579" s="97"/>
      <c r="G579" s="98"/>
      <c r="J579" s="98"/>
    </row>
    <row r="580" spans="1:10" ht="14">
      <c r="A580" s="97"/>
      <c r="B580" s="97"/>
      <c r="C580" s="97"/>
      <c r="D580" s="97"/>
      <c r="E580" s="97"/>
      <c r="F580" s="97"/>
      <c r="G580" s="98"/>
      <c r="J580" s="98"/>
    </row>
    <row r="581" spans="1:10" ht="14">
      <c r="A581" s="97"/>
      <c r="B581" s="97"/>
      <c r="C581" s="97"/>
      <c r="D581" s="97"/>
      <c r="E581" s="97"/>
      <c r="F581" s="97"/>
      <c r="G581" s="98"/>
      <c r="J581" s="98"/>
    </row>
    <row r="582" spans="1:10" ht="14">
      <c r="A582" s="97"/>
      <c r="B582" s="97"/>
      <c r="C582" s="97"/>
      <c r="D582" s="97"/>
      <c r="E582" s="97"/>
      <c r="F582" s="97"/>
      <c r="G582" s="98"/>
      <c r="J582" s="98"/>
    </row>
    <row r="583" spans="1:10" ht="14">
      <c r="A583" s="97"/>
      <c r="B583" s="97"/>
      <c r="C583" s="97"/>
      <c r="D583" s="97"/>
      <c r="E583" s="97"/>
      <c r="F583" s="97"/>
      <c r="G583" s="98"/>
      <c r="J583" s="98"/>
    </row>
    <row r="584" spans="1:10" ht="14">
      <c r="A584" s="97"/>
      <c r="B584" s="97"/>
      <c r="C584" s="97"/>
      <c r="D584" s="97"/>
      <c r="E584" s="97"/>
      <c r="F584" s="97"/>
      <c r="G584" s="98"/>
      <c r="J584" s="98"/>
    </row>
    <row r="585" spans="1:10" ht="14">
      <c r="A585" s="97"/>
      <c r="B585" s="97"/>
      <c r="C585" s="97"/>
      <c r="D585" s="97"/>
      <c r="E585" s="97"/>
      <c r="F585" s="97"/>
      <c r="G585" s="98"/>
      <c r="J585" s="98"/>
    </row>
    <row r="586" spans="1:10" ht="14">
      <c r="A586" s="97"/>
      <c r="B586" s="97"/>
      <c r="C586" s="97"/>
      <c r="D586" s="97"/>
      <c r="E586" s="97"/>
      <c r="F586" s="97"/>
      <c r="G586" s="98"/>
      <c r="J586" s="98"/>
    </row>
    <row r="587" spans="1:10" ht="14">
      <c r="A587" s="97"/>
      <c r="B587" s="97"/>
      <c r="C587" s="97"/>
      <c r="D587" s="97"/>
      <c r="E587" s="97"/>
      <c r="F587" s="97"/>
      <c r="G587" s="98"/>
      <c r="J587" s="98"/>
    </row>
    <row r="588" spans="1:10" ht="14">
      <c r="A588" s="97"/>
      <c r="B588" s="97"/>
      <c r="C588" s="97"/>
      <c r="D588" s="97"/>
      <c r="E588" s="97"/>
      <c r="F588" s="97"/>
      <c r="G588" s="98"/>
      <c r="J588" s="98"/>
    </row>
    <row r="589" spans="1:10" ht="14">
      <c r="A589" s="97"/>
      <c r="B589" s="97"/>
      <c r="C589" s="97"/>
      <c r="D589" s="97"/>
      <c r="E589" s="97"/>
      <c r="F589" s="97"/>
      <c r="G589" s="98"/>
      <c r="J589" s="98"/>
    </row>
    <row r="590" spans="1:10" ht="14">
      <c r="A590" s="97"/>
      <c r="B590" s="97"/>
      <c r="C590" s="97"/>
      <c r="D590" s="97"/>
      <c r="E590" s="97"/>
      <c r="F590" s="97"/>
      <c r="G590" s="98"/>
      <c r="J590" s="98"/>
    </row>
    <row r="591" spans="1:10" ht="14">
      <c r="A591" s="97"/>
      <c r="B591" s="97"/>
      <c r="C591" s="97"/>
      <c r="D591" s="97"/>
      <c r="E591" s="97"/>
      <c r="F591" s="97"/>
      <c r="G591" s="98"/>
      <c r="J591" s="98"/>
    </row>
    <row r="592" spans="1:10" ht="14">
      <c r="A592" s="97"/>
      <c r="B592" s="97"/>
      <c r="C592" s="97"/>
      <c r="D592" s="97"/>
      <c r="E592" s="97"/>
      <c r="F592" s="97"/>
      <c r="G592" s="98"/>
      <c r="J592" s="98"/>
    </row>
    <row r="593" spans="1:10" ht="14">
      <c r="A593" s="97"/>
      <c r="B593" s="97"/>
      <c r="C593" s="97"/>
      <c r="D593" s="97"/>
      <c r="E593" s="97"/>
      <c r="F593" s="97"/>
      <c r="G593" s="98"/>
      <c r="J593" s="98"/>
    </row>
    <row r="594" spans="1:10" ht="14">
      <c r="A594" s="97"/>
      <c r="B594" s="97"/>
      <c r="C594" s="97"/>
      <c r="D594" s="97"/>
      <c r="E594" s="97"/>
      <c r="F594" s="97"/>
      <c r="G594" s="98"/>
      <c r="J594" s="98"/>
    </row>
    <row r="595" spans="1:10" ht="14">
      <c r="A595" s="97"/>
      <c r="B595" s="97"/>
      <c r="C595" s="97"/>
      <c r="D595" s="97"/>
      <c r="E595" s="97"/>
      <c r="F595" s="97"/>
      <c r="G595" s="98"/>
      <c r="J595" s="98"/>
    </row>
    <row r="596" spans="1:10" ht="14">
      <c r="A596" s="97"/>
      <c r="B596" s="97"/>
      <c r="C596" s="97"/>
      <c r="D596" s="97"/>
      <c r="E596" s="97"/>
      <c r="F596" s="97"/>
      <c r="G596" s="98"/>
      <c r="J596" s="98"/>
    </row>
    <row r="597" spans="1:10" ht="14">
      <c r="A597" s="97"/>
      <c r="B597" s="97"/>
      <c r="C597" s="97"/>
      <c r="D597" s="97"/>
      <c r="E597" s="97"/>
      <c r="F597" s="97"/>
      <c r="G597" s="98"/>
      <c r="J597" s="98"/>
    </row>
    <row r="598" spans="1:10" ht="14">
      <c r="A598" s="97"/>
      <c r="B598" s="97"/>
      <c r="C598" s="97"/>
      <c r="D598" s="97"/>
      <c r="E598" s="97"/>
      <c r="F598" s="97"/>
      <c r="G598" s="98"/>
      <c r="J598" s="98"/>
    </row>
    <row r="599" spans="1:10" ht="14">
      <c r="A599" s="97"/>
      <c r="B599" s="97"/>
      <c r="C599" s="97"/>
      <c r="D599" s="97"/>
      <c r="E599" s="97"/>
      <c r="F599" s="97"/>
      <c r="G599" s="98"/>
      <c r="J599" s="98"/>
    </row>
    <row r="600" spans="1:10" ht="14">
      <c r="A600" s="97"/>
      <c r="B600" s="97"/>
      <c r="C600" s="97"/>
      <c r="D600" s="97"/>
      <c r="E600" s="97"/>
      <c r="F600" s="97"/>
      <c r="G600" s="98"/>
      <c r="J600" s="98"/>
    </row>
    <row r="601" spans="1:10" ht="14">
      <c r="A601" s="97"/>
      <c r="B601" s="97"/>
      <c r="C601" s="97"/>
      <c r="D601" s="97"/>
      <c r="E601" s="97"/>
      <c r="F601" s="97"/>
      <c r="G601" s="98"/>
      <c r="J601" s="98"/>
    </row>
    <row r="602" spans="1:10" ht="14">
      <c r="A602" s="97"/>
      <c r="B602" s="97"/>
      <c r="C602" s="97"/>
      <c r="D602" s="97"/>
      <c r="E602" s="97"/>
      <c r="F602" s="97"/>
      <c r="G602" s="98"/>
      <c r="J602" s="98"/>
    </row>
    <row r="603" spans="1:10" ht="14">
      <c r="A603" s="97"/>
      <c r="B603" s="97"/>
      <c r="C603" s="97"/>
      <c r="D603" s="97"/>
      <c r="E603" s="97"/>
      <c r="F603" s="97"/>
      <c r="G603" s="98"/>
      <c r="J603" s="98"/>
    </row>
    <row r="604" spans="1:10" ht="14">
      <c r="A604" s="97"/>
      <c r="B604" s="97"/>
      <c r="C604" s="97"/>
      <c r="D604" s="97"/>
      <c r="E604" s="97"/>
      <c r="F604" s="97"/>
      <c r="G604" s="98"/>
      <c r="J604" s="98"/>
    </row>
    <row r="605" spans="1:10" ht="14">
      <c r="A605" s="97"/>
      <c r="B605" s="97"/>
      <c r="C605" s="97"/>
      <c r="D605" s="97"/>
      <c r="E605" s="97"/>
      <c r="F605" s="97"/>
      <c r="G605" s="98"/>
      <c r="J605" s="98"/>
    </row>
    <row r="606" spans="1:10" ht="14">
      <c r="A606" s="97"/>
      <c r="B606" s="97"/>
      <c r="C606" s="97"/>
      <c r="D606" s="97"/>
      <c r="E606" s="97"/>
      <c r="F606" s="97"/>
      <c r="G606" s="98"/>
      <c r="J606" s="98"/>
    </row>
    <row r="607" spans="1:10" ht="14">
      <c r="A607" s="97"/>
      <c r="B607" s="97"/>
      <c r="C607" s="97"/>
      <c r="D607" s="97"/>
      <c r="E607" s="97"/>
      <c r="F607" s="97"/>
      <c r="G607" s="98"/>
      <c r="J607" s="98"/>
    </row>
    <row r="608" spans="1:10" ht="14">
      <c r="A608" s="97"/>
      <c r="B608" s="97"/>
      <c r="C608" s="97"/>
      <c r="D608" s="97"/>
      <c r="E608" s="97"/>
      <c r="F608" s="97"/>
      <c r="G608" s="98"/>
      <c r="J608" s="98"/>
    </row>
    <row r="609" spans="1:10" ht="14">
      <c r="A609" s="97"/>
      <c r="B609" s="97"/>
      <c r="C609" s="97"/>
      <c r="D609" s="97"/>
      <c r="E609" s="97"/>
      <c r="F609" s="97"/>
      <c r="G609" s="98"/>
      <c r="J609" s="98"/>
    </row>
    <row r="610" spans="1:10" ht="14">
      <c r="A610" s="97"/>
      <c r="B610" s="97"/>
      <c r="C610" s="97"/>
      <c r="D610" s="97"/>
      <c r="E610" s="97"/>
      <c r="F610" s="97"/>
      <c r="G610" s="98"/>
      <c r="J610" s="98"/>
    </row>
    <row r="611" spans="1:10" ht="14">
      <c r="A611" s="97"/>
      <c r="B611" s="97"/>
      <c r="C611" s="97"/>
      <c r="D611" s="97"/>
      <c r="E611" s="97"/>
      <c r="F611" s="97"/>
      <c r="G611" s="98"/>
      <c r="J611" s="98"/>
    </row>
    <row r="612" spans="1:10" ht="14">
      <c r="A612" s="97"/>
      <c r="B612" s="97"/>
      <c r="C612" s="97"/>
      <c r="D612" s="97"/>
      <c r="E612" s="97"/>
      <c r="F612" s="97"/>
      <c r="G612" s="98"/>
      <c r="J612" s="98"/>
    </row>
    <row r="613" spans="1:10" ht="14">
      <c r="A613" s="97"/>
      <c r="B613" s="97"/>
      <c r="C613" s="97"/>
      <c r="D613" s="97"/>
      <c r="E613" s="97"/>
      <c r="F613" s="97"/>
      <c r="G613" s="98"/>
      <c r="J613" s="98"/>
    </row>
    <row r="614" spans="1:10" ht="14">
      <c r="A614" s="97"/>
      <c r="B614" s="97"/>
      <c r="C614" s="97"/>
      <c r="D614" s="97"/>
      <c r="E614" s="97"/>
      <c r="F614" s="97"/>
      <c r="G614" s="98"/>
      <c r="J614" s="98"/>
    </row>
    <row r="615" spans="1:10" ht="14">
      <c r="A615" s="97"/>
      <c r="B615" s="97"/>
      <c r="C615" s="97"/>
      <c r="D615" s="97"/>
      <c r="E615" s="97"/>
      <c r="F615" s="97"/>
      <c r="G615" s="98"/>
      <c r="J615" s="98"/>
    </row>
    <row r="616" spans="1:10" ht="14">
      <c r="A616" s="97"/>
      <c r="B616" s="97"/>
      <c r="C616" s="97"/>
      <c r="D616" s="97"/>
      <c r="E616" s="97"/>
      <c r="F616" s="97"/>
      <c r="G616" s="98"/>
      <c r="J616" s="98"/>
    </row>
    <row r="617" spans="1:10" ht="14">
      <c r="A617" s="97"/>
      <c r="B617" s="97"/>
      <c r="C617" s="97"/>
      <c r="D617" s="97"/>
      <c r="E617" s="97"/>
      <c r="F617" s="97"/>
      <c r="G617" s="98"/>
      <c r="J617" s="98"/>
    </row>
    <row r="618" spans="1:10" ht="14">
      <c r="A618" s="97"/>
      <c r="B618" s="97"/>
      <c r="C618" s="97"/>
      <c r="D618" s="97"/>
      <c r="E618" s="97"/>
      <c r="F618" s="97"/>
      <c r="G618" s="98"/>
      <c r="J618" s="98"/>
    </row>
    <row r="619" spans="1:10" ht="14">
      <c r="A619" s="97"/>
      <c r="B619" s="97"/>
      <c r="C619" s="97"/>
      <c r="D619" s="97"/>
      <c r="E619" s="97"/>
      <c r="F619" s="97"/>
      <c r="G619" s="98"/>
      <c r="J619" s="98"/>
    </row>
    <row r="620" spans="1:10" ht="14">
      <c r="A620" s="97"/>
      <c r="B620" s="97"/>
      <c r="C620" s="97"/>
      <c r="D620" s="97"/>
      <c r="E620" s="97"/>
      <c r="F620" s="97"/>
      <c r="G620" s="98"/>
      <c r="J620" s="98"/>
    </row>
    <row r="621" spans="1:10" ht="14">
      <c r="A621" s="97"/>
      <c r="B621" s="97"/>
      <c r="C621" s="97"/>
      <c r="D621" s="97"/>
      <c r="E621" s="97"/>
      <c r="F621" s="97"/>
      <c r="G621" s="98"/>
      <c r="J621" s="98"/>
    </row>
    <row r="622" spans="1:10" ht="14">
      <c r="A622" s="97"/>
      <c r="B622" s="97"/>
      <c r="C622" s="97"/>
      <c r="D622" s="97"/>
      <c r="E622" s="97"/>
      <c r="F622" s="97"/>
      <c r="G622" s="98"/>
      <c r="J622" s="98"/>
    </row>
    <row r="623" spans="1:10" ht="14">
      <c r="A623" s="97"/>
      <c r="B623" s="97"/>
      <c r="C623" s="97"/>
      <c r="D623" s="97"/>
      <c r="E623" s="97"/>
      <c r="F623" s="97"/>
      <c r="G623" s="98"/>
      <c r="J623" s="98"/>
    </row>
    <row r="624" spans="1:10" ht="14">
      <c r="A624" s="97"/>
      <c r="B624" s="97"/>
      <c r="C624" s="97"/>
      <c r="D624" s="97"/>
      <c r="E624" s="97"/>
      <c r="F624" s="97"/>
      <c r="G624" s="98"/>
      <c r="J624" s="98"/>
    </row>
    <row r="625" spans="1:10" ht="14">
      <c r="A625" s="97"/>
      <c r="B625" s="97"/>
      <c r="C625" s="97"/>
      <c r="D625" s="97"/>
      <c r="E625" s="97"/>
      <c r="F625" s="97"/>
      <c r="G625" s="98"/>
      <c r="J625" s="98"/>
    </row>
    <row r="626" spans="1:10" ht="14">
      <c r="A626" s="97"/>
      <c r="B626" s="97"/>
      <c r="C626" s="97"/>
      <c r="D626" s="97"/>
      <c r="E626" s="97"/>
      <c r="F626" s="97"/>
      <c r="G626" s="98"/>
      <c r="J626" s="98"/>
    </row>
    <row r="627" spans="1:10" ht="14">
      <c r="A627" s="97"/>
      <c r="B627" s="97"/>
      <c r="C627" s="97"/>
      <c r="D627" s="97"/>
      <c r="E627" s="97"/>
      <c r="F627" s="97"/>
      <c r="G627" s="98"/>
      <c r="J627" s="98"/>
    </row>
    <row r="628" spans="1:10" ht="14">
      <c r="A628" s="97"/>
      <c r="B628" s="97"/>
      <c r="C628" s="97"/>
      <c r="D628" s="97"/>
      <c r="E628" s="97"/>
      <c r="F628" s="97"/>
      <c r="G628" s="98"/>
      <c r="J628" s="98"/>
    </row>
    <row r="629" spans="1:10" ht="14">
      <c r="A629" s="97"/>
      <c r="B629" s="97"/>
      <c r="C629" s="97"/>
      <c r="D629" s="97"/>
      <c r="E629" s="97"/>
      <c r="F629" s="97"/>
      <c r="G629" s="98"/>
      <c r="J629" s="98"/>
    </row>
    <row r="630" spans="1:10" ht="14">
      <c r="A630" s="97"/>
      <c r="B630" s="97"/>
      <c r="C630" s="97"/>
      <c r="D630" s="97"/>
      <c r="E630" s="97"/>
      <c r="F630" s="97"/>
      <c r="G630" s="98"/>
      <c r="J630" s="98"/>
    </row>
    <row r="631" spans="1:10" ht="14">
      <c r="A631" s="97"/>
      <c r="B631" s="97"/>
      <c r="C631" s="97"/>
      <c r="D631" s="97"/>
      <c r="E631" s="97"/>
      <c r="F631" s="97"/>
      <c r="G631" s="98"/>
      <c r="J631" s="98"/>
    </row>
    <row r="632" spans="1:10" ht="14">
      <c r="A632" s="97"/>
      <c r="B632" s="97"/>
      <c r="C632" s="97"/>
      <c r="D632" s="97"/>
      <c r="E632" s="97"/>
      <c r="F632" s="97"/>
      <c r="G632" s="98"/>
      <c r="J632" s="98"/>
    </row>
    <row r="633" spans="1:10" ht="14">
      <c r="A633" s="97"/>
      <c r="B633" s="97"/>
      <c r="C633" s="97"/>
      <c r="D633" s="97"/>
      <c r="E633" s="97"/>
      <c r="F633" s="97"/>
      <c r="G633" s="98"/>
      <c r="J633" s="98"/>
    </row>
    <row r="634" spans="1:10" ht="14">
      <c r="A634" s="97"/>
      <c r="B634" s="97"/>
      <c r="C634" s="97"/>
      <c r="D634" s="97"/>
      <c r="E634" s="97"/>
      <c r="F634" s="97"/>
      <c r="G634" s="98"/>
      <c r="J634" s="98"/>
    </row>
    <row r="635" spans="1:10" ht="14">
      <c r="A635" s="97"/>
      <c r="B635" s="97"/>
      <c r="C635" s="97"/>
      <c r="D635" s="97"/>
      <c r="E635" s="97"/>
      <c r="F635" s="97"/>
      <c r="G635" s="98"/>
      <c r="J635" s="98"/>
    </row>
    <row r="636" spans="1:10" ht="14">
      <c r="A636" s="97"/>
      <c r="B636" s="97"/>
      <c r="C636" s="97"/>
      <c r="D636" s="97"/>
      <c r="E636" s="97"/>
      <c r="F636" s="97"/>
      <c r="G636" s="98"/>
      <c r="J636" s="98"/>
    </row>
    <row r="637" spans="1:10" ht="14">
      <c r="A637" s="97"/>
      <c r="B637" s="97"/>
      <c r="C637" s="97"/>
      <c r="D637" s="97"/>
      <c r="E637" s="97"/>
      <c r="F637" s="97"/>
      <c r="G637" s="98"/>
      <c r="J637" s="98"/>
    </row>
    <row r="638" spans="1:10" ht="14">
      <c r="A638" s="97"/>
      <c r="B638" s="97"/>
      <c r="C638" s="97"/>
      <c r="D638" s="97"/>
      <c r="E638" s="97"/>
      <c r="F638" s="97"/>
      <c r="G638" s="98"/>
      <c r="J638" s="98"/>
    </row>
    <row r="639" spans="1:10" ht="14">
      <c r="A639" s="97"/>
      <c r="B639" s="97"/>
      <c r="C639" s="97"/>
      <c r="D639" s="97"/>
      <c r="E639" s="97"/>
      <c r="F639" s="97"/>
      <c r="G639" s="98"/>
      <c r="J639" s="98"/>
    </row>
    <row r="640" spans="1:10" ht="14">
      <c r="A640" s="97"/>
      <c r="B640" s="97"/>
      <c r="C640" s="97"/>
      <c r="D640" s="97"/>
      <c r="E640" s="97"/>
      <c r="F640" s="97"/>
      <c r="G640" s="98"/>
      <c r="J640" s="98"/>
    </row>
    <row r="641" spans="1:10" ht="14">
      <c r="A641" s="97"/>
      <c r="B641" s="97"/>
      <c r="C641" s="97"/>
      <c r="D641" s="97"/>
      <c r="E641" s="97"/>
      <c r="F641" s="97"/>
      <c r="G641" s="98"/>
      <c r="J641" s="98"/>
    </row>
    <row r="642" spans="1:10" ht="14">
      <c r="A642" s="97"/>
      <c r="B642" s="97"/>
      <c r="C642" s="97"/>
      <c r="D642" s="97"/>
      <c r="E642" s="97"/>
      <c r="F642" s="97"/>
      <c r="G642" s="98"/>
      <c r="J642" s="98"/>
    </row>
    <row r="643" spans="1:10" ht="14">
      <c r="A643" s="97"/>
      <c r="B643" s="97"/>
      <c r="C643" s="97"/>
      <c r="D643" s="97"/>
      <c r="E643" s="97"/>
      <c r="F643" s="97"/>
      <c r="G643" s="98"/>
      <c r="J643" s="98"/>
    </row>
    <row r="644" spans="1:10" ht="14">
      <c r="A644" s="97"/>
      <c r="B644" s="97"/>
      <c r="C644" s="97"/>
      <c r="D644" s="97"/>
      <c r="E644" s="97"/>
      <c r="F644" s="97"/>
      <c r="G644" s="98"/>
      <c r="J644" s="98"/>
    </row>
    <row r="645" spans="1:10" ht="14">
      <c r="A645" s="97"/>
      <c r="B645" s="97"/>
      <c r="C645" s="97"/>
      <c r="D645" s="97"/>
      <c r="E645" s="97"/>
      <c r="F645" s="97"/>
      <c r="G645" s="98"/>
      <c r="J645" s="98"/>
    </row>
    <row r="646" spans="1:10" ht="14">
      <c r="A646" s="97"/>
      <c r="B646" s="97"/>
      <c r="C646" s="97"/>
      <c r="D646" s="97"/>
      <c r="E646" s="97"/>
      <c r="F646" s="97"/>
      <c r="G646" s="98"/>
      <c r="J646" s="98"/>
    </row>
    <row r="647" spans="1:10" ht="14">
      <c r="A647" s="97"/>
      <c r="B647" s="97"/>
      <c r="C647" s="97"/>
      <c r="D647" s="97"/>
      <c r="E647" s="97"/>
      <c r="F647" s="97"/>
      <c r="G647" s="98"/>
      <c r="J647" s="98"/>
    </row>
    <row r="648" spans="1:10" ht="14">
      <c r="A648" s="97"/>
      <c r="B648" s="97"/>
      <c r="C648" s="97"/>
      <c r="D648" s="97"/>
      <c r="E648" s="97"/>
      <c r="F648" s="97"/>
      <c r="G648" s="98"/>
      <c r="J648" s="98"/>
    </row>
    <row r="649" spans="1:10" ht="14">
      <c r="A649" s="97"/>
      <c r="B649" s="97"/>
      <c r="C649" s="97"/>
      <c r="D649" s="97"/>
      <c r="E649" s="97"/>
      <c r="F649" s="97"/>
      <c r="G649" s="98"/>
      <c r="J649" s="98"/>
    </row>
    <row r="650" spans="1:10" ht="14">
      <c r="A650" s="97"/>
      <c r="B650" s="97"/>
      <c r="C650" s="97"/>
      <c r="D650" s="97"/>
      <c r="E650" s="97"/>
      <c r="F650" s="97"/>
      <c r="G650" s="98"/>
      <c r="J650" s="98"/>
    </row>
    <row r="651" spans="1:10" ht="14">
      <c r="A651" s="97"/>
      <c r="B651" s="97"/>
      <c r="C651" s="97"/>
      <c r="D651" s="97"/>
      <c r="E651" s="97"/>
      <c r="F651" s="97"/>
      <c r="G651" s="98"/>
      <c r="J651" s="98"/>
    </row>
    <row r="652" spans="1:10" ht="14">
      <c r="A652" s="97"/>
      <c r="B652" s="97"/>
      <c r="C652" s="97"/>
      <c r="D652" s="97"/>
      <c r="E652" s="97"/>
      <c r="F652" s="97"/>
      <c r="G652" s="98"/>
      <c r="J652" s="98"/>
    </row>
    <row r="653" spans="1:10" ht="14">
      <c r="A653" s="97"/>
      <c r="B653" s="97"/>
      <c r="C653" s="97"/>
      <c r="D653" s="97"/>
      <c r="E653" s="97"/>
      <c r="F653" s="97"/>
      <c r="G653" s="98"/>
      <c r="J653" s="98"/>
    </row>
    <row r="654" spans="1:10" ht="14">
      <c r="A654" s="97"/>
      <c r="B654" s="97"/>
      <c r="C654" s="97"/>
      <c r="D654" s="97"/>
      <c r="E654" s="97"/>
      <c r="F654" s="97"/>
      <c r="G654" s="98"/>
      <c r="J654" s="98"/>
    </row>
    <row r="655" spans="1:10" ht="14">
      <c r="A655" s="97"/>
      <c r="B655" s="97"/>
      <c r="C655" s="97"/>
      <c r="D655" s="97"/>
      <c r="E655" s="97"/>
      <c r="F655" s="97"/>
      <c r="G655" s="98"/>
      <c r="J655" s="98"/>
    </row>
    <row r="656" spans="1:10" ht="14">
      <c r="A656" s="97"/>
      <c r="B656" s="97"/>
      <c r="C656" s="97"/>
      <c r="D656" s="97"/>
      <c r="E656" s="97"/>
      <c r="F656" s="97"/>
      <c r="G656" s="98"/>
      <c r="J656" s="98"/>
    </row>
    <row r="657" spans="1:10" ht="14">
      <c r="A657" s="97"/>
      <c r="B657" s="97"/>
      <c r="C657" s="97"/>
      <c r="D657" s="97"/>
      <c r="E657" s="97"/>
      <c r="F657" s="97"/>
      <c r="G657" s="98"/>
      <c r="J657" s="98"/>
    </row>
    <row r="658" spans="1:10" ht="14">
      <c r="A658" s="97"/>
      <c r="B658" s="97"/>
      <c r="C658" s="97"/>
      <c r="D658" s="97"/>
      <c r="E658" s="97"/>
      <c r="F658" s="97"/>
      <c r="G658" s="98"/>
      <c r="J658" s="98"/>
    </row>
    <row r="659" spans="1:10" ht="14">
      <c r="A659" s="97"/>
      <c r="B659" s="97"/>
      <c r="C659" s="97"/>
      <c r="D659" s="97"/>
      <c r="E659" s="97"/>
      <c r="F659" s="97"/>
      <c r="G659" s="98"/>
      <c r="J659" s="98"/>
    </row>
    <row r="660" spans="1:10" ht="14">
      <c r="A660" s="97"/>
      <c r="B660" s="97"/>
      <c r="C660" s="97"/>
      <c r="D660" s="97"/>
      <c r="E660" s="97"/>
      <c r="F660" s="97"/>
      <c r="G660" s="98"/>
      <c r="J660" s="98"/>
    </row>
    <row r="661" spans="1:10" ht="14">
      <c r="A661" s="97"/>
      <c r="B661" s="97"/>
      <c r="C661" s="97"/>
      <c r="D661" s="97"/>
      <c r="E661" s="97"/>
      <c r="F661" s="97"/>
      <c r="G661" s="98"/>
      <c r="J661" s="98"/>
    </row>
    <row r="662" spans="1:10" ht="14">
      <c r="A662" s="97"/>
      <c r="B662" s="97"/>
      <c r="C662" s="97"/>
      <c r="D662" s="97"/>
      <c r="E662" s="97"/>
      <c r="F662" s="97"/>
      <c r="G662" s="98"/>
      <c r="J662" s="98"/>
    </row>
    <row r="663" spans="1:10" ht="14">
      <c r="A663" s="97"/>
      <c r="B663" s="97"/>
      <c r="C663" s="97"/>
      <c r="D663" s="97"/>
      <c r="E663" s="97"/>
      <c r="F663" s="97"/>
      <c r="G663" s="98"/>
      <c r="J663" s="98"/>
    </row>
    <row r="664" spans="1:10" ht="14">
      <c r="A664" s="97"/>
      <c r="B664" s="97"/>
      <c r="C664" s="97"/>
      <c r="D664" s="97"/>
      <c r="E664" s="97"/>
      <c r="F664" s="97"/>
      <c r="G664" s="98"/>
      <c r="J664" s="98"/>
    </row>
    <row r="665" spans="1:10" ht="14">
      <c r="A665" s="97"/>
      <c r="B665" s="97"/>
      <c r="C665" s="97"/>
      <c r="D665" s="97"/>
      <c r="E665" s="97"/>
      <c r="F665" s="97"/>
      <c r="G665" s="98"/>
      <c r="J665" s="98"/>
    </row>
    <row r="666" spans="1:10" ht="14">
      <c r="A666" s="97"/>
      <c r="B666" s="97"/>
      <c r="C666" s="97"/>
      <c r="D666" s="97"/>
      <c r="E666" s="97"/>
      <c r="F666" s="97"/>
      <c r="G666" s="98"/>
      <c r="J666" s="98"/>
    </row>
    <row r="667" spans="1:10" ht="14">
      <c r="A667" s="97"/>
      <c r="B667" s="97"/>
      <c r="C667" s="97"/>
      <c r="D667" s="97"/>
      <c r="E667" s="97"/>
      <c r="F667" s="97"/>
      <c r="G667" s="98"/>
      <c r="J667" s="98"/>
    </row>
    <row r="668" spans="1:10" ht="14">
      <c r="A668" s="97"/>
      <c r="B668" s="97"/>
      <c r="C668" s="97"/>
      <c r="D668" s="97"/>
      <c r="E668" s="97"/>
      <c r="F668" s="97"/>
      <c r="G668" s="98"/>
      <c r="J668" s="98"/>
    </row>
    <row r="669" spans="1:10" ht="14">
      <c r="A669" s="97"/>
      <c r="B669" s="97"/>
      <c r="C669" s="97"/>
      <c r="D669" s="97"/>
      <c r="E669" s="97"/>
      <c r="F669" s="97"/>
      <c r="G669" s="98"/>
      <c r="J669" s="98"/>
    </row>
    <row r="670" spans="1:10" ht="14">
      <c r="A670" s="97"/>
      <c r="B670" s="97"/>
      <c r="C670" s="97"/>
      <c r="D670" s="97"/>
      <c r="E670" s="97"/>
      <c r="F670" s="97"/>
      <c r="G670" s="98"/>
      <c r="J670" s="98"/>
    </row>
    <row r="671" spans="1:10" ht="14">
      <c r="A671" s="97"/>
      <c r="B671" s="97"/>
      <c r="C671" s="97"/>
      <c r="D671" s="97"/>
      <c r="E671" s="97"/>
      <c r="F671" s="97"/>
      <c r="G671" s="98"/>
      <c r="J671" s="98"/>
    </row>
    <row r="672" spans="1:10" ht="14">
      <c r="A672" s="97"/>
      <c r="B672" s="97"/>
      <c r="C672" s="97"/>
      <c r="D672" s="97"/>
      <c r="E672" s="97"/>
      <c r="F672" s="97"/>
      <c r="G672" s="98"/>
      <c r="J672" s="98"/>
    </row>
    <row r="673" spans="1:10" ht="14">
      <c r="A673" s="97"/>
      <c r="B673" s="97"/>
      <c r="C673" s="97"/>
      <c r="D673" s="97"/>
      <c r="E673" s="97"/>
      <c r="F673" s="97"/>
      <c r="G673" s="98"/>
      <c r="J673" s="98"/>
    </row>
    <row r="674" spans="1:10" ht="14">
      <c r="A674" s="97"/>
      <c r="B674" s="97"/>
      <c r="C674" s="97"/>
      <c r="D674" s="97"/>
      <c r="E674" s="97"/>
      <c r="F674" s="97"/>
      <c r="G674" s="98"/>
      <c r="J674" s="98"/>
    </row>
    <row r="675" spans="1:10" ht="14">
      <c r="A675" s="97"/>
      <c r="B675" s="97"/>
      <c r="C675" s="97"/>
      <c r="D675" s="97"/>
      <c r="E675" s="97"/>
      <c r="F675" s="97"/>
      <c r="G675" s="98"/>
      <c r="J675" s="98"/>
    </row>
    <row r="676" spans="1:10" ht="14">
      <c r="A676" s="97"/>
      <c r="B676" s="97"/>
      <c r="C676" s="97"/>
      <c r="D676" s="97"/>
      <c r="E676" s="97"/>
      <c r="F676" s="97"/>
      <c r="G676" s="98"/>
      <c r="J676" s="98"/>
    </row>
    <row r="677" spans="1:10" ht="14">
      <c r="A677" s="97"/>
      <c r="B677" s="97"/>
      <c r="C677" s="97"/>
      <c r="D677" s="97"/>
      <c r="E677" s="97"/>
      <c r="F677" s="97"/>
      <c r="G677" s="98"/>
      <c r="J677" s="98"/>
    </row>
    <row r="678" spans="1:10" ht="14">
      <c r="A678" s="97"/>
      <c r="B678" s="97"/>
      <c r="C678" s="97"/>
      <c r="D678" s="97"/>
      <c r="E678" s="97"/>
      <c r="F678" s="97"/>
      <c r="G678" s="98"/>
      <c r="J678" s="98"/>
    </row>
    <row r="679" spans="1:10" ht="14">
      <c r="A679" s="97"/>
      <c r="B679" s="97"/>
      <c r="C679" s="97"/>
      <c r="D679" s="97"/>
      <c r="E679" s="97"/>
      <c r="F679" s="97"/>
      <c r="G679" s="98"/>
      <c r="J679" s="98"/>
    </row>
    <row r="680" spans="1:10" ht="14">
      <c r="A680" s="97"/>
      <c r="B680" s="97"/>
      <c r="C680" s="97"/>
      <c r="D680" s="97"/>
      <c r="E680" s="97"/>
      <c r="F680" s="97"/>
      <c r="G680" s="98"/>
      <c r="J680" s="98"/>
    </row>
    <row r="681" spans="1:10" ht="14">
      <c r="A681" s="97"/>
      <c r="B681" s="97"/>
      <c r="C681" s="97"/>
      <c r="D681" s="97"/>
      <c r="E681" s="97"/>
      <c r="F681" s="97"/>
      <c r="G681" s="98"/>
      <c r="J681" s="98"/>
    </row>
    <row r="682" spans="1:10" ht="14">
      <c r="A682" s="97"/>
      <c r="B682" s="97"/>
      <c r="C682" s="97"/>
      <c r="D682" s="97"/>
      <c r="E682" s="97"/>
      <c r="F682" s="97"/>
      <c r="G682" s="98"/>
      <c r="J682" s="98"/>
    </row>
    <row r="683" spans="1:10" ht="14">
      <c r="A683" s="97"/>
      <c r="B683" s="97"/>
      <c r="C683" s="97"/>
      <c r="D683" s="97"/>
      <c r="E683" s="97"/>
      <c r="F683" s="97"/>
      <c r="G683" s="98"/>
      <c r="J683" s="98"/>
    </row>
    <row r="684" spans="1:10" ht="14">
      <c r="A684" s="97"/>
      <c r="B684" s="97"/>
      <c r="C684" s="97"/>
      <c r="D684" s="97"/>
      <c r="E684" s="97"/>
      <c r="F684" s="97"/>
      <c r="G684" s="98"/>
      <c r="J684" s="98"/>
    </row>
    <row r="685" spans="1:10" ht="14">
      <c r="A685" s="97"/>
      <c r="B685" s="97"/>
      <c r="C685" s="97"/>
      <c r="D685" s="97"/>
      <c r="E685" s="97"/>
      <c r="F685" s="97"/>
      <c r="G685" s="98"/>
      <c r="J685" s="98"/>
    </row>
    <row r="686" spans="1:10" ht="14">
      <c r="A686" s="97"/>
      <c r="B686" s="97"/>
      <c r="C686" s="97"/>
      <c r="D686" s="97"/>
      <c r="E686" s="97"/>
      <c r="F686" s="97"/>
      <c r="G686" s="98"/>
      <c r="J686" s="98"/>
    </row>
    <row r="687" spans="1:10" ht="14">
      <c r="A687" s="97"/>
      <c r="B687" s="97"/>
      <c r="C687" s="97"/>
      <c r="D687" s="97"/>
      <c r="E687" s="97"/>
      <c r="F687" s="97"/>
      <c r="G687" s="98"/>
      <c r="J687" s="98"/>
    </row>
    <row r="688" spans="1:10" ht="14">
      <c r="A688" s="97"/>
      <c r="B688" s="97"/>
      <c r="C688" s="97"/>
      <c r="D688" s="97"/>
      <c r="E688" s="97"/>
      <c r="F688" s="97"/>
      <c r="G688" s="98"/>
      <c r="J688" s="98"/>
    </row>
    <row r="689" spans="1:10" ht="14">
      <c r="A689" s="97"/>
      <c r="B689" s="97"/>
      <c r="C689" s="97"/>
      <c r="D689" s="97"/>
      <c r="E689" s="97"/>
      <c r="F689" s="97"/>
      <c r="G689" s="98"/>
      <c r="J689" s="98"/>
    </row>
    <row r="690" spans="1:10" ht="14">
      <c r="A690" s="97"/>
      <c r="B690" s="97"/>
      <c r="C690" s="97"/>
      <c r="D690" s="97"/>
      <c r="E690" s="97"/>
      <c r="F690" s="97"/>
      <c r="G690" s="98"/>
      <c r="J690" s="98"/>
    </row>
    <row r="691" spans="1:10" ht="14">
      <c r="A691" s="97"/>
      <c r="B691" s="97"/>
      <c r="C691" s="97"/>
      <c r="D691" s="97"/>
      <c r="E691" s="97"/>
      <c r="F691" s="97"/>
      <c r="G691" s="98"/>
      <c r="J691" s="98"/>
    </row>
    <row r="692" spans="1:10" ht="14">
      <c r="A692" s="97"/>
      <c r="B692" s="97"/>
      <c r="C692" s="97"/>
      <c r="D692" s="97"/>
      <c r="E692" s="97"/>
      <c r="F692" s="97"/>
      <c r="G692" s="98"/>
      <c r="J692" s="98"/>
    </row>
    <row r="693" spans="1:10" ht="14">
      <c r="A693" s="97"/>
      <c r="B693" s="97"/>
      <c r="C693" s="97"/>
      <c r="D693" s="97"/>
      <c r="E693" s="97"/>
      <c r="F693" s="97"/>
      <c r="G693" s="98"/>
      <c r="J693" s="98"/>
    </row>
    <row r="694" spans="1:10" ht="14">
      <c r="A694" s="97"/>
      <c r="B694" s="97"/>
      <c r="C694" s="97"/>
      <c r="D694" s="97"/>
      <c r="E694" s="97"/>
      <c r="F694" s="97"/>
      <c r="G694" s="98"/>
      <c r="J694" s="98"/>
    </row>
    <row r="695" spans="1:10" ht="14">
      <c r="A695" s="97"/>
      <c r="B695" s="97"/>
      <c r="C695" s="97"/>
      <c r="D695" s="97"/>
      <c r="E695" s="97"/>
      <c r="F695" s="97"/>
      <c r="G695" s="98"/>
      <c r="J695" s="98"/>
    </row>
    <row r="696" spans="1:10" ht="14">
      <c r="A696" s="97"/>
      <c r="B696" s="97"/>
      <c r="C696" s="97"/>
      <c r="D696" s="97"/>
      <c r="E696" s="97"/>
      <c r="F696" s="97"/>
      <c r="G696" s="98"/>
      <c r="J696" s="98"/>
    </row>
    <row r="697" spans="1:10" ht="14">
      <c r="A697" s="97"/>
      <c r="B697" s="97"/>
      <c r="C697" s="97"/>
      <c r="D697" s="97"/>
      <c r="E697" s="97"/>
      <c r="F697" s="97"/>
      <c r="G697" s="98"/>
      <c r="J697" s="98"/>
    </row>
    <row r="698" spans="1:10" ht="14">
      <c r="A698" s="97"/>
      <c r="B698" s="97"/>
      <c r="C698" s="97"/>
      <c r="D698" s="97"/>
      <c r="E698" s="97"/>
      <c r="F698" s="97"/>
      <c r="G698" s="98"/>
      <c r="J698" s="98"/>
    </row>
    <row r="699" spans="1:10" ht="14">
      <c r="A699" s="97"/>
      <c r="B699" s="97"/>
      <c r="C699" s="97"/>
      <c r="D699" s="97"/>
      <c r="E699" s="97"/>
      <c r="F699" s="97"/>
      <c r="G699" s="98"/>
      <c r="J699" s="98"/>
    </row>
    <row r="700" spans="1:10" ht="14">
      <c r="A700" s="97"/>
      <c r="B700" s="97"/>
      <c r="C700" s="97"/>
      <c r="D700" s="97"/>
      <c r="E700" s="97"/>
      <c r="F700" s="97"/>
      <c r="G700" s="98"/>
      <c r="J700" s="98"/>
    </row>
    <row r="701" spans="1:10" ht="14">
      <c r="A701" s="97"/>
      <c r="B701" s="97"/>
      <c r="C701" s="97"/>
      <c r="D701" s="97"/>
      <c r="E701" s="97"/>
      <c r="F701" s="97"/>
      <c r="G701" s="98"/>
      <c r="J701" s="98"/>
    </row>
    <row r="702" spans="1:10" ht="14">
      <c r="A702" s="97"/>
      <c r="B702" s="97"/>
      <c r="C702" s="97"/>
      <c r="D702" s="97"/>
      <c r="E702" s="97"/>
      <c r="F702" s="97"/>
      <c r="G702" s="98"/>
      <c r="J702" s="98"/>
    </row>
    <row r="703" spans="1:10" ht="14">
      <c r="A703" s="97"/>
      <c r="B703" s="97"/>
      <c r="C703" s="97"/>
      <c r="D703" s="97"/>
      <c r="E703" s="97"/>
      <c r="F703" s="97"/>
      <c r="G703" s="98"/>
      <c r="J703" s="98"/>
    </row>
    <row r="704" spans="1:10" ht="14">
      <c r="A704" s="97"/>
      <c r="B704" s="97"/>
      <c r="C704" s="97"/>
      <c r="D704" s="97"/>
      <c r="E704" s="97"/>
      <c r="F704" s="97"/>
      <c r="G704" s="98"/>
      <c r="J704" s="98"/>
    </row>
    <row r="705" spans="1:10" ht="14">
      <c r="A705" s="97"/>
      <c r="B705" s="97"/>
      <c r="C705" s="97"/>
      <c r="D705" s="97"/>
      <c r="E705" s="97"/>
      <c r="F705" s="97"/>
      <c r="G705" s="98"/>
      <c r="J705" s="98"/>
    </row>
    <row r="706" spans="1:10" ht="14">
      <c r="A706" s="97"/>
      <c r="B706" s="97"/>
      <c r="C706" s="97"/>
      <c r="D706" s="97"/>
      <c r="E706" s="97"/>
      <c r="F706" s="97"/>
      <c r="G706" s="98"/>
      <c r="J706" s="98"/>
    </row>
    <row r="707" spans="1:10" ht="14">
      <c r="A707" s="97"/>
      <c r="B707" s="97"/>
      <c r="C707" s="97"/>
      <c r="D707" s="97"/>
      <c r="E707" s="97"/>
      <c r="F707" s="97"/>
      <c r="G707" s="98"/>
      <c r="J707" s="98"/>
    </row>
    <row r="708" spans="1:10" ht="14">
      <c r="A708" s="97"/>
      <c r="B708" s="97"/>
      <c r="C708" s="97"/>
      <c r="D708" s="97"/>
      <c r="E708" s="97"/>
      <c r="F708" s="97"/>
      <c r="G708" s="98"/>
      <c r="J708" s="98"/>
    </row>
    <row r="709" spans="1:10" ht="14">
      <c r="A709" s="97"/>
      <c r="B709" s="97"/>
      <c r="C709" s="97"/>
      <c r="D709" s="97"/>
      <c r="E709" s="97"/>
      <c r="F709" s="97"/>
      <c r="G709" s="98"/>
      <c r="J709" s="98"/>
    </row>
    <row r="710" spans="1:10" ht="14">
      <c r="A710" s="97"/>
      <c r="B710" s="97"/>
      <c r="C710" s="97"/>
      <c r="D710" s="97"/>
      <c r="E710" s="97"/>
      <c r="F710" s="97"/>
      <c r="G710" s="98"/>
      <c r="J710" s="98"/>
    </row>
    <row r="711" spans="1:10" ht="14">
      <c r="A711" s="97"/>
      <c r="B711" s="97"/>
      <c r="C711" s="97"/>
      <c r="D711" s="97"/>
      <c r="E711" s="97"/>
      <c r="F711" s="97"/>
      <c r="G711" s="98"/>
      <c r="J711" s="98"/>
    </row>
    <row r="712" spans="1:10" ht="14">
      <c r="A712" s="97"/>
      <c r="B712" s="97"/>
      <c r="C712" s="97"/>
      <c r="D712" s="97"/>
      <c r="E712" s="97"/>
      <c r="F712" s="97"/>
      <c r="G712" s="98"/>
      <c r="J712" s="98"/>
    </row>
    <row r="713" spans="1:10" ht="14">
      <c r="A713" s="97"/>
      <c r="B713" s="97"/>
      <c r="C713" s="97"/>
      <c r="D713" s="97"/>
      <c r="E713" s="97"/>
      <c r="F713" s="97"/>
      <c r="G713" s="98"/>
      <c r="J713" s="98"/>
    </row>
    <row r="714" spans="1:10" ht="14">
      <c r="A714" s="97"/>
      <c r="B714" s="97"/>
      <c r="C714" s="97"/>
      <c r="D714" s="97"/>
      <c r="E714" s="97"/>
      <c r="F714" s="97"/>
      <c r="G714" s="98"/>
      <c r="J714" s="98"/>
    </row>
    <row r="715" spans="1:10" ht="14">
      <c r="A715" s="97"/>
      <c r="B715" s="97"/>
      <c r="C715" s="97"/>
      <c r="D715" s="97"/>
      <c r="E715" s="97"/>
      <c r="F715" s="97"/>
      <c r="G715" s="98"/>
      <c r="J715" s="98"/>
    </row>
    <row r="716" spans="1:10" ht="14">
      <c r="A716" s="97"/>
      <c r="B716" s="97"/>
      <c r="C716" s="97"/>
      <c r="D716" s="97"/>
      <c r="E716" s="97"/>
      <c r="F716" s="97"/>
      <c r="G716" s="98"/>
      <c r="J716" s="98"/>
    </row>
    <row r="717" spans="1:10" ht="14">
      <c r="A717" s="97"/>
      <c r="B717" s="97"/>
      <c r="C717" s="97"/>
      <c r="D717" s="97"/>
      <c r="E717" s="97"/>
      <c r="F717" s="97"/>
      <c r="G717" s="98"/>
      <c r="J717" s="98"/>
    </row>
    <row r="718" spans="1:10" ht="14">
      <c r="A718" s="97"/>
      <c r="B718" s="97"/>
      <c r="C718" s="97"/>
      <c r="D718" s="97"/>
      <c r="E718" s="97"/>
      <c r="F718" s="97"/>
      <c r="G718" s="98"/>
      <c r="J718" s="98"/>
    </row>
    <row r="719" spans="1:10" ht="14">
      <c r="A719" s="97"/>
      <c r="B719" s="97"/>
      <c r="C719" s="97"/>
      <c r="D719" s="97"/>
      <c r="E719" s="97"/>
      <c r="F719" s="97"/>
      <c r="G719" s="98"/>
      <c r="J719" s="98"/>
    </row>
    <row r="720" spans="1:10" ht="14">
      <c r="A720" s="97"/>
      <c r="B720" s="97"/>
      <c r="C720" s="97"/>
      <c r="D720" s="97"/>
      <c r="E720" s="97"/>
      <c r="F720" s="97"/>
      <c r="G720" s="98"/>
      <c r="J720" s="98"/>
    </row>
    <row r="721" spans="1:10" ht="14">
      <c r="A721" s="97"/>
      <c r="B721" s="97"/>
      <c r="C721" s="97"/>
      <c r="D721" s="97"/>
      <c r="E721" s="97"/>
      <c r="F721" s="97"/>
      <c r="G721" s="98"/>
      <c r="J721" s="98"/>
    </row>
    <row r="722" spans="1:10" ht="14">
      <c r="A722" s="97"/>
      <c r="B722" s="97"/>
      <c r="C722" s="97"/>
      <c r="D722" s="97"/>
      <c r="E722" s="97"/>
      <c r="F722" s="97"/>
      <c r="G722" s="98"/>
      <c r="J722" s="98"/>
    </row>
    <row r="723" spans="1:10" ht="14">
      <c r="A723" s="97"/>
      <c r="B723" s="97"/>
      <c r="C723" s="97"/>
      <c r="D723" s="97"/>
      <c r="E723" s="97"/>
      <c r="F723" s="97"/>
      <c r="G723" s="98"/>
      <c r="J723" s="98"/>
    </row>
    <row r="724" spans="1:10" ht="14">
      <c r="A724" s="97"/>
      <c r="B724" s="97"/>
      <c r="C724" s="97"/>
      <c r="D724" s="97"/>
      <c r="E724" s="97"/>
      <c r="F724" s="97"/>
      <c r="G724" s="98"/>
      <c r="J724" s="98"/>
    </row>
    <row r="725" spans="1:10" ht="14">
      <c r="A725" s="97"/>
      <c r="B725" s="97"/>
      <c r="C725" s="97"/>
      <c r="D725" s="97"/>
      <c r="E725" s="97"/>
      <c r="F725" s="97"/>
      <c r="G725" s="98"/>
      <c r="J725" s="98"/>
    </row>
    <row r="726" spans="1:10" ht="14">
      <c r="A726" s="97"/>
      <c r="B726" s="97"/>
      <c r="C726" s="97"/>
      <c r="D726" s="97"/>
      <c r="E726" s="97"/>
      <c r="F726" s="97"/>
      <c r="G726" s="98"/>
      <c r="J726" s="98"/>
    </row>
    <row r="727" spans="1:10" ht="14">
      <c r="A727" s="97"/>
      <c r="B727" s="97"/>
      <c r="C727" s="97"/>
      <c r="D727" s="97"/>
      <c r="E727" s="97"/>
      <c r="F727" s="97"/>
      <c r="G727" s="98"/>
      <c r="J727" s="98"/>
    </row>
    <row r="728" spans="1:10" ht="14">
      <c r="A728" s="97"/>
      <c r="B728" s="97"/>
      <c r="C728" s="97"/>
      <c r="D728" s="97"/>
      <c r="E728" s="97"/>
      <c r="F728" s="97"/>
      <c r="G728" s="98"/>
      <c r="J728" s="98"/>
    </row>
    <row r="729" spans="1:10" ht="14">
      <c r="A729" s="97"/>
      <c r="B729" s="97"/>
      <c r="C729" s="97"/>
      <c r="D729" s="97"/>
      <c r="E729" s="97"/>
      <c r="F729" s="97"/>
      <c r="G729" s="98"/>
      <c r="J729" s="98"/>
    </row>
    <row r="730" spans="1:10" ht="14">
      <c r="A730" s="97"/>
      <c r="B730" s="97"/>
      <c r="C730" s="97"/>
      <c r="D730" s="97"/>
      <c r="E730" s="97"/>
      <c r="F730" s="97"/>
      <c r="G730" s="98"/>
      <c r="J730" s="98"/>
    </row>
    <row r="731" spans="1:10" ht="14">
      <c r="A731" s="97"/>
      <c r="B731" s="97"/>
      <c r="C731" s="97"/>
      <c r="D731" s="97"/>
      <c r="E731" s="97"/>
      <c r="F731" s="97"/>
      <c r="G731" s="98"/>
      <c r="J731" s="98"/>
    </row>
    <row r="732" spans="1:10" ht="14">
      <c r="A732" s="97"/>
      <c r="B732" s="97"/>
      <c r="C732" s="97"/>
      <c r="D732" s="97"/>
      <c r="E732" s="97"/>
      <c r="F732" s="97"/>
      <c r="G732" s="98"/>
      <c r="J732" s="98"/>
    </row>
    <row r="733" spans="1:10" ht="14">
      <c r="A733" s="97"/>
      <c r="B733" s="97"/>
      <c r="C733" s="97"/>
      <c r="D733" s="97"/>
      <c r="E733" s="97"/>
      <c r="F733" s="97"/>
      <c r="G733" s="98"/>
      <c r="J733" s="98"/>
    </row>
    <row r="734" spans="1:10" ht="14">
      <c r="A734" s="97"/>
      <c r="B734" s="97"/>
      <c r="C734" s="97"/>
      <c r="D734" s="97"/>
      <c r="E734" s="97"/>
      <c r="F734" s="97"/>
      <c r="G734" s="98"/>
      <c r="J734" s="98"/>
    </row>
    <row r="735" spans="1:10" ht="14">
      <c r="A735" s="97"/>
      <c r="B735" s="97"/>
      <c r="C735" s="97"/>
      <c r="D735" s="97"/>
      <c r="E735" s="97"/>
      <c r="F735" s="97"/>
      <c r="G735" s="98"/>
      <c r="J735" s="98"/>
    </row>
    <row r="736" spans="1:10" ht="14">
      <c r="A736" s="97"/>
      <c r="B736" s="97"/>
      <c r="C736" s="97"/>
      <c r="D736" s="97"/>
      <c r="E736" s="97"/>
      <c r="F736" s="97"/>
      <c r="G736" s="98"/>
      <c r="J736" s="98"/>
    </row>
    <row r="737" spans="1:10" ht="14">
      <c r="A737" s="97"/>
      <c r="B737" s="97"/>
      <c r="C737" s="97"/>
      <c r="D737" s="97"/>
      <c r="E737" s="97"/>
      <c r="F737" s="97"/>
      <c r="G737" s="98"/>
      <c r="J737" s="98"/>
    </row>
    <row r="738" spans="1:10" ht="14">
      <c r="A738" s="97"/>
      <c r="B738" s="97"/>
      <c r="C738" s="97"/>
      <c r="D738" s="97"/>
      <c r="E738" s="97"/>
      <c r="F738" s="97"/>
      <c r="G738" s="98"/>
      <c r="J738" s="98"/>
    </row>
    <row r="739" spans="1:10" ht="14">
      <c r="A739" s="97"/>
      <c r="B739" s="97"/>
      <c r="C739" s="97"/>
      <c r="D739" s="97"/>
      <c r="E739" s="97"/>
      <c r="F739" s="97"/>
      <c r="G739" s="98"/>
      <c r="J739" s="98"/>
    </row>
    <row r="740" spans="1:10" ht="14">
      <c r="A740" s="97"/>
      <c r="B740" s="97"/>
      <c r="C740" s="97"/>
      <c r="D740" s="97"/>
      <c r="E740" s="97"/>
      <c r="F740" s="97"/>
      <c r="G740" s="98"/>
      <c r="J740" s="98"/>
    </row>
    <row r="741" spans="1:10" ht="14">
      <c r="A741" s="97"/>
      <c r="B741" s="97"/>
      <c r="C741" s="97"/>
      <c r="D741" s="97"/>
      <c r="E741" s="97"/>
      <c r="F741" s="97"/>
      <c r="G741" s="98"/>
      <c r="J741" s="98"/>
    </row>
    <row r="742" spans="1:10" ht="14">
      <c r="A742" s="97"/>
      <c r="B742" s="97"/>
      <c r="C742" s="97"/>
      <c r="D742" s="97"/>
      <c r="E742" s="97"/>
      <c r="F742" s="97"/>
      <c r="G742" s="98"/>
      <c r="J742" s="98"/>
    </row>
    <row r="743" spans="1:10" ht="14">
      <c r="A743" s="97"/>
      <c r="B743" s="97"/>
      <c r="C743" s="97"/>
      <c r="D743" s="97"/>
      <c r="E743" s="97"/>
      <c r="F743" s="97"/>
      <c r="G743" s="98"/>
      <c r="J743" s="98"/>
    </row>
    <row r="744" spans="1:10" ht="14">
      <c r="A744" s="97"/>
      <c r="B744" s="97"/>
      <c r="C744" s="97"/>
      <c r="D744" s="97"/>
      <c r="E744" s="97"/>
      <c r="F744" s="97"/>
      <c r="G744" s="98"/>
      <c r="J744" s="98"/>
    </row>
    <row r="745" spans="1:10" ht="14">
      <c r="A745" s="97"/>
      <c r="B745" s="97"/>
      <c r="C745" s="97"/>
      <c r="D745" s="97"/>
      <c r="E745" s="97"/>
      <c r="F745" s="97"/>
      <c r="G745" s="98"/>
      <c r="J745" s="98"/>
    </row>
    <row r="746" spans="1:10" ht="14">
      <c r="A746" s="97"/>
      <c r="B746" s="97"/>
      <c r="C746" s="97"/>
      <c r="D746" s="97"/>
      <c r="E746" s="97"/>
      <c r="F746" s="97"/>
      <c r="G746" s="98"/>
      <c r="J746" s="98"/>
    </row>
    <row r="747" spans="1:10" ht="14">
      <c r="A747" s="97"/>
      <c r="B747" s="97"/>
      <c r="C747" s="97"/>
      <c r="D747" s="97"/>
      <c r="E747" s="97"/>
      <c r="F747" s="97"/>
      <c r="G747" s="98"/>
      <c r="J747" s="98"/>
    </row>
    <row r="748" spans="1:10" ht="14">
      <c r="A748" s="97"/>
      <c r="B748" s="97"/>
      <c r="C748" s="97"/>
      <c r="D748" s="97"/>
      <c r="E748" s="97"/>
      <c r="F748" s="97"/>
      <c r="G748" s="98"/>
      <c r="J748" s="98"/>
    </row>
    <row r="749" spans="1:10" ht="14">
      <c r="A749" s="97"/>
      <c r="B749" s="97"/>
      <c r="C749" s="97"/>
      <c r="D749" s="97"/>
      <c r="E749" s="97"/>
      <c r="F749" s="97"/>
      <c r="G749" s="98"/>
      <c r="J749" s="98"/>
    </row>
    <row r="750" spans="1:10" ht="14">
      <c r="A750" s="97"/>
      <c r="B750" s="97"/>
      <c r="C750" s="97"/>
      <c r="D750" s="97"/>
      <c r="E750" s="97"/>
      <c r="F750" s="97"/>
      <c r="G750" s="98"/>
      <c r="J750" s="98"/>
    </row>
    <row r="751" spans="1:10" ht="14">
      <c r="A751" s="97"/>
      <c r="B751" s="97"/>
      <c r="C751" s="97"/>
      <c r="D751" s="97"/>
      <c r="E751" s="97"/>
      <c r="F751" s="97"/>
      <c r="G751" s="98"/>
      <c r="J751" s="98"/>
    </row>
    <row r="752" spans="1:10" ht="14">
      <c r="A752" s="97"/>
      <c r="B752" s="97"/>
      <c r="C752" s="97"/>
      <c r="D752" s="97"/>
      <c r="E752" s="97"/>
      <c r="F752" s="97"/>
      <c r="G752" s="98"/>
      <c r="J752" s="98"/>
    </row>
    <row r="753" spans="1:10" ht="14">
      <c r="A753" s="97"/>
      <c r="B753" s="97"/>
      <c r="C753" s="97"/>
      <c r="D753" s="97"/>
      <c r="E753" s="97"/>
      <c r="F753" s="97"/>
      <c r="G753" s="98"/>
      <c r="J753" s="98"/>
    </row>
    <row r="754" spans="1:10" ht="14">
      <c r="A754" s="97"/>
      <c r="B754" s="97"/>
      <c r="C754" s="97"/>
      <c r="D754" s="97"/>
      <c r="E754" s="97"/>
      <c r="F754" s="97"/>
      <c r="G754" s="98"/>
      <c r="J754" s="98"/>
    </row>
    <row r="755" spans="1:10" ht="14">
      <c r="A755" s="97"/>
      <c r="B755" s="97"/>
      <c r="C755" s="97"/>
      <c r="D755" s="97"/>
      <c r="E755" s="97"/>
      <c r="F755" s="97"/>
      <c r="G755" s="98"/>
      <c r="J755" s="98"/>
    </row>
    <row r="756" spans="1:10" ht="14">
      <c r="A756" s="97"/>
      <c r="B756" s="97"/>
      <c r="C756" s="97"/>
      <c r="D756" s="97"/>
      <c r="E756" s="97"/>
      <c r="F756" s="97"/>
      <c r="G756" s="98"/>
      <c r="J756" s="98"/>
    </row>
    <row r="757" spans="1:10" ht="14">
      <c r="A757" s="97"/>
      <c r="B757" s="97"/>
      <c r="C757" s="97"/>
      <c r="D757" s="97"/>
      <c r="E757" s="97"/>
      <c r="F757" s="97"/>
      <c r="G757" s="98"/>
      <c r="J757" s="98"/>
    </row>
    <row r="758" spans="1:10" ht="14">
      <c r="A758" s="97"/>
      <c r="B758" s="97"/>
      <c r="C758" s="97"/>
      <c r="D758" s="97"/>
      <c r="E758" s="97"/>
      <c r="F758" s="97"/>
      <c r="G758" s="98"/>
      <c r="J758" s="98"/>
    </row>
    <row r="759" spans="1:10" ht="14">
      <c r="A759" s="97"/>
      <c r="B759" s="97"/>
      <c r="C759" s="97"/>
      <c r="D759" s="97"/>
      <c r="E759" s="97"/>
      <c r="F759" s="97"/>
      <c r="G759" s="98"/>
      <c r="J759" s="98"/>
    </row>
    <row r="760" spans="1:10" ht="14">
      <c r="A760" s="97"/>
      <c r="B760" s="97"/>
      <c r="C760" s="97"/>
      <c r="D760" s="97"/>
      <c r="E760" s="97"/>
      <c r="F760" s="97"/>
      <c r="G760" s="98"/>
      <c r="J760" s="98"/>
    </row>
    <row r="761" spans="1:10" ht="14">
      <c r="A761" s="97"/>
      <c r="B761" s="97"/>
      <c r="C761" s="97"/>
      <c r="D761" s="97"/>
      <c r="E761" s="97"/>
      <c r="F761" s="97"/>
      <c r="G761" s="98"/>
      <c r="J761" s="98"/>
    </row>
    <row r="762" spans="1:10" ht="14">
      <c r="A762" s="97"/>
      <c r="B762" s="97"/>
      <c r="C762" s="97"/>
      <c r="D762" s="97"/>
      <c r="E762" s="97"/>
      <c r="F762" s="97"/>
      <c r="G762" s="98"/>
      <c r="J762" s="98"/>
    </row>
    <row r="763" spans="1:10" ht="14">
      <c r="A763" s="97"/>
      <c r="B763" s="97"/>
      <c r="C763" s="97"/>
      <c r="D763" s="97"/>
      <c r="E763" s="97"/>
      <c r="F763" s="97"/>
      <c r="G763" s="98"/>
      <c r="J763" s="98"/>
    </row>
    <row r="764" spans="1:10" ht="14">
      <c r="A764" s="97"/>
      <c r="B764" s="97"/>
      <c r="C764" s="97"/>
      <c r="D764" s="97"/>
      <c r="E764" s="97"/>
      <c r="F764" s="97"/>
      <c r="G764" s="98"/>
      <c r="J764" s="98"/>
    </row>
    <row r="765" spans="1:10" ht="14">
      <c r="A765" s="97"/>
      <c r="B765" s="97"/>
      <c r="C765" s="97"/>
      <c r="D765" s="97"/>
      <c r="E765" s="97"/>
      <c r="F765" s="97"/>
      <c r="G765" s="98"/>
      <c r="J765" s="98"/>
    </row>
    <row r="766" spans="1:10" ht="14">
      <c r="A766" s="97"/>
      <c r="B766" s="97"/>
      <c r="C766" s="97"/>
      <c r="D766" s="97"/>
      <c r="E766" s="97"/>
      <c r="F766" s="97"/>
      <c r="G766" s="98"/>
      <c r="J766" s="98"/>
    </row>
    <row r="767" spans="1:10" ht="14">
      <c r="A767" s="97"/>
      <c r="B767" s="97"/>
      <c r="C767" s="97"/>
      <c r="D767" s="97"/>
      <c r="E767" s="97"/>
      <c r="F767" s="97"/>
      <c r="G767" s="98"/>
      <c r="J767" s="98"/>
    </row>
    <row r="768" spans="1:10" ht="14">
      <c r="A768" s="97"/>
      <c r="B768" s="97"/>
      <c r="C768" s="97"/>
      <c r="D768" s="97"/>
      <c r="E768" s="97"/>
      <c r="F768" s="97"/>
      <c r="G768" s="98"/>
      <c r="J768" s="98"/>
    </row>
    <row r="769" spans="1:10" ht="14">
      <c r="A769" s="97"/>
      <c r="B769" s="97"/>
      <c r="C769" s="97"/>
      <c r="D769" s="97"/>
      <c r="E769" s="97"/>
      <c r="F769" s="97"/>
      <c r="G769" s="98"/>
      <c r="J769" s="98"/>
    </row>
    <row r="770" spans="1:10" ht="14">
      <c r="A770" s="97"/>
      <c r="B770" s="97"/>
      <c r="C770" s="97"/>
      <c r="D770" s="97"/>
      <c r="E770" s="97"/>
      <c r="F770" s="97"/>
      <c r="G770" s="98"/>
      <c r="J770" s="98"/>
    </row>
    <row r="771" spans="1:10" ht="14">
      <c r="A771" s="97"/>
      <c r="B771" s="97"/>
      <c r="C771" s="97"/>
      <c r="D771" s="97"/>
      <c r="E771" s="97"/>
      <c r="F771" s="97"/>
      <c r="G771" s="98"/>
      <c r="J771" s="98"/>
    </row>
    <row r="772" spans="1:10" ht="14">
      <c r="A772" s="97"/>
      <c r="B772" s="97"/>
      <c r="C772" s="97"/>
      <c r="D772" s="97"/>
      <c r="E772" s="97"/>
      <c r="F772" s="97"/>
      <c r="G772" s="98"/>
      <c r="J772" s="98"/>
    </row>
    <row r="773" spans="1:10" ht="14">
      <c r="A773" s="97"/>
      <c r="B773" s="97"/>
      <c r="C773" s="97"/>
      <c r="D773" s="97"/>
      <c r="E773" s="97"/>
      <c r="F773" s="97"/>
      <c r="G773" s="98"/>
      <c r="J773" s="98"/>
    </row>
    <row r="774" spans="1:10" ht="14">
      <c r="A774" s="97"/>
      <c r="B774" s="97"/>
      <c r="C774" s="97"/>
      <c r="D774" s="97"/>
      <c r="E774" s="97"/>
      <c r="F774" s="97"/>
      <c r="G774" s="98"/>
      <c r="J774" s="98"/>
    </row>
    <row r="775" spans="1:10" ht="14">
      <c r="A775" s="97"/>
      <c r="B775" s="97"/>
      <c r="C775" s="97"/>
      <c r="D775" s="97"/>
      <c r="E775" s="97"/>
      <c r="F775" s="97"/>
      <c r="G775" s="98"/>
      <c r="J775" s="98"/>
    </row>
    <row r="776" spans="1:10" ht="14">
      <c r="A776" s="97"/>
      <c r="B776" s="97"/>
      <c r="C776" s="97"/>
      <c r="D776" s="97"/>
      <c r="E776" s="97"/>
      <c r="F776" s="97"/>
      <c r="G776" s="98"/>
      <c r="J776" s="98"/>
    </row>
    <row r="777" spans="1:10" ht="14">
      <c r="A777" s="97"/>
      <c r="B777" s="97"/>
      <c r="C777" s="97"/>
      <c r="D777" s="97"/>
      <c r="E777" s="97"/>
      <c r="F777" s="97"/>
      <c r="G777" s="98"/>
      <c r="J777" s="98"/>
    </row>
    <row r="778" spans="1:10" ht="14">
      <c r="A778" s="97"/>
      <c r="B778" s="97"/>
      <c r="C778" s="97"/>
      <c r="D778" s="97"/>
      <c r="E778" s="97"/>
      <c r="F778" s="97"/>
      <c r="G778" s="98"/>
      <c r="J778" s="98"/>
    </row>
    <row r="779" spans="1:10" ht="14">
      <c r="A779" s="97"/>
      <c r="B779" s="97"/>
      <c r="C779" s="97"/>
      <c r="D779" s="97"/>
      <c r="E779" s="97"/>
      <c r="F779" s="97"/>
      <c r="G779" s="98"/>
      <c r="J779" s="98"/>
    </row>
    <row r="780" spans="1:10" ht="14">
      <c r="A780" s="97"/>
      <c r="B780" s="97"/>
      <c r="C780" s="97"/>
      <c r="D780" s="97"/>
      <c r="E780" s="97"/>
      <c r="F780" s="97"/>
      <c r="G780" s="98"/>
      <c r="J780" s="98"/>
    </row>
    <row r="781" spans="1:10" ht="14">
      <c r="A781" s="97"/>
      <c r="B781" s="97"/>
      <c r="C781" s="97"/>
      <c r="D781" s="97"/>
      <c r="E781" s="97"/>
      <c r="F781" s="97"/>
      <c r="G781" s="98"/>
      <c r="J781" s="98"/>
    </row>
    <row r="782" spans="1:10" ht="14">
      <c r="A782" s="97"/>
      <c r="B782" s="97"/>
      <c r="C782" s="97"/>
      <c r="D782" s="97"/>
      <c r="E782" s="97"/>
      <c r="F782" s="97"/>
      <c r="G782" s="98"/>
      <c r="J782" s="98"/>
    </row>
    <row r="783" spans="1:10" ht="14">
      <c r="A783" s="97"/>
      <c r="B783" s="97"/>
      <c r="C783" s="97"/>
      <c r="D783" s="97"/>
      <c r="E783" s="97"/>
      <c r="F783" s="97"/>
      <c r="G783" s="98"/>
      <c r="J783" s="98"/>
    </row>
    <row r="784" spans="1:10" ht="14">
      <c r="A784" s="97"/>
      <c r="B784" s="97"/>
      <c r="C784" s="97"/>
      <c r="D784" s="97"/>
      <c r="E784" s="97"/>
      <c r="F784" s="97"/>
      <c r="G784" s="98"/>
      <c r="J784" s="98"/>
    </row>
    <row r="785" spans="1:10" ht="14">
      <c r="A785" s="97"/>
      <c r="B785" s="97"/>
      <c r="C785" s="97"/>
      <c r="D785" s="97"/>
      <c r="E785" s="97"/>
      <c r="F785" s="97"/>
      <c r="G785" s="98"/>
      <c r="J785" s="98"/>
    </row>
    <row r="786" spans="1:10" ht="14">
      <c r="A786" s="97"/>
      <c r="B786" s="97"/>
      <c r="C786" s="97"/>
      <c r="D786" s="97"/>
      <c r="E786" s="97"/>
      <c r="F786" s="97"/>
      <c r="G786" s="98"/>
      <c r="J786" s="98"/>
    </row>
    <row r="787" spans="1:10" ht="14">
      <c r="A787" s="97"/>
      <c r="B787" s="97"/>
      <c r="C787" s="97"/>
      <c r="D787" s="97"/>
      <c r="E787" s="97"/>
      <c r="F787" s="97"/>
      <c r="G787" s="98"/>
      <c r="J787" s="98"/>
    </row>
    <row r="788" spans="1:10" ht="14">
      <c r="A788" s="97"/>
      <c r="B788" s="97"/>
      <c r="C788" s="97"/>
      <c r="D788" s="97"/>
      <c r="E788" s="97"/>
      <c r="F788" s="97"/>
      <c r="G788" s="98"/>
      <c r="J788" s="98"/>
    </row>
    <row r="789" spans="1:10" ht="14">
      <c r="A789" s="97"/>
      <c r="B789" s="97"/>
      <c r="C789" s="97"/>
      <c r="D789" s="97"/>
      <c r="E789" s="97"/>
      <c r="F789" s="97"/>
      <c r="G789" s="98"/>
      <c r="J789" s="98"/>
    </row>
    <row r="790" spans="1:10" ht="14">
      <c r="A790" s="97"/>
      <c r="B790" s="97"/>
      <c r="C790" s="97"/>
      <c r="D790" s="97"/>
      <c r="E790" s="97"/>
      <c r="F790" s="97"/>
      <c r="G790" s="98"/>
      <c r="J790" s="98"/>
    </row>
    <row r="791" spans="1:10" ht="14">
      <c r="A791" s="97"/>
      <c r="B791" s="97"/>
      <c r="C791" s="97"/>
      <c r="D791" s="97"/>
      <c r="E791" s="97"/>
      <c r="F791" s="97"/>
      <c r="G791" s="98"/>
      <c r="J791" s="98"/>
    </row>
    <row r="792" spans="1:10" ht="14">
      <c r="A792" s="97"/>
      <c r="B792" s="97"/>
      <c r="C792" s="97"/>
      <c r="D792" s="97"/>
      <c r="E792" s="97"/>
      <c r="F792" s="97"/>
      <c r="G792" s="98"/>
      <c r="J792" s="98"/>
    </row>
    <row r="793" spans="1:10" ht="14">
      <c r="A793" s="97"/>
      <c r="B793" s="97"/>
      <c r="C793" s="97"/>
      <c r="D793" s="97"/>
      <c r="E793" s="97"/>
      <c r="F793" s="97"/>
      <c r="G793" s="98"/>
      <c r="J793" s="98"/>
    </row>
    <row r="794" spans="1:10" ht="14">
      <c r="A794" s="97"/>
      <c r="B794" s="97"/>
      <c r="C794" s="97"/>
      <c r="D794" s="97"/>
      <c r="E794" s="97"/>
      <c r="F794" s="97"/>
      <c r="G794" s="98"/>
      <c r="J794" s="98"/>
    </row>
    <row r="795" spans="1:10" ht="14">
      <c r="A795" s="97"/>
      <c r="B795" s="97"/>
      <c r="C795" s="97"/>
      <c r="D795" s="97"/>
      <c r="E795" s="97"/>
      <c r="F795" s="97"/>
      <c r="G795" s="98"/>
      <c r="J795" s="98"/>
    </row>
    <row r="796" spans="1:10" ht="14">
      <c r="A796" s="97"/>
      <c r="B796" s="97"/>
      <c r="C796" s="97"/>
      <c r="D796" s="97"/>
      <c r="E796" s="97"/>
      <c r="F796" s="97"/>
      <c r="G796" s="98"/>
      <c r="J796" s="98"/>
    </row>
    <row r="797" spans="1:10" ht="14">
      <c r="A797" s="97"/>
      <c r="B797" s="97"/>
      <c r="C797" s="97"/>
      <c r="D797" s="97"/>
      <c r="E797" s="97"/>
      <c r="F797" s="97"/>
      <c r="G797" s="98"/>
      <c r="J797" s="98"/>
    </row>
    <row r="798" spans="1:10" ht="14">
      <c r="A798" s="97"/>
      <c r="B798" s="97"/>
      <c r="C798" s="97"/>
      <c r="D798" s="97"/>
      <c r="E798" s="97"/>
      <c r="F798" s="97"/>
      <c r="G798" s="98"/>
      <c r="J798" s="98"/>
    </row>
    <row r="799" spans="1:10" ht="14">
      <c r="A799" s="97"/>
      <c r="B799" s="97"/>
      <c r="C799" s="97"/>
      <c r="D799" s="97"/>
      <c r="E799" s="97"/>
      <c r="F799" s="97"/>
      <c r="G799" s="98"/>
      <c r="J799" s="98"/>
    </row>
    <row r="800" spans="1:10" ht="14">
      <c r="A800" s="97"/>
      <c r="B800" s="97"/>
      <c r="C800" s="97"/>
      <c r="D800" s="97"/>
      <c r="E800" s="97"/>
      <c r="F800" s="97"/>
      <c r="G800" s="98"/>
      <c r="J800" s="98"/>
    </row>
    <row r="801" spans="1:10" ht="14">
      <c r="A801" s="97"/>
      <c r="B801" s="97"/>
      <c r="C801" s="97"/>
      <c r="D801" s="97"/>
      <c r="E801" s="97"/>
      <c r="F801" s="97"/>
      <c r="G801" s="98"/>
      <c r="J801" s="98"/>
    </row>
    <row r="802" spans="1:10" ht="14">
      <c r="A802" s="97"/>
      <c r="B802" s="97"/>
      <c r="C802" s="97"/>
      <c r="D802" s="97"/>
      <c r="E802" s="97"/>
      <c r="F802" s="97"/>
      <c r="G802" s="98"/>
      <c r="J802" s="98"/>
    </row>
    <row r="803" spans="1:10" ht="14">
      <c r="A803" s="97"/>
      <c r="B803" s="97"/>
      <c r="C803" s="97"/>
      <c r="D803" s="97"/>
      <c r="E803" s="97"/>
      <c r="F803" s="97"/>
      <c r="G803" s="98"/>
      <c r="J803" s="98"/>
    </row>
    <row r="804" spans="1:10" ht="14">
      <c r="A804" s="97"/>
      <c r="B804" s="97"/>
      <c r="C804" s="97"/>
      <c r="D804" s="97"/>
      <c r="E804" s="97"/>
      <c r="F804" s="97"/>
      <c r="G804" s="98"/>
      <c r="J804" s="98"/>
    </row>
    <row r="805" spans="1:10" ht="14">
      <c r="A805" s="97"/>
      <c r="B805" s="97"/>
      <c r="C805" s="97"/>
      <c r="D805" s="97"/>
      <c r="E805" s="97"/>
      <c r="F805" s="97"/>
      <c r="G805" s="98"/>
      <c r="J805" s="98"/>
    </row>
    <row r="806" spans="1:10" ht="14">
      <c r="A806" s="97"/>
      <c r="B806" s="97"/>
      <c r="C806" s="97"/>
      <c r="D806" s="97"/>
      <c r="E806" s="97"/>
      <c r="F806" s="97"/>
      <c r="G806" s="98"/>
      <c r="J806" s="98"/>
    </row>
    <row r="807" spans="1:10" ht="14">
      <c r="A807" s="97"/>
      <c r="B807" s="97"/>
      <c r="C807" s="97"/>
      <c r="D807" s="97"/>
      <c r="E807" s="97"/>
      <c r="F807" s="97"/>
      <c r="G807" s="98"/>
      <c r="J807" s="98"/>
    </row>
    <row r="808" spans="1:10" ht="14">
      <c r="A808" s="97"/>
      <c r="B808" s="97"/>
      <c r="C808" s="97"/>
      <c r="D808" s="97"/>
      <c r="E808" s="97"/>
      <c r="F808" s="97"/>
      <c r="G808" s="98"/>
      <c r="J808" s="98"/>
    </row>
    <row r="809" spans="1:10" ht="14">
      <c r="A809" s="97"/>
      <c r="B809" s="97"/>
      <c r="C809" s="97"/>
      <c r="D809" s="97"/>
      <c r="E809" s="97"/>
      <c r="F809" s="97"/>
      <c r="G809" s="98"/>
      <c r="J809" s="98"/>
    </row>
    <row r="810" spans="1:10" ht="14">
      <c r="A810" s="97"/>
      <c r="B810" s="97"/>
      <c r="C810" s="97"/>
      <c r="D810" s="97"/>
      <c r="E810" s="97"/>
      <c r="F810" s="97"/>
      <c r="G810" s="98"/>
      <c r="J810" s="98"/>
    </row>
    <row r="811" spans="1:10" ht="14">
      <c r="A811" s="97"/>
      <c r="B811" s="97"/>
      <c r="C811" s="97"/>
      <c r="D811" s="97"/>
      <c r="E811" s="97"/>
      <c r="F811" s="97"/>
      <c r="G811" s="98"/>
      <c r="J811" s="98"/>
    </row>
    <row r="812" spans="1:10" ht="14">
      <c r="A812" s="97"/>
      <c r="B812" s="97"/>
      <c r="C812" s="97"/>
      <c r="D812" s="97"/>
      <c r="E812" s="97"/>
      <c r="F812" s="97"/>
      <c r="G812" s="98"/>
      <c r="J812" s="98"/>
    </row>
    <row r="813" spans="1:10" ht="14">
      <c r="A813" s="97"/>
      <c r="B813" s="97"/>
      <c r="C813" s="97"/>
      <c r="D813" s="97"/>
      <c r="E813" s="97"/>
      <c r="F813" s="97"/>
      <c r="G813" s="98"/>
      <c r="J813" s="98"/>
    </row>
    <row r="814" spans="1:10" ht="14">
      <c r="A814" s="97"/>
      <c r="B814" s="97"/>
      <c r="C814" s="97"/>
      <c r="D814" s="97"/>
      <c r="E814" s="97"/>
      <c r="F814" s="97"/>
      <c r="G814" s="98"/>
      <c r="J814" s="98"/>
    </row>
    <row r="815" spans="1:10" ht="14">
      <c r="A815" s="97"/>
      <c r="B815" s="97"/>
      <c r="C815" s="97"/>
      <c r="D815" s="97"/>
      <c r="E815" s="97"/>
      <c r="F815" s="97"/>
      <c r="G815" s="98"/>
      <c r="J815" s="98"/>
    </row>
    <row r="816" spans="1:10" ht="14">
      <c r="A816" s="97"/>
      <c r="B816" s="97"/>
      <c r="C816" s="97"/>
      <c r="D816" s="97"/>
      <c r="E816" s="97"/>
      <c r="F816" s="97"/>
      <c r="G816" s="98"/>
      <c r="J816" s="98"/>
    </row>
    <row r="817" spans="1:10" ht="14">
      <c r="A817" s="97"/>
      <c r="B817" s="97"/>
      <c r="C817" s="97"/>
      <c r="D817" s="97"/>
      <c r="E817" s="97"/>
      <c r="F817" s="97"/>
      <c r="G817" s="98"/>
      <c r="J817" s="98"/>
    </row>
    <row r="818" spans="1:10" ht="14">
      <c r="A818" s="97"/>
      <c r="B818" s="97"/>
      <c r="C818" s="97"/>
      <c r="D818" s="97"/>
      <c r="E818" s="97"/>
      <c r="F818" s="97"/>
      <c r="G818" s="98"/>
      <c r="J818" s="98"/>
    </row>
    <row r="819" spans="1:10" ht="14">
      <c r="A819" s="97"/>
      <c r="B819" s="97"/>
      <c r="C819" s="97"/>
      <c r="D819" s="97"/>
      <c r="E819" s="97"/>
      <c r="F819" s="97"/>
      <c r="G819" s="98"/>
      <c r="J819" s="98"/>
    </row>
    <row r="820" spans="1:10" ht="14">
      <c r="A820" s="97"/>
      <c r="B820" s="97"/>
      <c r="C820" s="97"/>
      <c r="D820" s="97"/>
      <c r="E820" s="97"/>
      <c r="F820" s="97"/>
      <c r="G820" s="98"/>
      <c r="J820" s="98"/>
    </row>
    <row r="821" spans="1:10" ht="14">
      <c r="A821" s="97"/>
      <c r="B821" s="97"/>
      <c r="C821" s="97"/>
      <c r="D821" s="97"/>
      <c r="E821" s="97"/>
      <c r="F821" s="97"/>
      <c r="G821" s="98"/>
      <c r="J821" s="98"/>
    </row>
    <row r="822" spans="1:10" ht="14">
      <c r="A822" s="97"/>
      <c r="B822" s="97"/>
      <c r="C822" s="97"/>
      <c r="D822" s="97"/>
      <c r="E822" s="97"/>
      <c r="F822" s="97"/>
      <c r="G822" s="98"/>
      <c r="J822" s="98"/>
    </row>
    <row r="823" spans="1:10" ht="14">
      <c r="A823" s="97"/>
      <c r="B823" s="97"/>
      <c r="C823" s="97"/>
      <c r="D823" s="97"/>
      <c r="E823" s="97"/>
      <c r="F823" s="97"/>
      <c r="G823" s="98"/>
      <c r="J823" s="98"/>
    </row>
    <row r="824" spans="1:10" ht="14">
      <c r="A824" s="97"/>
      <c r="B824" s="97"/>
      <c r="C824" s="97"/>
      <c r="D824" s="97"/>
      <c r="E824" s="97"/>
      <c r="F824" s="97"/>
      <c r="G824" s="98"/>
      <c r="J824" s="98"/>
    </row>
    <row r="825" spans="1:10" ht="14">
      <c r="A825" s="97"/>
      <c r="B825" s="97"/>
      <c r="C825" s="97"/>
      <c r="D825" s="97"/>
      <c r="E825" s="97"/>
      <c r="F825" s="97"/>
      <c r="G825" s="98"/>
      <c r="J825" s="98"/>
    </row>
    <row r="826" spans="1:10" ht="14">
      <c r="A826" s="97"/>
      <c r="B826" s="97"/>
      <c r="C826" s="97"/>
      <c r="D826" s="97"/>
      <c r="E826" s="97"/>
      <c r="F826" s="97"/>
      <c r="G826" s="98"/>
      <c r="J826" s="98"/>
    </row>
    <row r="827" spans="1:10" ht="14">
      <c r="A827" s="97"/>
      <c r="B827" s="97"/>
      <c r="C827" s="97"/>
      <c r="D827" s="97"/>
      <c r="E827" s="97"/>
      <c r="F827" s="97"/>
      <c r="G827" s="98"/>
      <c r="J827" s="98"/>
    </row>
    <row r="828" spans="1:10" ht="14">
      <c r="A828" s="97"/>
      <c r="B828" s="97"/>
      <c r="C828" s="97"/>
      <c r="D828" s="97"/>
      <c r="E828" s="97"/>
      <c r="F828" s="97"/>
      <c r="G828" s="98"/>
      <c r="J828" s="98"/>
    </row>
    <row r="829" spans="1:10" ht="14">
      <c r="A829" s="97"/>
      <c r="B829" s="97"/>
      <c r="C829" s="97"/>
      <c r="D829" s="97"/>
      <c r="E829" s="97"/>
      <c r="F829" s="97"/>
      <c r="G829" s="98"/>
      <c r="J829" s="98"/>
    </row>
    <row r="830" spans="1:10" ht="14">
      <c r="A830" s="97"/>
      <c r="B830" s="97"/>
      <c r="C830" s="97"/>
      <c r="D830" s="97"/>
      <c r="E830" s="97"/>
      <c r="F830" s="97"/>
      <c r="G830" s="98"/>
      <c r="J830" s="98"/>
    </row>
    <row r="831" spans="1:10" ht="14">
      <c r="A831" s="97"/>
      <c r="B831" s="97"/>
      <c r="C831" s="97"/>
      <c r="D831" s="97"/>
      <c r="E831" s="97"/>
      <c r="F831" s="97"/>
      <c r="G831" s="98"/>
      <c r="J831" s="98"/>
    </row>
    <row r="832" spans="1:10" ht="14">
      <c r="A832" s="97"/>
      <c r="B832" s="97"/>
      <c r="C832" s="97"/>
      <c r="D832" s="97"/>
      <c r="E832" s="97"/>
      <c r="F832" s="97"/>
      <c r="G832" s="98"/>
      <c r="J832" s="98"/>
    </row>
    <row r="833" spans="1:10" ht="14">
      <c r="A833" s="97"/>
      <c r="B833" s="97"/>
      <c r="C833" s="97"/>
      <c r="D833" s="97"/>
      <c r="E833" s="97"/>
      <c r="F833" s="97"/>
      <c r="G833" s="98"/>
      <c r="J833" s="98"/>
    </row>
    <row r="834" spans="1:10" ht="14">
      <c r="A834" s="97"/>
      <c r="B834" s="97"/>
      <c r="C834" s="97"/>
      <c r="D834" s="97"/>
      <c r="E834" s="97"/>
      <c r="F834" s="97"/>
      <c r="G834" s="98"/>
      <c r="J834" s="98"/>
    </row>
    <row r="835" spans="1:10" ht="14">
      <c r="A835" s="97"/>
      <c r="B835" s="97"/>
      <c r="C835" s="97"/>
      <c r="D835" s="97"/>
      <c r="E835" s="97"/>
      <c r="F835" s="97"/>
      <c r="G835" s="98"/>
      <c r="J835" s="98"/>
    </row>
    <row r="836" spans="1:10" ht="14">
      <c r="A836" s="97"/>
      <c r="B836" s="97"/>
      <c r="C836" s="97"/>
      <c r="D836" s="97"/>
      <c r="E836" s="97"/>
      <c r="F836" s="97"/>
      <c r="G836" s="98"/>
      <c r="J836" s="98"/>
    </row>
    <row r="837" spans="1:10" ht="14">
      <c r="A837" s="97"/>
      <c r="B837" s="97"/>
      <c r="C837" s="97"/>
      <c r="D837" s="97"/>
      <c r="E837" s="97"/>
      <c r="F837" s="97"/>
      <c r="G837" s="98"/>
      <c r="J837" s="98"/>
    </row>
    <row r="838" spans="1:10" ht="14">
      <c r="A838" s="97"/>
      <c r="B838" s="97"/>
      <c r="C838" s="97"/>
      <c r="D838" s="97"/>
      <c r="E838" s="97"/>
      <c r="F838" s="97"/>
      <c r="G838" s="98"/>
      <c r="J838" s="98"/>
    </row>
    <row r="839" spans="1:10" ht="14">
      <c r="A839" s="97"/>
      <c r="B839" s="97"/>
      <c r="C839" s="97"/>
      <c r="D839" s="97"/>
      <c r="E839" s="97"/>
      <c r="F839" s="97"/>
      <c r="G839" s="98"/>
      <c r="J839" s="98"/>
    </row>
    <row r="840" spans="1:10" ht="14">
      <c r="A840" s="97"/>
      <c r="B840" s="97"/>
      <c r="C840" s="97"/>
      <c r="D840" s="97"/>
      <c r="E840" s="97"/>
      <c r="F840" s="97"/>
      <c r="G840" s="98"/>
      <c r="J840" s="98"/>
    </row>
    <row r="841" spans="1:10" ht="14">
      <c r="A841" s="97"/>
      <c r="B841" s="97"/>
      <c r="C841" s="97"/>
      <c r="D841" s="97"/>
      <c r="E841" s="97"/>
      <c r="F841" s="97"/>
      <c r="G841" s="98"/>
      <c r="J841" s="98"/>
    </row>
    <row r="842" spans="1:10" ht="14">
      <c r="A842" s="97"/>
      <c r="B842" s="97"/>
      <c r="C842" s="97"/>
      <c r="D842" s="97"/>
      <c r="E842" s="97"/>
      <c r="F842" s="97"/>
      <c r="G842" s="98"/>
      <c r="J842" s="98"/>
    </row>
    <row r="843" spans="1:10" ht="14">
      <c r="A843" s="97"/>
      <c r="B843" s="97"/>
      <c r="C843" s="97"/>
      <c r="D843" s="97"/>
      <c r="E843" s="97"/>
      <c r="F843" s="97"/>
      <c r="G843" s="98"/>
      <c r="J843" s="98"/>
    </row>
    <row r="844" spans="1:10" ht="14">
      <c r="A844" s="97"/>
      <c r="B844" s="97"/>
      <c r="C844" s="97"/>
      <c r="D844" s="97"/>
      <c r="E844" s="97"/>
      <c r="F844" s="97"/>
      <c r="G844" s="98"/>
      <c r="J844" s="98"/>
    </row>
    <row r="845" spans="1:10" ht="14">
      <c r="A845" s="97"/>
      <c r="B845" s="97"/>
      <c r="C845" s="97"/>
      <c r="D845" s="97"/>
      <c r="E845" s="97"/>
      <c r="F845" s="97"/>
      <c r="G845" s="98"/>
      <c r="J845" s="98"/>
    </row>
    <row r="846" spans="1:10" ht="14">
      <c r="A846" s="97"/>
      <c r="B846" s="97"/>
      <c r="C846" s="97"/>
      <c r="D846" s="97"/>
      <c r="E846" s="97"/>
      <c r="F846" s="97"/>
      <c r="G846" s="98"/>
      <c r="J846" s="98"/>
    </row>
    <row r="847" spans="1:10" ht="14">
      <c r="A847" s="97"/>
      <c r="B847" s="97"/>
      <c r="C847" s="97"/>
      <c r="D847" s="97"/>
      <c r="E847" s="97"/>
      <c r="F847" s="97"/>
      <c r="G847" s="98"/>
      <c r="J847" s="98"/>
    </row>
    <row r="848" spans="1:10" ht="14">
      <c r="A848" s="97"/>
      <c r="B848" s="97"/>
      <c r="C848" s="97"/>
      <c r="D848" s="97"/>
      <c r="E848" s="97"/>
      <c r="F848" s="97"/>
      <c r="G848" s="98"/>
      <c r="J848" s="98"/>
    </row>
    <row r="849" spans="1:10" ht="14">
      <c r="A849" s="97"/>
      <c r="B849" s="97"/>
      <c r="C849" s="97"/>
      <c r="D849" s="97"/>
      <c r="E849" s="97"/>
      <c r="F849" s="97"/>
      <c r="G849" s="98"/>
      <c r="J849" s="98"/>
    </row>
    <row r="850" spans="1:10" ht="14">
      <c r="A850" s="97"/>
      <c r="B850" s="97"/>
      <c r="C850" s="97"/>
      <c r="D850" s="97"/>
      <c r="E850" s="97"/>
      <c r="F850" s="97"/>
      <c r="G850" s="98"/>
      <c r="J850" s="98"/>
    </row>
    <row r="851" spans="1:10" ht="14">
      <c r="A851" s="97"/>
      <c r="B851" s="97"/>
      <c r="C851" s="97"/>
      <c r="D851" s="97"/>
      <c r="E851" s="97"/>
      <c r="F851" s="97"/>
      <c r="G851" s="98"/>
      <c r="J851" s="98"/>
    </row>
    <row r="852" spans="1:10" ht="14">
      <c r="A852" s="97"/>
      <c r="B852" s="97"/>
      <c r="C852" s="97"/>
      <c r="D852" s="97"/>
      <c r="E852" s="97"/>
      <c r="F852" s="97"/>
      <c r="G852" s="98"/>
      <c r="J852" s="98"/>
    </row>
    <row r="853" spans="1:10" ht="14">
      <c r="A853" s="97"/>
      <c r="B853" s="97"/>
      <c r="C853" s="97"/>
      <c r="D853" s="97"/>
      <c r="E853" s="97"/>
      <c r="F853" s="97"/>
      <c r="G853" s="98"/>
      <c r="J853" s="98"/>
    </row>
    <row r="854" spans="1:10" ht="14">
      <c r="A854" s="97"/>
      <c r="B854" s="97"/>
      <c r="C854" s="97"/>
      <c r="D854" s="97"/>
      <c r="E854" s="97"/>
      <c r="F854" s="97"/>
      <c r="G854" s="98"/>
      <c r="J854" s="98"/>
    </row>
    <row r="855" spans="1:10" ht="14">
      <c r="A855" s="97"/>
      <c r="B855" s="97"/>
      <c r="C855" s="97"/>
      <c r="D855" s="97"/>
      <c r="E855" s="97"/>
      <c r="F855" s="97"/>
      <c r="G855" s="98"/>
      <c r="J855" s="98"/>
    </row>
    <row r="856" spans="1:10" ht="14">
      <c r="A856" s="97"/>
      <c r="B856" s="97"/>
      <c r="C856" s="97"/>
      <c r="D856" s="97"/>
      <c r="E856" s="97"/>
      <c r="F856" s="97"/>
      <c r="G856" s="98"/>
      <c r="J856" s="98"/>
    </row>
    <row r="857" spans="1:10" ht="14">
      <c r="A857" s="97"/>
      <c r="B857" s="97"/>
      <c r="C857" s="97"/>
      <c r="D857" s="97"/>
      <c r="E857" s="97"/>
      <c r="F857" s="97"/>
      <c r="G857" s="98"/>
      <c r="J857" s="98"/>
    </row>
    <row r="858" spans="1:10" ht="14">
      <c r="A858" s="97"/>
      <c r="B858" s="97"/>
      <c r="C858" s="97"/>
      <c r="D858" s="97"/>
      <c r="E858" s="97"/>
      <c r="F858" s="97"/>
      <c r="G858" s="98"/>
      <c r="J858" s="98"/>
    </row>
    <row r="859" spans="1:10" ht="14">
      <c r="A859" s="97"/>
      <c r="B859" s="97"/>
      <c r="C859" s="97"/>
      <c r="D859" s="97"/>
      <c r="E859" s="97"/>
      <c r="F859" s="97"/>
      <c r="G859" s="98"/>
      <c r="J859" s="98"/>
    </row>
    <row r="860" spans="1:10" ht="14">
      <c r="A860" s="97"/>
      <c r="B860" s="97"/>
      <c r="C860" s="97"/>
      <c r="D860" s="97"/>
      <c r="E860" s="97"/>
      <c r="F860" s="97"/>
      <c r="G860" s="98"/>
      <c r="J860" s="98"/>
    </row>
    <row r="861" spans="1:10" ht="14">
      <c r="A861" s="97"/>
      <c r="B861" s="97"/>
      <c r="C861" s="97"/>
      <c r="D861" s="97"/>
      <c r="E861" s="97"/>
      <c r="F861" s="97"/>
      <c r="G861" s="98"/>
      <c r="J861" s="98"/>
    </row>
    <row r="862" spans="1:10" ht="14">
      <c r="A862" s="97"/>
      <c r="B862" s="97"/>
      <c r="C862" s="97"/>
      <c r="D862" s="97"/>
      <c r="E862" s="97"/>
      <c r="F862" s="97"/>
      <c r="G862" s="98"/>
      <c r="J862" s="98"/>
    </row>
    <row r="863" spans="1:10" ht="14">
      <c r="A863" s="97"/>
      <c r="B863" s="97"/>
      <c r="C863" s="97"/>
      <c r="D863" s="97"/>
      <c r="E863" s="97"/>
      <c r="F863" s="97"/>
      <c r="G863" s="98"/>
      <c r="J863" s="98"/>
    </row>
    <row r="864" spans="1:10" ht="14">
      <c r="A864" s="97"/>
      <c r="B864" s="97"/>
      <c r="C864" s="97"/>
      <c r="D864" s="97"/>
      <c r="E864" s="97"/>
      <c r="F864" s="97"/>
      <c r="G864" s="98"/>
      <c r="J864" s="98"/>
    </row>
    <row r="865" spans="1:10" ht="14">
      <c r="A865" s="97"/>
      <c r="B865" s="97"/>
      <c r="C865" s="97"/>
      <c r="D865" s="97"/>
      <c r="E865" s="97"/>
      <c r="F865" s="97"/>
      <c r="G865" s="98"/>
      <c r="J865" s="98"/>
    </row>
    <row r="866" spans="1:10" ht="14">
      <c r="A866" s="97"/>
      <c r="B866" s="97"/>
      <c r="C866" s="97"/>
      <c r="D866" s="97"/>
      <c r="E866" s="97"/>
      <c r="F866" s="97"/>
      <c r="G866" s="98"/>
      <c r="J866" s="98"/>
    </row>
    <row r="867" spans="1:10" ht="14">
      <c r="A867" s="97"/>
      <c r="B867" s="97"/>
      <c r="C867" s="97"/>
      <c r="D867" s="97"/>
      <c r="E867" s="97"/>
      <c r="F867" s="97"/>
      <c r="G867" s="98"/>
      <c r="J867" s="98"/>
    </row>
    <row r="868" spans="1:10" ht="14">
      <c r="A868" s="97"/>
      <c r="B868" s="97"/>
      <c r="C868" s="97"/>
      <c r="D868" s="97"/>
      <c r="E868" s="97"/>
      <c r="F868" s="97"/>
      <c r="G868" s="98"/>
      <c r="J868" s="98"/>
    </row>
    <row r="869" spans="1:10" ht="14">
      <c r="A869" s="97"/>
      <c r="B869" s="97"/>
      <c r="C869" s="97"/>
      <c r="D869" s="97"/>
      <c r="E869" s="97"/>
      <c r="F869" s="97"/>
      <c r="G869" s="98"/>
      <c r="J869" s="98"/>
    </row>
    <row r="870" spans="1:10" ht="14">
      <c r="A870" s="97"/>
      <c r="B870" s="97"/>
      <c r="C870" s="97"/>
      <c r="D870" s="97"/>
      <c r="E870" s="97"/>
      <c r="F870" s="97"/>
      <c r="G870" s="98"/>
      <c r="J870" s="98"/>
    </row>
    <row r="871" spans="1:10" ht="14">
      <c r="A871" s="97"/>
      <c r="B871" s="97"/>
      <c r="C871" s="97"/>
      <c r="D871" s="97"/>
      <c r="E871" s="97"/>
      <c r="F871" s="97"/>
      <c r="G871" s="98"/>
      <c r="J871" s="98"/>
    </row>
    <row r="872" spans="1:10" ht="14">
      <c r="A872" s="97"/>
      <c r="B872" s="97"/>
      <c r="C872" s="97"/>
      <c r="D872" s="97"/>
      <c r="E872" s="97"/>
      <c r="F872" s="97"/>
      <c r="G872" s="98"/>
      <c r="J872" s="98"/>
    </row>
    <row r="873" spans="1:10" ht="14">
      <c r="A873" s="97"/>
      <c r="B873" s="97"/>
      <c r="C873" s="97"/>
      <c r="D873" s="97"/>
      <c r="E873" s="97"/>
      <c r="F873" s="97"/>
      <c r="G873" s="98"/>
      <c r="J873" s="98"/>
    </row>
    <row r="874" spans="1:10" ht="14">
      <c r="A874" s="97"/>
      <c r="B874" s="97"/>
      <c r="C874" s="97"/>
      <c r="D874" s="97"/>
      <c r="E874" s="97"/>
      <c r="F874" s="97"/>
      <c r="G874" s="98"/>
      <c r="J874" s="98"/>
    </row>
    <row r="875" spans="1:10" ht="14">
      <c r="A875" s="97"/>
      <c r="B875" s="97"/>
      <c r="C875" s="97"/>
      <c r="D875" s="97"/>
      <c r="E875" s="97"/>
      <c r="F875" s="97"/>
      <c r="G875" s="98"/>
      <c r="J875" s="98"/>
    </row>
    <row r="876" spans="1:10" ht="14">
      <c r="A876" s="97"/>
      <c r="B876" s="97"/>
      <c r="C876" s="97"/>
      <c r="D876" s="97"/>
      <c r="E876" s="97"/>
      <c r="F876" s="97"/>
      <c r="G876" s="98"/>
      <c r="J876" s="98"/>
    </row>
    <row r="877" spans="1:10" ht="14">
      <c r="A877" s="97"/>
      <c r="B877" s="97"/>
      <c r="C877" s="97"/>
      <c r="D877" s="97"/>
      <c r="E877" s="97"/>
      <c r="F877" s="97"/>
      <c r="G877" s="98"/>
      <c r="J877" s="98"/>
    </row>
    <row r="878" spans="1:10" ht="14">
      <c r="A878" s="97"/>
      <c r="B878" s="97"/>
      <c r="C878" s="97"/>
      <c r="D878" s="97"/>
      <c r="E878" s="97"/>
      <c r="F878" s="97"/>
      <c r="G878" s="98"/>
      <c r="J878" s="98"/>
    </row>
    <row r="879" spans="1:10" ht="14">
      <c r="A879" s="97"/>
      <c r="B879" s="97"/>
      <c r="C879" s="97"/>
      <c r="D879" s="97"/>
      <c r="E879" s="97"/>
      <c r="F879" s="97"/>
      <c r="G879" s="98"/>
      <c r="J879" s="98"/>
    </row>
    <row r="880" spans="1:10" ht="14">
      <c r="A880" s="97"/>
      <c r="B880" s="97"/>
      <c r="C880" s="97"/>
      <c r="D880" s="97"/>
      <c r="E880" s="97"/>
      <c r="F880" s="97"/>
      <c r="G880" s="98"/>
      <c r="J880" s="98"/>
    </row>
    <row r="881" spans="1:10" ht="14">
      <c r="A881" s="97"/>
      <c r="B881" s="97"/>
      <c r="C881" s="97"/>
      <c r="D881" s="97"/>
      <c r="E881" s="97"/>
      <c r="F881" s="97"/>
      <c r="G881" s="98"/>
      <c r="J881" s="98"/>
    </row>
    <row r="882" spans="1:10" ht="14">
      <c r="A882" s="97"/>
      <c r="B882" s="97"/>
      <c r="C882" s="97"/>
      <c r="D882" s="97"/>
      <c r="E882" s="97"/>
      <c r="F882" s="97"/>
      <c r="G882" s="98"/>
      <c r="J882" s="98"/>
    </row>
    <row r="883" spans="1:10" ht="14">
      <c r="A883" s="97"/>
      <c r="B883" s="97"/>
      <c r="C883" s="97"/>
      <c r="D883" s="97"/>
      <c r="E883" s="97"/>
      <c r="F883" s="97"/>
      <c r="G883" s="98"/>
      <c r="J883" s="98"/>
    </row>
    <row r="884" spans="1:10" ht="14">
      <c r="A884" s="97"/>
      <c r="B884" s="97"/>
      <c r="C884" s="97"/>
      <c r="D884" s="97"/>
      <c r="E884" s="97"/>
      <c r="F884" s="97"/>
      <c r="G884" s="98"/>
      <c r="J884" s="98"/>
    </row>
    <row r="885" spans="1:10" ht="14">
      <c r="A885" s="97"/>
      <c r="B885" s="97"/>
      <c r="C885" s="97"/>
      <c r="D885" s="97"/>
      <c r="E885" s="97"/>
      <c r="F885" s="97"/>
      <c r="G885" s="98"/>
      <c r="J885" s="98"/>
    </row>
    <row r="886" spans="1:10" ht="14">
      <c r="A886" s="97"/>
      <c r="B886" s="97"/>
      <c r="C886" s="97"/>
      <c r="D886" s="97"/>
      <c r="E886" s="97"/>
      <c r="F886" s="97"/>
      <c r="G886" s="98"/>
      <c r="J886" s="98"/>
    </row>
    <row r="887" spans="1:10" ht="14">
      <c r="A887" s="97"/>
      <c r="B887" s="97"/>
      <c r="C887" s="97"/>
      <c r="D887" s="97"/>
      <c r="E887" s="97"/>
      <c r="F887" s="97"/>
      <c r="G887" s="98"/>
      <c r="J887" s="98"/>
    </row>
    <row r="888" spans="1:10" ht="14">
      <c r="A888" s="97"/>
      <c r="B888" s="97"/>
      <c r="C888" s="97"/>
      <c r="D888" s="97"/>
      <c r="E888" s="97"/>
      <c r="F888" s="97"/>
      <c r="G888" s="98"/>
      <c r="J888" s="98"/>
    </row>
    <row r="889" spans="1:10" ht="14">
      <c r="A889" s="97"/>
      <c r="B889" s="97"/>
      <c r="C889" s="97"/>
      <c r="D889" s="97"/>
      <c r="E889" s="97"/>
      <c r="F889" s="97"/>
      <c r="G889" s="98"/>
      <c r="J889" s="98"/>
    </row>
    <row r="890" spans="1:10" ht="14">
      <c r="A890" s="97"/>
      <c r="B890" s="97"/>
      <c r="C890" s="97"/>
      <c r="D890" s="97"/>
      <c r="E890" s="97"/>
      <c r="F890" s="97"/>
      <c r="G890" s="98"/>
      <c r="J890" s="98"/>
    </row>
    <row r="891" spans="1:10" ht="14">
      <c r="A891" s="97"/>
      <c r="B891" s="97"/>
      <c r="C891" s="97"/>
      <c r="D891" s="97"/>
      <c r="E891" s="97"/>
      <c r="F891" s="97"/>
      <c r="G891" s="98"/>
      <c r="J891" s="98"/>
    </row>
    <row r="892" spans="1:10" ht="14">
      <c r="A892" s="97"/>
      <c r="B892" s="97"/>
      <c r="C892" s="97"/>
      <c r="D892" s="97"/>
      <c r="E892" s="97"/>
      <c r="F892" s="97"/>
      <c r="G892" s="98"/>
      <c r="J892" s="98"/>
    </row>
    <row r="893" spans="1:10" ht="14">
      <c r="A893" s="97"/>
      <c r="B893" s="97"/>
      <c r="C893" s="97"/>
      <c r="D893" s="97"/>
      <c r="E893" s="97"/>
      <c r="F893" s="97"/>
      <c r="G893" s="98"/>
      <c r="J893" s="98"/>
    </row>
    <row r="894" spans="1:10" ht="14">
      <c r="A894" s="97"/>
      <c r="B894" s="97"/>
      <c r="C894" s="97"/>
      <c r="D894" s="97"/>
      <c r="E894" s="97"/>
      <c r="F894" s="97"/>
      <c r="G894" s="98"/>
      <c r="J894" s="98"/>
    </row>
    <row r="895" spans="1:10" ht="14">
      <c r="A895" s="97"/>
      <c r="B895" s="97"/>
      <c r="C895" s="97"/>
      <c r="D895" s="97"/>
      <c r="E895" s="97"/>
      <c r="F895" s="97"/>
      <c r="G895" s="98"/>
      <c r="J895" s="98"/>
    </row>
    <row r="896" spans="1:10" ht="14">
      <c r="A896" s="97"/>
      <c r="B896" s="97"/>
      <c r="C896" s="97"/>
      <c r="D896" s="97"/>
      <c r="E896" s="97"/>
      <c r="F896" s="97"/>
      <c r="G896" s="98"/>
      <c r="J896" s="98"/>
    </row>
    <row r="897" spans="1:10" ht="14">
      <c r="A897" s="97"/>
      <c r="B897" s="97"/>
      <c r="C897" s="97"/>
      <c r="D897" s="97"/>
      <c r="E897" s="97"/>
      <c r="F897" s="97"/>
      <c r="G897" s="98"/>
      <c r="J897" s="98"/>
    </row>
    <row r="898" spans="1:10" ht="14">
      <c r="A898" s="97"/>
      <c r="B898" s="97"/>
      <c r="C898" s="97"/>
      <c r="D898" s="97"/>
      <c r="E898" s="97"/>
      <c r="F898" s="97"/>
      <c r="G898" s="98"/>
      <c r="J898" s="98"/>
    </row>
    <row r="899" spans="1:10" ht="14">
      <c r="A899" s="97"/>
      <c r="B899" s="97"/>
      <c r="C899" s="97"/>
      <c r="D899" s="97"/>
      <c r="E899" s="97"/>
      <c r="F899" s="97"/>
      <c r="G899" s="98"/>
      <c r="J899" s="98"/>
    </row>
    <row r="900" spans="1:10" ht="14">
      <c r="A900" s="97"/>
      <c r="B900" s="97"/>
      <c r="C900" s="97"/>
      <c r="D900" s="97"/>
      <c r="E900" s="97"/>
      <c r="F900" s="97"/>
      <c r="G900" s="98"/>
      <c r="J900" s="98"/>
    </row>
    <row r="901" spans="1:10" ht="14">
      <c r="A901" s="97"/>
      <c r="B901" s="97"/>
      <c r="C901" s="97"/>
      <c r="D901" s="97"/>
      <c r="E901" s="97"/>
      <c r="F901" s="97"/>
      <c r="G901" s="98"/>
      <c r="J901" s="98"/>
    </row>
    <row r="902" spans="1:10" ht="14">
      <c r="A902" s="97"/>
      <c r="B902" s="97"/>
      <c r="C902" s="97"/>
      <c r="D902" s="97"/>
      <c r="E902" s="97"/>
      <c r="F902" s="97"/>
      <c r="G902" s="98"/>
      <c r="J902" s="98"/>
    </row>
    <row r="903" spans="1:10" ht="14">
      <c r="A903" s="97"/>
      <c r="B903" s="97"/>
      <c r="C903" s="97"/>
      <c r="D903" s="97"/>
      <c r="E903" s="97"/>
      <c r="F903" s="97"/>
      <c r="G903" s="98"/>
      <c r="J903" s="98"/>
    </row>
    <row r="904" spans="1:10" ht="14">
      <c r="A904" s="97"/>
      <c r="B904" s="97"/>
      <c r="C904" s="97"/>
      <c r="D904" s="97"/>
      <c r="E904" s="97"/>
      <c r="F904" s="97"/>
      <c r="G904" s="98"/>
      <c r="J904" s="98"/>
    </row>
    <row r="905" spans="1:10" ht="14">
      <c r="A905" s="97"/>
      <c r="B905" s="97"/>
      <c r="C905" s="97"/>
      <c r="D905" s="97"/>
      <c r="E905" s="97"/>
      <c r="F905" s="97"/>
      <c r="G905" s="98"/>
      <c r="J905" s="98"/>
    </row>
    <row r="906" spans="1:10" ht="14">
      <c r="A906" s="97"/>
      <c r="B906" s="97"/>
      <c r="C906" s="97"/>
      <c r="D906" s="97"/>
      <c r="E906" s="97"/>
      <c r="F906" s="97"/>
      <c r="G906" s="98"/>
      <c r="J906" s="98"/>
    </row>
    <row r="907" spans="1:10" ht="14">
      <c r="A907" s="97"/>
      <c r="B907" s="97"/>
      <c r="C907" s="97"/>
      <c r="D907" s="97"/>
      <c r="E907" s="97"/>
      <c r="F907" s="97"/>
      <c r="G907" s="98"/>
      <c r="J907" s="98"/>
    </row>
    <row r="908" spans="1:10" ht="14">
      <c r="A908" s="97"/>
      <c r="B908" s="97"/>
      <c r="C908" s="97"/>
      <c r="D908" s="97"/>
      <c r="E908" s="97"/>
      <c r="F908" s="97"/>
      <c r="G908" s="98"/>
      <c r="J908" s="98"/>
    </row>
    <row r="909" spans="1:10" ht="14">
      <c r="A909" s="97"/>
      <c r="B909" s="97"/>
      <c r="C909" s="97"/>
      <c r="D909" s="97"/>
      <c r="E909" s="97"/>
      <c r="F909" s="97"/>
      <c r="G909" s="98"/>
      <c r="J909" s="98"/>
    </row>
    <row r="910" spans="1:10" ht="14">
      <c r="A910" s="97"/>
      <c r="B910" s="97"/>
      <c r="C910" s="97"/>
      <c r="D910" s="97"/>
      <c r="E910" s="97"/>
      <c r="F910" s="97"/>
      <c r="G910" s="98"/>
      <c r="J910" s="98"/>
    </row>
    <row r="911" spans="1:10" ht="14">
      <c r="A911" s="97"/>
      <c r="B911" s="97"/>
      <c r="C911" s="97"/>
      <c r="D911" s="97"/>
      <c r="E911" s="97"/>
      <c r="F911" s="97"/>
      <c r="G911" s="98"/>
      <c r="J911" s="98"/>
    </row>
    <row r="912" spans="1:10" ht="14">
      <c r="A912" s="97"/>
      <c r="B912" s="97"/>
      <c r="C912" s="97"/>
      <c r="D912" s="97"/>
      <c r="E912" s="97"/>
      <c r="F912" s="97"/>
      <c r="G912" s="98"/>
      <c r="J912" s="98"/>
    </row>
    <row r="913" spans="1:10" ht="14">
      <c r="A913" s="97"/>
      <c r="B913" s="97"/>
      <c r="C913" s="97"/>
      <c r="D913" s="97"/>
      <c r="E913" s="97"/>
      <c r="F913" s="97"/>
      <c r="G913" s="98"/>
      <c r="J913" s="98"/>
    </row>
    <row r="914" spans="1:10" ht="14">
      <c r="A914" s="97"/>
      <c r="B914" s="97"/>
      <c r="C914" s="97"/>
      <c r="D914" s="97"/>
      <c r="E914" s="97"/>
      <c r="F914" s="97"/>
      <c r="G914" s="98"/>
      <c r="J914" s="98"/>
    </row>
    <row r="915" spans="1:10" ht="14">
      <c r="A915" s="97"/>
      <c r="B915" s="97"/>
      <c r="C915" s="97"/>
      <c r="D915" s="97"/>
      <c r="E915" s="97"/>
      <c r="F915" s="97"/>
      <c r="G915" s="98"/>
      <c r="J915" s="98"/>
    </row>
    <row r="916" spans="1:10" ht="14">
      <c r="A916" s="97"/>
      <c r="B916" s="97"/>
      <c r="C916" s="97"/>
      <c r="D916" s="97"/>
      <c r="E916" s="97"/>
      <c r="F916" s="97"/>
      <c r="G916" s="98"/>
      <c r="J916" s="98"/>
    </row>
    <row r="917" spans="1:10" ht="14">
      <c r="A917" s="97"/>
      <c r="B917" s="97"/>
      <c r="C917" s="97"/>
      <c r="D917" s="97"/>
      <c r="E917" s="97"/>
      <c r="F917" s="97"/>
      <c r="G917" s="98"/>
      <c r="J917" s="98"/>
    </row>
    <row r="918" spans="1:10" ht="14">
      <c r="A918" s="97"/>
      <c r="B918" s="97"/>
      <c r="C918" s="97"/>
      <c r="D918" s="97"/>
      <c r="E918" s="97"/>
      <c r="F918" s="97"/>
      <c r="G918" s="98"/>
      <c r="J918" s="98"/>
    </row>
    <row r="919" spans="1:10" ht="14">
      <c r="A919" s="97"/>
      <c r="B919" s="97"/>
      <c r="C919" s="97"/>
      <c r="D919" s="97"/>
      <c r="E919" s="97"/>
      <c r="F919" s="97"/>
      <c r="G919" s="98"/>
      <c r="J919" s="98"/>
    </row>
    <row r="920" spans="1:10" ht="14">
      <c r="A920" s="97"/>
      <c r="B920" s="97"/>
      <c r="C920" s="97"/>
      <c r="D920" s="97"/>
      <c r="E920" s="97"/>
      <c r="F920" s="97"/>
      <c r="G920" s="98"/>
      <c r="J920" s="98"/>
    </row>
    <row r="921" spans="1:10" ht="14">
      <c r="A921" s="97"/>
      <c r="B921" s="97"/>
      <c r="C921" s="97"/>
      <c r="D921" s="97"/>
      <c r="E921" s="97"/>
      <c r="F921" s="97"/>
      <c r="G921" s="98"/>
      <c r="J921" s="98"/>
    </row>
    <row r="922" spans="1:10" ht="14">
      <c r="A922" s="97"/>
      <c r="B922" s="97"/>
      <c r="C922" s="97"/>
      <c r="D922" s="97"/>
      <c r="E922" s="97"/>
      <c r="F922" s="97"/>
      <c r="G922" s="98"/>
      <c r="J922" s="98"/>
    </row>
    <row r="923" spans="1:10" ht="14">
      <c r="A923" s="97"/>
      <c r="B923" s="97"/>
      <c r="C923" s="97"/>
      <c r="D923" s="97"/>
      <c r="E923" s="97"/>
      <c r="F923" s="97"/>
      <c r="G923" s="98"/>
      <c r="J923" s="98"/>
    </row>
    <row r="924" spans="1:10" ht="14">
      <c r="A924" s="97"/>
      <c r="B924" s="97"/>
      <c r="C924" s="97"/>
      <c r="D924" s="97"/>
      <c r="E924" s="97"/>
      <c r="F924" s="97"/>
      <c r="G924" s="98"/>
      <c r="J924" s="98"/>
    </row>
    <row r="925" spans="1:10" ht="14">
      <c r="A925" s="97"/>
      <c r="B925" s="97"/>
      <c r="C925" s="97"/>
      <c r="D925" s="97"/>
      <c r="E925" s="97"/>
      <c r="F925" s="97"/>
      <c r="G925" s="98"/>
      <c r="J925" s="98"/>
    </row>
    <row r="926" spans="1:10" ht="14">
      <c r="A926" s="97"/>
      <c r="B926" s="97"/>
      <c r="C926" s="97"/>
      <c r="D926" s="97"/>
      <c r="E926" s="97"/>
      <c r="F926" s="97"/>
      <c r="G926" s="98"/>
      <c r="J926" s="98"/>
    </row>
    <row r="927" spans="1:10" ht="14">
      <c r="A927" s="97"/>
      <c r="B927" s="97"/>
      <c r="C927" s="97"/>
      <c r="D927" s="97"/>
      <c r="E927" s="97"/>
      <c r="F927" s="97"/>
      <c r="G927" s="98"/>
      <c r="J927" s="98"/>
    </row>
    <row r="928" spans="1:10" ht="14">
      <c r="A928" s="97"/>
      <c r="B928" s="97"/>
      <c r="C928" s="97"/>
      <c r="D928" s="97"/>
      <c r="E928" s="97"/>
      <c r="F928" s="97"/>
      <c r="G928" s="98"/>
      <c r="J928" s="98"/>
    </row>
    <row r="929" spans="1:10" ht="14">
      <c r="A929" s="97"/>
      <c r="B929" s="97"/>
      <c r="C929" s="97"/>
      <c r="D929" s="97"/>
      <c r="E929" s="97"/>
      <c r="F929" s="97"/>
      <c r="G929" s="98"/>
      <c r="J929" s="98"/>
    </row>
    <row r="930" spans="1:10" ht="14">
      <c r="A930" s="97"/>
      <c r="B930" s="97"/>
      <c r="C930" s="97"/>
      <c r="D930" s="97"/>
      <c r="E930" s="97"/>
      <c r="F930" s="97"/>
      <c r="G930" s="98"/>
      <c r="J930" s="98"/>
    </row>
    <row r="931" spans="1:10" ht="14">
      <c r="A931" s="97"/>
      <c r="B931" s="97"/>
      <c r="C931" s="97"/>
      <c r="D931" s="97"/>
      <c r="E931" s="97"/>
      <c r="F931" s="97"/>
      <c r="G931" s="98"/>
      <c r="J931" s="98"/>
    </row>
    <row r="932" spans="1:10" ht="14">
      <c r="A932" s="97"/>
      <c r="B932" s="97"/>
      <c r="C932" s="97"/>
      <c r="D932" s="97"/>
      <c r="E932" s="97"/>
      <c r="F932" s="97"/>
      <c r="G932" s="98"/>
      <c r="J932" s="98"/>
    </row>
    <row r="933" spans="1:10" ht="14">
      <c r="A933" s="97"/>
      <c r="B933" s="97"/>
      <c r="C933" s="97"/>
      <c r="D933" s="97"/>
      <c r="E933" s="97"/>
      <c r="F933" s="97"/>
      <c r="G933" s="98"/>
      <c r="J933" s="98"/>
    </row>
    <row r="934" spans="1:10" ht="14">
      <c r="A934" s="97"/>
      <c r="B934" s="97"/>
      <c r="C934" s="97"/>
      <c r="D934" s="97"/>
      <c r="E934" s="97"/>
      <c r="F934" s="97"/>
      <c r="G934" s="98"/>
      <c r="J934" s="98"/>
    </row>
    <row r="935" spans="1:10" ht="14">
      <c r="A935" s="97"/>
      <c r="B935" s="97"/>
      <c r="C935" s="97"/>
      <c r="D935" s="97"/>
      <c r="E935" s="97"/>
      <c r="F935" s="97"/>
      <c r="G935" s="98"/>
      <c r="J935" s="98"/>
    </row>
    <row r="936" spans="1:10" ht="14">
      <c r="A936" s="97"/>
      <c r="B936" s="97"/>
      <c r="C936" s="97"/>
      <c r="D936" s="97"/>
      <c r="E936" s="97"/>
      <c r="F936" s="97"/>
      <c r="G936" s="98"/>
      <c r="J936" s="98"/>
    </row>
    <row r="937" spans="1:10" ht="14">
      <c r="A937" s="97"/>
      <c r="B937" s="97"/>
      <c r="C937" s="97"/>
      <c r="D937" s="97"/>
      <c r="E937" s="97"/>
      <c r="F937" s="97"/>
      <c r="G937" s="98"/>
      <c r="J937" s="98"/>
    </row>
    <row r="938" spans="1:10" ht="14">
      <c r="A938" s="97"/>
      <c r="B938" s="97"/>
      <c r="C938" s="97"/>
      <c r="D938" s="97"/>
      <c r="E938" s="97"/>
      <c r="F938" s="97"/>
      <c r="G938" s="98"/>
      <c r="J938" s="98"/>
    </row>
    <row r="939" spans="1:10" ht="14">
      <c r="A939" s="97"/>
      <c r="B939" s="97"/>
      <c r="C939" s="97"/>
      <c r="D939" s="97"/>
      <c r="E939" s="97"/>
      <c r="F939" s="97"/>
      <c r="G939" s="98"/>
      <c r="J939" s="98"/>
    </row>
    <row r="940" spans="1:10" ht="14">
      <c r="A940" s="97"/>
      <c r="B940" s="97"/>
      <c r="C940" s="97"/>
      <c r="D940" s="97"/>
      <c r="E940" s="97"/>
      <c r="F940" s="97"/>
      <c r="G940" s="98"/>
      <c r="J940" s="98"/>
    </row>
    <row r="941" spans="1:10" ht="14">
      <c r="A941" s="97"/>
      <c r="B941" s="97"/>
      <c r="C941" s="97"/>
      <c r="D941" s="97"/>
      <c r="E941" s="97"/>
      <c r="F941" s="97"/>
      <c r="G941" s="98"/>
      <c r="J941" s="98"/>
    </row>
    <row r="942" spans="1:10" ht="14">
      <c r="A942" s="97"/>
      <c r="B942" s="97"/>
      <c r="C942" s="97"/>
      <c r="D942" s="97"/>
      <c r="E942" s="97"/>
      <c r="F942" s="97"/>
      <c r="G942" s="98"/>
      <c r="J942" s="98"/>
    </row>
    <row r="943" spans="1:10" ht="14">
      <c r="A943" s="97"/>
      <c r="B943" s="97"/>
      <c r="C943" s="97"/>
      <c r="D943" s="97"/>
      <c r="E943" s="97"/>
      <c r="F943" s="97"/>
      <c r="G943" s="98"/>
      <c r="J943" s="98"/>
    </row>
    <row r="944" spans="1:10" ht="14">
      <c r="A944" s="97"/>
      <c r="B944" s="97"/>
      <c r="C944" s="97"/>
      <c r="D944" s="97"/>
      <c r="E944" s="97"/>
      <c r="F944" s="97"/>
      <c r="G944" s="98"/>
      <c r="J944" s="98"/>
    </row>
    <row r="945" spans="1:10" ht="14">
      <c r="A945" s="97"/>
      <c r="B945" s="97"/>
      <c r="C945" s="97"/>
      <c r="D945" s="97"/>
      <c r="E945" s="97"/>
      <c r="F945" s="97"/>
      <c r="G945" s="98"/>
      <c r="J945" s="98"/>
    </row>
    <row r="946" spans="1:10" ht="14">
      <c r="A946" s="97"/>
      <c r="B946" s="97"/>
      <c r="C946" s="97"/>
      <c r="D946" s="97"/>
      <c r="E946" s="97"/>
      <c r="F946" s="97"/>
      <c r="G946" s="98"/>
      <c r="J946" s="98"/>
    </row>
    <row r="947" spans="1:10" ht="14">
      <c r="A947" s="97"/>
      <c r="B947" s="97"/>
      <c r="C947" s="97"/>
      <c r="D947" s="97"/>
      <c r="E947" s="97"/>
      <c r="F947" s="97"/>
      <c r="G947" s="98"/>
      <c r="J947" s="98"/>
    </row>
    <row r="948" spans="1:10" ht="14">
      <c r="A948" s="97"/>
      <c r="B948" s="97"/>
      <c r="C948" s="97"/>
      <c r="D948" s="97"/>
      <c r="E948" s="97"/>
      <c r="F948" s="97"/>
      <c r="G948" s="98"/>
      <c r="J948" s="98"/>
    </row>
    <row r="949" spans="1:10" ht="14">
      <c r="A949" s="97"/>
      <c r="B949" s="97"/>
      <c r="C949" s="97"/>
      <c r="D949" s="97"/>
      <c r="E949" s="97"/>
      <c r="F949" s="97"/>
      <c r="G949" s="98"/>
      <c r="J949" s="98"/>
    </row>
    <row r="950" spans="1:10" ht="14">
      <c r="A950" s="97"/>
      <c r="B950" s="97"/>
      <c r="C950" s="97"/>
      <c r="D950" s="97"/>
      <c r="E950" s="97"/>
      <c r="F950" s="97"/>
      <c r="G950" s="98"/>
      <c r="J950" s="98"/>
    </row>
    <row r="951" spans="1:10" ht="14">
      <c r="A951" s="97"/>
      <c r="B951" s="97"/>
      <c r="C951" s="97"/>
      <c r="D951" s="97"/>
      <c r="E951" s="97"/>
      <c r="F951" s="97"/>
      <c r="G951" s="98"/>
      <c r="J951" s="98"/>
    </row>
    <row r="952" spans="1:10" ht="14">
      <c r="A952" s="97"/>
      <c r="B952" s="97"/>
      <c r="C952" s="97"/>
      <c r="D952" s="97"/>
      <c r="E952" s="97"/>
      <c r="F952" s="97"/>
      <c r="G952" s="98"/>
      <c r="J952" s="98"/>
    </row>
    <row r="953" spans="1:10" ht="14">
      <c r="A953" s="97"/>
      <c r="B953" s="97"/>
      <c r="C953" s="97"/>
      <c r="D953" s="97"/>
      <c r="E953" s="97"/>
      <c r="F953" s="97"/>
      <c r="G953" s="98"/>
      <c r="J953" s="98"/>
    </row>
    <row r="954" spans="1:10" ht="14">
      <c r="A954" s="97"/>
      <c r="B954" s="97"/>
      <c r="C954" s="97"/>
      <c r="D954" s="97"/>
      <c r="E954" s="97"/>
      <c r="F954" s="97"/>
      <c r="G954" s="98"/>
      <c r="J954" s="98"/>
    </row>
    <row r="955" spans="1:10" ht="14">
      <c r="A955" s="97"/>
      <c r="B955" s="97"/>
      <c r="C955" s="97"/>
      <c r="D955" s="97"/>
      <c r="E955" s="97"/>
      <c r="F955" s="97"/>
      <c r="G955" s="98"/>
      <c r="J955" s="98"/>
    </row>
    <row r="956" spans="1:10" ht="14">
      <c r="A956" s="97"/>
      <c r="B956" s="97"/>
      <c r="C956" s="97"/>
      <c r="D956" s="97"/>
      <c r="E956" s="97"/>
      <c r="F956" s="97"/>
      <c r="G956" s="98"/>
      <c r="J956" s="98"/>
    </row>
    <row r="957" spans="1:10" ht="14">
      <c r="A957" s="97"/>
      <c r="B957" s="97"/>
      <c r="C957" s="97"/>
      <c r="D957" s="97"/>
      <c r="E957" s="97"/>
      <c r="F957" s="97"/>
      <c r="G957" s="98"/>
      <c r="J957" s="98"/>
    </row>
    <row r="958" spans="1:10" ht="14">
      <c r="A958" s="97"/>
      <c r="B958" s="97"/>
      <c r="C958" s="97"/>
      <c r="D958" s="97"/>
      <c r="E958" s="97"/>
      <c r="F958" s="97"/>
      <c r="G958" s="98"/>
      <c r="J958" s="98"/>
    </row>
    <row r="959" spans="1:10" ht="14">
      <c r="A959" s="97"/>
      <c r="B959" s="97"/>
      <c r="C959" s="97"/>
      <c r="D959" s="97"/>
      <c r="E959" s="97"/>
      <c r="F959" s="97"/>
      <c r="G959" s="98"/>
      <c r="J959" s="98"/>
    </row>
    <row r="960" spans="1:10" ht="14">
      <c r="A960" s="97"/>
      <c r="B960" s="97"/>
      <c r="C960" s="97"/>
      <c r="D960" s="97"/>
      <c r="E960" s="97"/>
      <c r="F960" s="97"/>
      <c r="G960" s="98"/>
      <c r="J960" s="98"/>
    </row>
    <row r="961" spans="1:10" ht="14">
      <c r="A961" s="97"/>
      <c r="B961" s="97"/>
      <c r="C961" s="97"/>
      <c r="D961" s="97"/>
      <c r="E961" s="97"/>
      <c r="F961" s="97"/>
      <c r="G961" s="98"/>
      <c r="J961" s="98"/>
    </row>
    <row r="962" spans="1:10" ht="14">
      <c r="A962" s="97"/>
      <c r="B962" s="97"/>
      <c r="C962" s="97"/>
      <c r="D962" s="97"/>
      <c r="E962" s="97"/>
      <c r="F962" s="97"/>
      <c r="G962" s="98"/>
      <c r="J962" s="98"/>
    </row>
    <row r="963" spans="1:10" ht="14">
      <c r="A963" s="97"/>
      <c r="B963" s="97"/>
      <c r="C963" s="97"/>
      <c r="D963" s="97"/>
      <c r="E963" s="97"/>
      <c r="F963" s="97"/>
      <c r="G963" s="98"/>
      <c r="J963" s="98"/>
    </row>
    <row r="964" spans="1:10" ht="14">
      <c r="A964" s="97"/>
      <c r="B964" s="97"/>
      <c r="C964" s="97"/>
      <c r="D964" s="97"/>
      <c r="E964" s="97"/>
      <c r="F964" s="97"/>
      <c r="G964" s="98"/>
      <c r="J964" s="98"/>
    </row>
    <row r="965" spans="1:10" ht="14">
      <c r="A965" s="97"/>
      <c r="B965" s="97"/>
      <c r="C965" s="97"/>
      <c r="D965" s="97"/>
      <c r="E965" s="97"/>
      <c r="F965" s="97"/>
      <c r="G965" s="98"/>
      <c r="J965" s="98"/>
    </row>
    <row r="966" spans="1:10" ht="14">
      <c r="A966" s="97"/>
      <c r="B966" s="97"/>
      <c r="C966" s="97"/>
      <c r="D966" s="97"/>
      <c r="E966" s="97"/>
      <c r="F966" s="97"/>
      <c r="G966" s="98"/>
      <c r="J966" s="98"/>
    </row>
    <row r="967" spans="1:10" ht="14">
      <c r="A967" s="97"/>
      <c r="B967" s="97"/>
      <c r="C967" s="97"/>
      <c r="D967" s="97"/>
      <c r="E967" s="97"/>
      <c r="F967" s="97"/>
      <c r="G967" s="98"/>
      <c r="J967" s="98"/>
    </row>
    <row r="968" spans="1:10" ht="14">
      <c r="A968" s="97"/>
      <c r="B968" s="97"/>
      <c r="C968" s="97"/>
      <c r="D968" s="97"/>
      <c r="E968" s="97"/>
      <c r="F968" s="97"/>
      <c r="G968" s="98"/>
      <c r="J968" s="98"/>
    </row>
    <row r="969" spans="1:10" ht="14">
      <c r="A969" s="97"/>
      <c r="B969" s="97"/>
      <c r="C969" s="97"/>
      <c r="D969" s="97"/>
      <c r="E969" s="97"/>
      <c r="F969" s="97"/>
      <c r="G969" s="98"/>
      <c r="J969" s="98"/>
    </row>
    <row r="970" spans="1:10" ht="14">
      <c r="A970" s="97"/>
      <c r="B970" s="97"/>
      <c r="C970" s="97"/>
      <c r="D970" s="97"/>
      <c r="E970" s="97"/>
      <c r="F970" s="97"/>
      <c r="G970" s="98"/>
      <c r="J970" s="98"/>
    </row>
    <row r="971" spans="1:10" ht="14">
      <c r="A971" s="97"/>
      <c r="B971" s="97"/>
      <c r="C971" s="97"/>
      <c r="D971" s="97"/>
      <c r="E971" s="97"/>
      <c r="F971" s="97"/>
      <c r="G971" s="98"/>
      <c r="J971" s="98"/>
    </row>
    <row r="972" spans="1:10" ht="14">
      <c r="A972" s="97"/>
      <c r="B972" s="97"/>
      <c r="C972" s="97"/>
      <c r="D972" s="97"/>
      <c r="E972" s="97"/>
      <c r="F972" s="97"/>
      <c r="G972" s="98"/>
      <c r="J972" s="98"/>
    </row>
    <row r="973" spans="1:10" ht="14">
      <c r="A973" s="97"/>
      <c r="B973" s="97"/>
      <c r="C973" s="97"/>
      <c r="D973" s="97"/>
      <c r="E973" s="97"/>
      <c r="F973" s="97"/>
      <c r="G973" s="98"/>
      <c r="J973" s="98"/>
    </row>
    <row r="974" spans="1:10" ht="14">
      <c r="A974" s="97"/>
      <c r="B974" s="97"/>
      <c r="C974" s="97"/>
      <c r="D974" s="97"/>
      <c r="E974" s="97"/>
      <c r="F974" s="97"/>
      <c r="G974" s="98"/>
      <c r="J974" s="98"/>
    </row>
    <row r="975" spans="1:10" ht="14">
      <c r="A975" s="97"/>
      <c r="B975" s="97"/>
      <c r="C975" s="97"/>
      <c r="D975" s="97"/>
      <c r="E975" s="97"/>
      <c r="F975" s="97"/>
      <c r="G975" s="98"/>
      <c r="J975" s="98"/>
    </row>
    <row r="976" spans="1:10" ht="14">
      <c r="A976" s="97"/>
      <c r="B976" s="97"/>
      <c r="C976" s="97"/>
      <c r="D976" s="97"/>
      <c r="E976" s="97"/>
      <c r="F976" s="97"/>
      <c r="G976" s="98"/>
      <c r="J976" s="98"/>
    </row>
    <row r="977" spans="1:10" ht="14">
      <c r="A977" s="97"/>
      <c r="B977" s="97"/>
      <c r="C977" s="97"/>
      <c r="D977" s="97"/>
      <c r="E977" s="97"/>
      <c r="F977" s="97"/>
      <c r="G977" s="98"/>
      <c r="J977" s="98"/>
    </row>
  </sheetData>
  <conditionalFormatting sqref="C1:D977">
    <cfRule type="cellIs" dxfId="20" priority="1" operator="equal">
      <formula>"Custom"</formula>
    </cfRule>
  </conditionalFormatting>
  <dataValidations count="1">
    <dataValidation type="custom" allowBlank="1" showDropDown="1" sqref="J2:J17" xr:uid="{ECDA8BEE-A34F-1246-B969-A80F7A7B25F8}">
      <formula1>AND(ISNUMBER(J2),(NOT(OR(NOT(ISERROR(DATEVALUE(J2))), AND(ISNUMBER(J2), LEFT(CELL("format", J2))="D")))))</formula1>
    </dataValidation>
  </dataValidations>
  <hyperlinks>
    <hyperlink ref="F2" r:id="rId1" xr:uid="{6E578A2B-DC1E-B346-ADD9-6C8F46B3E8DB}"/>
    <hyperlink ref="F16" r:id="rId2" xr:uid="{E5BE46A9-A1C3-544E-99D1-5CAF69050B8D}"/>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93C6F-0D80-4746-855A-357500CD8A02}">
  <dimension ref="A1:O45"/>
  <sheetViews>
    <sheetView topLeftCell="A6" zoomScale="115" workbookViewId="0">
      <selection activeCell="A46" sqref="A46"/>
    </sheetView>
  </sheetViews>
  <sheetFormatPr baseColWidth="10" defaultRowHeight="14"/>
  <cols>
    <col min="1" max="1" width="17.19921875" style="46" customWidth="1"/>
    <col min="2" max="2" width="16.796875" style="46" customWidth="1"/>
    <col min="3" max="3" width="47" style="46" customWidth="1"/>
    <col min="4" max="5" width="20" style="46" customWidth="1"/>
    <col min="6" max="6" width="69.19921875" style="46" customWidth="1"/>
    <col min="7" max="7" width="11" style="46"/>
    <col min="8" max="8" width="17.19921875" style="46" bestFit="1" customWidth="1"/>
    <col min="9" max="16384" width="11" style="46"/>
  </cols>
  <sheetData>
    <row r="1" spans="1:15">
      <c r="A1" s="43" t="s">
        <v>0</v>
      </c>
      <c r="B1" s="44" t="s">
        <v>235</v>
      </c>
      <c r="C1" s="44" t="s">
        <v>1</v>
      </c>
      <c r="D1" s="44" t="s">
        <v>20</v>
      </c>
      <c r="E1" s="44" t="s">
        <v>21</v>
      </c>
      <c r="F1" s="45" t="s">
        <v>2</v>
      </c>
    </row>
    <row r="2" spans="1:15">
      <c r="A2" s="47" t="s">
        <v>12</v>
      </c>
      <c r="B2" s="38" t="s">
        <v>9</v>
      </c>
      <c r="C2" s="48" t="s">
        <v>3</v>
      </c>
      <c r="D2" s="48">
        <v>4</v>
      </c>
      <c r="E2" s="48">
        <v>8</v>
      </c>
      <c r="F2" s="49" t="s">
        <v>4</v>
      </c>
    </row>
    <row r="3" spans="1:15">
      <c r="A3" s="47" t="s">
        <v>13</v>
      </c>
      <c r="B3" s="38" t="s">
        <v>10</v>
      </c>
      <c r="C3" s="48" t="s">
        <v>5</v>
      </c>
      <c r="D3" s="48">
        <v>16</v>
      </c>
      <c r="E3" s="48">
        <v>24</v>
      </c>
      <c r="F3" s="49" t="s">
        <v>6</v>
      </c>
    </row>
    <row r="4" spans="1:15">
      <c r="A4" s="50" t="s">
        <v>14</v>
      </c>
      <c r="B4" s="51" t="s">
        <v>11</v>
      </c>
      <c r="C4" s="52" t="s">
        <v>7</v>
      </c>
      <c r="D4" s="52">
        <v>32</v>
      </c>
      <c r="E4" s="52">
        <v>40</v>
      </c>
      <c r="F4" s="53" t="s">
        <v>8</v>
      </c>
    </row>
    <row r="9" spans="1:15">
      <c r="B9" s="46" t="s">
        <v>15</v>
      </c>
      <c r="K9" s="46">
        <v>0.25</v>
      </c>
      <c r="L9" s="46">
        <v>0.75</v>
      </c>
      <c r="M9" s="46">
        <v>1</v>
      </c>
    </row>
    <row r="10" spans="1:15">
      <c r="B10" s="14" t="s">
        <v>16</v>
      </c>
      <c r="H10" s="46" t="s">
        <v>69</v>
      </c>
      <c r="K10" s="46" t="s">
        <v>76</v>
      </c>
      <c r="L10" s="46" t="s">
        <v>73</v>
      </c>
      <c r="M10" s="46" t="s">
        <v>75</v>
      </c>
    </row>
    <row r="11" spans="1:15">
      <c r="C11" s="46" t="s">
        <v>17</v>
      </c>
      <c r="H11" s="46" t="s">
        <v>66</v>
      </c>
      <c r="I11" s="46">
        <v>40</v>
      </c>
      <c r="K11" s="46">
        <f>I11*K9</f>
        <v>10</v>
      </c>
      <c r="L11" s="46">
        <f>I11*L9</f>
        <v>30</v>
      </c>
      <c r="M11" s="46">
        <f>I11*M9</f>
        <v>40</v>
      </c>
      <c r="N11" s="46">
        <f>SUM(K11:M11)</f>
        <v>80</v>
      </c>
    </row>
    <row r="12" spans="1:15">
      <c r="C12" s="46" t="s">
        <v>18</v>
      </c>
      <c r="H12" s="46" t="s">
        <v>67</v>
      </c>
      <c r="I12" s="46">
        <v>2</v>
      </c>
      <c r="K12" s="46">
        <v>2</v>
      </c>
      <c r="L12" s="46">
        <v>2</v>
      </c>
      <c r="M12" s="46">
        <v>2</v>
      </c>
      <c r="N12" s="46">
        <v>2</v>
      </c>
      <c r="O12" s="46">
        <f>1700/O13</f>
        <v>0.88541666666666663</v>
      </c>
    </row>
    <row r="13" spans="1:15">
      <c r="C13" s="46" t="s">
        <v>265</v>
      </c>
      <c r="H13" s="46" t="s">
        <v>68</v>
      </c>
      <c r="I13" s="46">
        <f>I12*I11</f>
        <v>80</v>
      </c>
      <c r="K13" s="46">
        <f>K12*K11</f>
        <v>20</v>
      </c>
      <c r="L13" s="46">
        <f>L12*L11</f>
        <v>60</v>
      </c>
      <c r="M13" s="46">
        <f>M12*M11</f>
        <v>80</v>
      </c>
      <c r="N13" s="46">
        <f>N12*N11</f>
        <v>160</v>
      </c>
      <c r="O13" s="46">
        <f>N13*12</f>
        <v>1920</v>
      </c>
    </row>
    <row r="14" spans="1:15">
      <c r="C14" s="46" t="s">
        <v>19</v>
      </c>
      <c r="H14" s="46" t="s">
        <v>69</v>
      </c>
      <c r="I14" s="46">
        <f>1+0.75+0.25</f>
        <v>2</v>
      </c>
    </row>
    <row r="15" spans="1:15">
      <c r="C15" s="46" t="s">
        <v>65</v>
      </c>
      <c r="D15" s="46">
        <f>I17</f>
        <v>128</v>
      </c>
      <c r="H15" s="46" t="s">
        <v>70</v>
      </c>
      <c r="I15" s="46">
        <f>I14*I13</f>
        <v>160</v>
      </c>
    </row>
    <row r="16" spans="1:15">
      <c r="C16" s="46" t="s">
        <v>74</v>
      </c>
      <c r="D16" s="46">
        <f>L17</f>
        <v>48</v>
      </c>
      <c r="H16" s="46" t="s">
        <v>71</v>
      </c>
      <c r="I16" s="54">
        <v>0.8</v>
      </c>
    </row>
    <row r="17" spans="1:14">
      <c r="H17" s="46" t="s">
        <v>72</v>
      </c>
      <c r="I17" s="46">
        <f>I16*I15</f>
        <v>128</v>
      </c>
      <c r="K17" s="46">
        <f>K13*I16</f>
        <v>16</v>
      </c>
      <c r="L17" s="46">
        <f>L13*I16</f>
        <v>48</v>
      </c>
      <c r="M17" s="46">
        <f>M13*I16</f>
        <v>64</v>
      </c>
    </row>
    <row r="19" spans="1:14">
      <c r="A19" s="55" t="s">
        <v>53</v>
      </c>
      <c r="B19" s="56" t="s">
        <v>234</v>
      </c>
      <c r="C19" s="56" t="s">
        <v>60</v>
      </c>
      <c r="D19" s="57" t="s">
        <v>61</v>
      </c>
      <c r="H19" s="46" t="s">
        <v>77</v>
      </c>
      <c r="K19" s="46">
        <f>K17*12</f>
        <v>192</v>
      </c>
      <c r="L19" s="46">
        <f>L17*12</f>
        <v>576</v>
      </c>
      <c r="M19" s="46">
        <f>M17*12</f>
        <v>768</v>
      </c>
      <c r="N19" s="46">
        <f>SUM(K19:M19)</f>
        <v>1536</v>
      </c>
    </row>
    <row r="20" spans="1:14">
      <c r="A20" s="58" t="s">
        <v>55</v>
      </c>
      <c r="B20" s="40" t="s">
        <v>56</v>
      </c>
      <c r="C20" s="48" t="s">
        <v>58</v>
      </c>
      <c r="D20" s="59">
        <v>1</v>
      </c>
    </row>
    <row r="21" spans="1:14">
      <c r="A21" s="58" t="s">
        <v>13</v>
      </c>
      <c r="B21" s="40" t="s">
        <v>10</v>
      </c>
      <c r="C21" s="48" t="s">
        <v>57</v>
      </c>
      <c r="D21" s="59">
        <v>1.6</v>
      </c>
    </row>
    <row r="22" spans="1:14">
      <c r="A22" s="60" t="s">
        <v>14</v>
      </c>
      <c r="B22" s="61" t="s">
        <v>54</v>
      </c>
      <c r="C22" s="52" t="s">
        <v>59</v>
      </c>
      <c r="D22" s="62">
        <v>2</v>
      </c>
    </row>
    <row r="29" spans="1:14">
      <c r="A29" s="46" t="s">
        <v>239</v>
      </c>
      <c r="B29" s="46" t="s">
        <v>240</v>
      </c>
      <c r="C29" s="46" t="s">
        <v>241</v>
      </c>
      <c r="D29" s="46" t="s">
        <v>242</v>
      </c>
    </row>
    <row r="30" spans="1:14">
      <c r="A30" s="46" t="s">
        <v>243</v>
      </c>
      <c r="B30" s="42">
        <f>13.49/(31.89+13.49)</f>
        <v>0.29726751873071838</v>
      </c>
      <c r="C30" s="42">
        <v>0.3</v>
      </c>
      <c r="D30" s="46" t="s">
        <v>266</v>
      </c>
      <c r="F30" s="41"/>
    </row>
    <row r="31" spans="1:14">
      <c r="A31" s="46" t="s">
        <v>244</v>
      </c>
      <c r="B31" s="63" t="s">
        <v>245</v>
      </c>
      <c r="C31" s="42">
        <v>0.2</v>
      </c>
      <c r="D31" s="46" t="s">
        <v>246</v>
      </c>
    </row>
    <row r="32" spans="1:14">
      <c r="A32" s="46" t="s">
        <v>247</v>
      </c>
      <c r="B32" s="63" t="s">
        <v>248</v>
      </c>
      <c r="C32" s="42">
        <v>0.1</v>
      </c>
      <c r="D32" s="46" t="s">
        <v>249</v>
      </c>
    </row>
    <row r="33" spans="1:11">
      <c r="A33" s="46" t="s">
        <v>250</v>
      </c>
      <c r="B33" s="42">
        <v>7.0000000000000007E-2</v>
      </c>
      <c r="C33" s="42">
        <v>0</v>
      </c>
      <c r="D33" s="46" t="s">
        <v>264</v>
      </c>
    </row>
    <row r="36" spans="1:11">
      <c r="A36" s="64" t="s">
        <v>209</v>
      </c>
      <c r="B36" s="71" t="s">
        <v>267</v>
      </c>
      <c r="C36" s="65" t="s">
        <v>251</v>
      </c>
      <c r="D36" s="65" t="s">
        <v>252</v>
      </c>
      <c r="E36" s="65" t="s">
        <v>253</v>
      </c>
      <c r="F36" s="65" t="s">
        <v>254</v>
      </c>
      <c r="G36" s="65" t="s">
        <v>255</v>
      </c>
      <c r="H36" s="65" t="s">
        <v>256</v>
      </c>
      <c r="I36" s="65" t="s">
        <v>257</v>
      </c>
      <c r="J36" s="65" t="s">
        <v>258</v>
      </c>
      <c r="K36" s="66" t="s">
        <v>259</v>
      </c>
    </row>
    <row r="37" spans="1:11">
      <c r="A37" s="67" t="s">
        <v>260</v>
      </c>
      <c r="B37" s="67" t="s">
        <v>238</v>
      </c>
      <c r="C37" s="67" t="s">
        <v>212</v>
      </c>
      <c r="D37" s="68">
        <v>99510</v>
      </c>
      <c r="E37" s="68">
        <v>47.84</v>
      </c>
      <c r="F37" s="69">
        <f>Rate_Fringe</f>
        <v>0.3</v>
      </c>
      <c r="G37" s="69">
        <f>Rate_Overhead</f>
        <v>0.2</v>
      </c>
      <c r="H37" s="69">
        <f>Rate_GnA</f>
        <v>0.1</v>
      </c>
      <c r="I37" s="69">
        <f>Rate_Profit</f>
        <v>0</v>
      </c>
      <c r="J37" s="68">
        <f t="shared" ref="J37:J39" si="0">E37*(1+F37)*(1+G37)*(1+H37)*(1+I37)</f>
        <v>82.093440000000015</v>
      </c>
      <c r="K37" s="70" t="s">
        <v>261</v>
      </c>
    </row>
    <row r="38" spans="1:11">
      <c r="A38" s="67" t="s">
        <v>262</v>
      </c>
      <c r="B38" s="67" t="s">
        <v>236</v>
      </c>
      <c r="C38" s="67" t="s">
        <v>210</v>
      </c>
      <c r="D38" s="68">
        <v>133080</v>
      </c>
      <c r="E38" s="68">
        <v>63.98</v>
      </c>
      <c r="F38" s="69">
        <f>Rate_Fringe</f>
        <v>0.3</v>
      </c>
      <c r="G38" s="69">
        <f>Rate_Overhead</f>
        <v>0.2</v>
      </c>
      <c r="H38" s="69">
        <f>Rate_GnA</f>
        <v>0.1</v>
      </c>
      <c r="I38" s="69">
        <f>Rate_Profit</f>
        <v>0</v>
      </c>
      <c r="J38" s="68">
        <f t="shared" si="0"/>
        <v>109.78968</v>
      </c>
      <c r="K38" s="70" t="s">
        <v>261</v>
      </c>
    </row>
    <row r="39" spans="1:11">
      <c r="A39" s="67" t="s">
        <v>263</v>
      </c>
      <c r="B39" s="67" t="s">
        <v>237</v>
      </c>
      <c r="C39" s="67" t="s">
        <v>211</v>
      </c>
      <c r="D39" s="68">
        <v>98540</v>
      </c>
      <c r="E39" s="68">
        <v>47.38</v>
      </c>
      <c r="F39" s="69">
        <f>Rate_Fringe</f>
        <v>0.3</v>
      </c>
      <c r="G39" s="69">
        <f>Rate_Overhead</f>
        <v>0.2</v>
      </c>
      <c r="H39" s="69">
        <f>Rate_GnA</f>
        <v>0.1</v>
      </c>
      <c r="I39" s="69">
        <f>Rate_Profit</f>
        <v>0</v>
      </c>
      <c r="J39" s="68">
        <f t="shared" si="0"/>
        <v>81.304080000000013</v>
      </c>
      <c r="K39" s="70" t="s">
        <v>261</v>
      </c>
    </row>
    <row r="43" spans="1:11">
      <c r="A43" s="46" t="s">
        <v>271</v>
      </c>
      <c r="B43" s="46" t="s">
        <v>270</v>
      </c>
      <c r="C43" s="46" t="s">
        <v>268</v>
      </c>
    </row>
    <row r="44" spans="1:11">
      <c r="A44" s="46" t="s">
        <v>269</v>
      </c>
      <c r="B44" s="46" t="s">
        <v>272</v>
      </c>
      <c r="C44" s="54">
        <v>0.8</v>
      </c>
    </row>
    <row r="45" spans="1:11">
      <c r="A45" s="46" t="s">
        <v>273</v>
      </c>
    </row>
  </sheetData>
  <dataValidations count="1">
    <dataValidation type="custom" allowBlank="1" showDropDown="1" sqref="D37:J39" xr:uid="{4A604991-D251-F74A-AD35-DBA9F8E66DFB}">
      <formula1>AND(ISNUMBER(D37),(NOT(OR(NOT(ISERROR(DATEVALUE(D37))), AND(ISNUMBER(D37), LEFT(CELL("format", D37))="D")))))</formula1>
    </dataValidation>
  </dataValidations>
  <hyperlinks>
    <hyperlink ref="D30" r:id="rId1" location=":~:text=March%202025,55%20at%20the%2010th" xr:uid="{8FF7AD2E-8E54-0148-8CF8-3930827E65BE}"/>
    <hyperlink ref="D31" r:id="rId2" location=":~:text=Industry%20Benchmarks%20and%20Overhead%20Standards" xr:uid="{5B706476-BE20-F747-868B-0BD8F0AE1D0A}"/>
    <hyperlink ref="D33" r:id="rId3" xr:uid="{1F426FA3-57B8-0D46-83D3-5D755D494D59}"/>
  </hyperlinks>
  <pageMargins left="0.7" right="0.7" top="0.75" bottom="0.75" header="0.3" footer="0.3"/>
  <tableParts count="4">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9337D-CDF8-0141-AB05-0CBB31E5549C}">
  <dimension ref="A1"/>
  <sheetViews>
    <sheetView workbookViewId="0"/>
  </sheetViews>
  <sheetFormatPr baseColWidth="10" defaultRowHeight="1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BD7B8-FC75-6442-9236-92101AE7219A}">
  <dimension ref="A1:AH124"/>
  <sheetViews>
    <sheetView workbookViewId="0"/>
  </sheetViews>
  <sheetFormatPr baseColWidth="10" defaultRowHeight="16"/>
  <cols>
    <col min="1" max="1" width="11" style="28"/>
    <col min="2" max="2" width="12.3984375" style="28" customWidth="1"/>
    <col min="3" max="3" width="35.19921875" style="14" customWidth="1"/>
    <col min="4" max="5" width="11" style="15" customWidth="1"/>
    <col min="6" max="7" width="24.59765625" style="14" customWidth="1"/>
    <col min="8" max="11" width="11" style="15" customWidth="1"/>
    <col min="12" max="12" width="15" style="15" customWidth="1"/>
    <col min="13" max="13" width="17.3984375" style="15" customWidth="1"/>
    <col min="14" max="16" width="10.796875" style="15" customWidth="1"/>
    <col min="17" max="17" width="17.3984375" style="26" customWidth="1"/>
    <col min="18" max="21" width="10.796875" style="26" customWidth="1"/>
    <col min="22" max="22" width="10.796875" style="27" customWidth="1"/>
    <col min="23" max="23" width="10.796875" style="26" customWidth="1"/>
    <col min="24" max="26" width="11" style="1" customWidth="1"/>
    <col min="27" max="27" width="11" style="26" customWidth="1"/>
    <col min="28" max="34" width="11" style="1"/>
  </cols>
  <sheetData>
    <row r="1" spans="1:34" s="4" customFormat="1" ht="30">
      <c r="A1" s="4" t="s">
        <v>22</v>
      </c>
      <c r="B1" s="9" t="s">
        <v>43</v>
      </c>
      <c r="C1" s="34" t="s">
        <v>119</v>
      </c>
      <c r="D1" s="34" t="s">
        <v>224</v>
      </c>
      <c r="E1" s="34" t="s">
        <v>225</v>
      </c>
      <c r="F1" s="9" t="s">
        <v>23</v>
      </c>
      <c r="G1" s="33" t="s">
        <v>118</v>
      </c>
      <c r="H1" s="9" t="s">
        <v>0</v>
      </c>
      <c r="I1" s="9" t="s">
        <v>24</v>
      </c>
      <c r="J1" s="9" t="s">
        <v>25</v>
      </c>
      <c r="K1" s="9" t="s">
        <v>26</v>
      </c>
      <c r="L1" s="9" t="s">
        <v>53</v>
      </c>
      <c r="M1" s="9" t="s">
        <v>62</v>
      </c>
      <c r="N1" s="9" t="s">
        <v>30</v>
      </c>
      <c r="O1" s="9" t="s">
        <v>31</v>
      </c>
      <c r="P1" s="9" t="s">
        <v>32</v>
      </c>
      <c r="Q1" s="9" t="s">
        <v>63</v>
      </c>
      <c r="R1" s="9" t="s">
        <v>33</v>
      </c>
      <c r="S1" s="9" t="s">
        <v>34</v>
      </c>
      <c r="T1" s="9" t="s">
        <v>35</v>
      </c>
      <c r="U1" s="10" t="s">
        <v>36</v>
      </c>
      <c r="V1" s="10" t="s">
        <v>37</v>
      </c>
      <c r="W1" s="11" t="s">
        <v>38</v>
      </c>
      <c r="X1" s="10" t="s">
        <v>39</v>
      </c>
      <c r="Y1" s="10" t="s">
        <v>40</v>
      </c>
      <c r="Z1" s="11" t="s">
        <v>41</v>
      </c>
      <c r="AA1" s="9" t="s">
        <v>42</v>
      </c>
      <c r="AB1" s="12"/>
      <c r="AC1" s="12"/>
      <c r="AD1" s="12"/>
      <c r="AE1" s="12"/>
      <c r="AF1" s="12"/>
      <c r="AG1" s="12"/>
      <c r="AH1" s="12"/>
    </row>
    <row r="2" spans="1:34">
      <c r="A2" s="13" t="s">
        <v>27</v>
      </c>
      <c r="B2" s="13">
        <v>1</v>
      </c>
      <c r="C2" s="14" t="s">
        <v>98</v>
      </c>
      <c r="D2" s="15" t="s">
        <v>99</v>
      </c>
      <c r="F2" s="14" t="s">
        <v>148</v>
      </c>
      <c r="G2" s="14" t="s">
        <v>149</v>
      </c>
      <c r="H2" s="22" t="s">
        <v>14</v>
      </c>
      <c r="I2" s="17">
        <v>0.5</v>
      </c>
      <c r="J2" s="17">
        <v>0.5</v>
      </c>
      <c r="K2" s="17">
        <v>0</v>
      </c>
      <c r="L2" s="2" t="s">
        <v>55</v>
      </c>
      <c r="M2" s="21" cm="1">
        <f t="array" ref="M2">_xlfn.IFS(PhaseI_Tasks[[#This Row],[Confidence]]="L",'Task estimation'!$D$22,PhaseI_Tasks[[#This Row],[Confidence]]="M",'Task estimation'!$D$21,PhaseI_Tasks[[#This Row],[Confidence]]="H",'Task estimation'!$D$20)</f>
        <v>1</v>
      </c>
      <c r="N2" s="18" cm="1">
        <f t="array" ref="N2">_xlfn.IFS(PhaseI_Tasks[[#This Row],[Size]]="S",'Task estimation'!$D$2,PhaseI_Tasks[[#This Row],[Size]]="M",'Task estimation'!$D$3,PhaseI_Tasks[[#This Row],[Size]]="L",'Task estimation'!$D$4)*PhaseI_Tasks[[#This Row],[Confidence Adjustment]]</f>
        <v>32</v>
      </c>
      <c r="O2" s="18" cm="1">
        <f t="array" ref="O2">_xlfn.IFS(PhaseI_Tasks[[#This Row],[Size]]="S",'Task estimation'!$E$2,PhaseI_Tasks[[#This Row],[Size]]="M",'Task estimation'!$E$3,PhaseI_Tasks[[#This Row],[Size]]="L",'Task estimation'!$E$4)*PhaseI_Tasks[[#This Row],[Confidence Adjustment]]</f>
        <v>40</v>
      </c>
      <c r="P2" s="18">
        <f>AVERAGE(PhaseI_Tasks[[#This Row],[Hrs, Min]],PhaseI_Tasks[[#This Row],[Hrs, Max]])</f>
        <v>36</v>
      </c>
      <c r="Q2" s="18">
        <f>PhaseI_Tasks[[#This Row],[Hrs, Avg]]/PhaseI_Tasks[[#This Row],[Confidence Adjustment]]</f>
        <v>36</v>
      </c>
      <c r="R2" s="18">
        <f>PhaseI_Tasks[[#This Row],[PI %]]*PhaseI_Tasks[[#This Row],[Hrs, Min]]</f>
        <v>16</v>
      </c>
      <c r="S2" s="18">
        <f>PhaseI_Tasks[[#This Row],[PI %]]*PhaseI_Tasks[[#This Row],[Hrs, Max]]</f>
        <v>20</v>
      </c>
      <c r="T2" s="18">
        <f>PhaseI_Tasks[[#This Row],[PI %]]*PhaseI_Tasks[[#This Row],[Hrs, Avg]]</f>
        <v>18</v>
      </c>
      <c r="U2" s="18">
        <f>PhaseI_Tasks[[#This Row],[SW %]]*PhaseI_Tasks[[#This Row],[Hrs, Min]]</f>
        <v>16</v>
      </c>
      <c r="V2" s="18">
        <f>PhaseI_Tasks[[#This Row],[SW %]]*PhaseI_Tasks[[#This Row],[Hrs, Max]]</f>
        <v>20</v>
      </c>
      <c r="W2" s="18">
        <f>PhaseI_Tasks[[#This Row],[SW %]]*PhaseI_Tasks[[#This Row],[Hrs, Avg]]</f>
        <v>18</v>
      </c>
      <c r="X2" s="18">
        <f>PhaseI_Tasks[[#This Row],[UI %]]*PhaseI_Tasks[[#This Row],[Hrs, Min]]</f>
        <v>0</v>
      </c>
      <c r="Y2" s="18">
        <f>PhaseI_Tasks[[#This Row],[UI %]]*PhaseI_Tasks[[#This Row],[Hrs, Max]]</f>
        <v>0</v>
      </c>
      <c r="Z2" s="18">
        <f>PhaseI_Tasks[[#This Row],[UI %]]*PhaseI_Tasks[[#This Row],[Hrs, Avg]]</f>
        <v>0</v>
      </c>
      <c r="AA2" s="19">
        <f t="shared" ref="AA2:AA34" si="0">SUM(I2:K2)</f>
        <v>1</v>
      </c>
    </row>
    <row r="3" spans="1:34">
      <c r="A3" s="13" t="s">
        <v>27</v>
      </c>
      <c r="B3" s="13">
        <v>1</v>
      </c>
      <c r="C3" s="14" t="s">
        <v>100</v>
      </c>
      <c r="D3" s="15">
        <v>2</v>
      </c>
      <c r="F3" s="14" t="s">
        <v>117</v>
      </c>
      <c r="G3" s="14" t="s">
        <v>150</v>
      </c>
      <c r="H3" s="22" t="s">
        <v>13</v>
      </c>
      <c r="I3" s="17">
        <v>0.75</v>
      </c>
      <c r="J3" s="17">
        <v>0.25</v>
      </c>
      <c r="K3" s="17">
        <v>0</v>
      </c>
      <c r="L3" s="15" t="s">
        <v>14</v>
      </c>
      <c r="M3" s="21" cm="1">
        <f t="array" ref="M3">_xlfn.IFS(PhaseI_Tasks[[#This Row],[Confidence]]="L",'Task estimation'!$D$22,PhaseI_Tasks[[#This Row],[Confidence]]="M",'Task estimation'!$D$21,PhaseI_Tasks[[#This Row],[Confidence]]="H",'Task estimation'!$D$20)</f>
        <v>2</v>
      </c>
      <c r="N3" s="18" cm="1">
        <f t="array" ref="N3">_xlfn.IFS(PhaseI_Tasks[[#This Row],[Size]]="S",'Task estimation'!$D$2,PhaseI_Tasks[[#This Row],[Size]]="M",'Task estimation'!$D$3,PhaseI_Tasks[[#This Row],[Size]]="L",'Task estimation'!$D$4)*PhaseI_Tasks[[#This Row],[Confidence Adjustment]]</f>
        <v>32</v>
      </c>
      <c r="O3" s="18" cm="1">
        <f t="array" ref="O3">_xlfn.IFS(PhaseI_Tasks[[#This Row],[Size]]="S",'Task estimation'!$E$2,PhaseI_Tasks[[#This Row],[Size]]="M",'Task estimation'!$E$3,PhaseI_Tasks[[#This Row],[Size]]="L",'Task estimation'!$E$4)*PhaseI_Tasks[[#This Row],[Confidence Adjustment]]</f>
        <v>48</v>
      </c>
      <c r="P3" s="18">
        <f>AVERAGE(PhaseI_Tasks[[#This Row],[Hrs, Min]],PhaseI_Tasks[[#This Row],[Hrs, Max]])</f>
        <v>40</v>
      </c>
      <c r="Q3" s="18">
        <f>PhaseI_Tasks[[#This Row],[Hrs, Avg]]/PhaseI_Tasks[[#This Row],[Confidence Adjustment]]</f>
        <v>20</v>
      </c>
      <c r="R3" s="18">
        <f>PhaseI_Tasks[[#This Row],[PI %]]*PhaseI_Tasks[[#This Row],[Hrs, Min]]</f>
        <v>24</v>
      </c>
      <c r="S3" s="18">
        <f>PhaseI_Tasks[[#This Row],[PI %]]*PhaseI_Tasks[[#This Row],[Hrs, Max]]</f>
        <v>36</v>
      </c>
      <c r="T3" s="18">
        <f>PhaseI_Tasks[[#This Row],[PI %]]*PhaseI_Tasks[[#This Row],[Hrs, Avg]]</f>
        <v>30</v>
      </c>
      <c r="U3" s="18">
        <f>PhaseI_Tasks[[#This Row],[SW %]]*PhaseI_Tasks[[#This Row],[Hrs, Min]]</f>
        <v>8</v>
      </c>
      <c r="V3" s="18">
        <f>PhaseI_Tasks[[#This Row],[SW %]]*PhaseI_Tasks[[#This Row],[Hrs, Max]]</f>
        <v>12</v>
      </c>
      <c r="W3" s="18">
        <f>PhaseI_Tasks[[#This Row],[SW %]]*PhaseI_Tasks[[#This Row],[Hrs, Avg]]</f>
        <v>10</v>
      </c>
      <c r="X3" s="18">
        <f>PhaseI_Tasks[[#This Row],[UI %]]*PhaseI_Tasks[[#This Row],[Hrs, Min]]</f>
        <v>0</v>
      </c>
      <c r="Y3" s="18">
        <f>PhaseI_Tasks[[#This Row],[UI %]]*PhaseI_Tasks[[#This Row],[Hrs, Max]]</f>
        <v>0</v>
      </c>
      <c r="Z3" s="18">
        <f>PhaseI_Tasks[[#This Row],[UI %]]*PhaseI_Tasks[[#This Row],[Hrs, Avg]]</f>
        <v>0</v>
      </c>
      <c r="AA3" s="19">
        <f t="shared" si="0"/>
        <v>1</v>
      </c>
    </row>
    <row r="4" spans="1:34">
      <c r="A4" s="13" t="s">
        <v>27</v>
      </c>
      <c r="B4" s="13">
        <v>1</v>
      </c>
      <c r="C4" s="14" t="s">
        <v>151</v>
      </c>
      <c r="D4" s="15">
        <v>2</v>
      </c>
      <c r="F4" s="14" t="s">
        <v>216</v>
      </c>
      <c r="G4" s="14" t="s">
        <v>152</v>
      </c>
      <c r="H4" s="16" t="s">
        <v>13</v>
      </c>
      <c r="I4" s="17">
        <v>0.5</v>
      </c>
      <c r="J4" s="17">
        <v>0.5</v>
      </c>
      <c r="K4" s="17">
        <v>0</v>
      </c>
      <c r="L4" s="15" t="s">
        <v>14</v>
      </c>
      <c r="M4" s="21" cm="1">
        <f t="array" ref="M4">_xlfn.IFS(PhaseI_Tasks[[#This Row],[Confidence]]="L",'Task estimation'!$D$22,PhaseI_Tasks[[#This Row],[Confidence]]="M",'Task estimation'!$D$21,PhaseI_Tasks[[#This Row],[Confidence]]="H",'Task estimation'!$D$20)</f>
        <v>2</v>
      </c>
      <c r="N4" s="18" cm="1">
        <f t="array" ref="N4">_xlfn.IFS(PhaseI_Tasks[[#This Row],[Size]]="S",'Task estimation'!$D$2,PhaseI_Tasks[[#This Row],[Size]]="M",'Task estimation'!$D$3,PhaseI_Tasks[[#This Row],[Size]]="L",'Task estimation'!$D$4)*PhaseI_Tasks[[#This Row],[Confidence Adjustment]]</f>
        <v>32</v>
      </c>
      <c r="O4" s="18" cm="1">
        <f t="array" ref="O4">_xlfn.IFS(PhaseI_Tasks[[#This Row],[Size]]="S",'Task estimation'!$E$2,PhaseI_Tasks[[#This Row],[Size]]="M",'Task estimation'!$E$3,PhaseI_Tasks[[#This Row],[Size]]="L",'Task estimation'!$E$4)*PhaseI_Tasks[[#This Row],[Confidence Adjustment]]</f>
        <v>48</v>
      </c>
      <c r="P4" s="18">
        <f>AVERAGE(PhaseI_Tasks[[#This Row],[Hrs, Min]],PhaseI_Tasks[[#This Row],[Hrs, Max]])</f>
        <v>40</v>
      </c>
      <c r="Q4" s="18">
        <f>PhaseI_Tasks[[#This Row],[Hrs, Avg]]/PhaseI_Tasks[[#This Row],[Confidence Adjustment]]</f>
        <v>20</v>
      </c>
      <c r="R4" s="18">
        <f>PhaseI_Tasks[[#This Row],[PI %]]*PhaseI_Tasks[[#This Row],[Hrs, Min]]</f>
        <v>16</v>
      </c>
      <c r="S4" s="18">
        <f>PhaseI_Tasks[[#This Row],[PI %]]*PhaseI_Tasks[[#This Row],[Hrs, Max]]</f>
        <v>24</v>
      </c>
      <c r="T4" s="18">
        <f>PhaseI_Tasks[[#This Row],[PI %]]*PhaseI_Tasks[[#This Row],[Hrs, Avg]]</f>
        <v>20</v>
      </c>
      <c r="U4" s="18">
        <f>PhaseI_Tasks[[#This Row],[SW %]]*PhaseI_Tasks[[#This Row],[Hrs, Min]]</f>
        <v>16</v>
      </c>
      <c r="V4" s="18">
        <f>PhaseI_Tasks[[#This Row],[SW %]]*PhaseI_Tasks[[#This Row],[Hrs, Max]]</f>
        <v>24</v>
      </c>
      <c r="W4" s="18">
        <f>PhaseI_Tasks[[#This Row],[SW %]]*PhaseI_Tasks[[#This Row],[Hrs, Avg]]</f>
        <v>20</v>
      </c>
      <c r="X4" s="18">
        <f>PhaseI_Tasks[[#This Row],[UI %]]*PhaseI_Tasks[[#This Row],[Hrs, Min]]</f>
        <v>0</v>
      </c>
      <c r="Y4" s="18">
        <f>PhaseI_Tasks[[#This Row],[UI %]]*PhaseI_Tasks[[#This Row],[Hrs, Max]]</f>
        <v>0</v>
      </c>
      <c r="Z4" s="18">
        <f>PhaseI_Tasks[[#This Row],[UI %]]*PhaseI_Tasks[[#This Row],[Hrs, Avg]]</f>
        <v>0</v>
      </c>
      <c r="AA4" s="19">
        <f t="shared" si="0"/>
        <v>1</v>
      </c>
    </row>
    <row r="5" spans="1:34">
      <c r="A5" s="13" t="s">
        <v>28</v>
      </c>
      <c r="B5" s="13">
        <v>1</v>
      </c>
      <c r="C5" s="14" t="s">
        <v>101</v>
      </c>
      <c r="D5" s="2">
        <v>1</v>
      </c>
      <c r="E5" s="2"/>
      <c r="F5" s="14" t="s">
        <v>102</v>
      </c>
      <c r="G5" s="14" t="s">
        <v>153</v>
      </c>
      <c r="H5" s="20" t="s">
        <v>12</v>
      </c>
      <c r="I5" s="17">
        <v>0.2</v>
      </c>
      <c r="J5" s="17">
        <v>0.8</v>
      </c>
      <c r="K5" s="17">
        <v>0</v>
      </c>
      <c r="L5" s="15" t="s">
        <v>14</v>
      </c>
      <c r="M5" s="21" cm="1">
        <f t="array" ref="M5">_xlfn.IFS(PhaseI_Tasks[[#This Row],[Confidence]]="L",'Task estimation'!$D$22,PhaseI_Tasks[[#This Row],[Confidence]]="M",'Task estimation'!$D$21,PhaseI_Tasks[[#This Row],[Confidence]]="H",'Task estimation'!$D$20)</f>
        <v>2</v>
      </c>
      <c r="N5" s="18" cm="1">
        <f t="array" ref="N5">_xlfn.IFS(PhaseI_Tasks[[#This Row],[Size]]="S",'Task estimation'!$D$2,PhaseI_Tasks[[#This Row],[Size]]="M",'Task estimation'!$D$3,PhaseI_Tasks[[#This Row],[Size]]="L",'Task estimation'!$D$4)*PhaseI_Tasks[[#This Row],[Confidence Adjustment]]</f>
        <v>8</v>
      </c>
      <c r="O5" s="18" cm="1">
        <f t="array" ref="O5">_xlfn.IFS(PhaseI_Tasks[[#This Row],[Size]]="S",'Task estimation'!$E$2,PhaseI_Tasks[[#This Row],[Size]]="M",'Task estimation'!$E$3,PhaseI_Tasks[[#This Row],[Size]]="L",'Task estimation'!$E$4)*PhaseI_Tasks[[#This Row],[Confidence Adjustment]]</f>
        <v>16</v>
      </c>
      <c r="P5" s="18">
        <f>AVERAGE(PhaseI_Tasks[[#This Row],[Hrs, Min]],PhaseI_Tasks[[#This Row],[Hrs, Max]])</f>
        <v>12</v>
      </c>
      <c r="Q5" s="18">
        <f>PhaseI_Tasks[[#This Row],[Hrs, Avg]]/PhaseI_Tasks[[#This Row],[Confidence Adjustment]]</f>
        <v>6</v>
      </c>
      <c r="R5" s="18">
        <f>PhaseI_Tasks[[#This Row],[PI %]]*PhaseI_Tasks[[#This Row],[Hrs, Min]]</f>
        <v>1.6</v>
      </c>
      <c r="S5" s="18">
        <f>PhaseI_Tasks[[#This Row],[PI %]]*PhaseI_Tasks[[#This Row],[Hrs, Max]]</f>
        <v>3.2</v>
      </c>
      <c r="T5" s="18">
        <f>PhaseI_Tasks[[#This Row],[PI %]]*PhaseI_Tasks[[#This Row],[Hrs, Avg]]</f>
        <v>2.4000000000000004</v>
      </c>
      <c r="U5" s="18">
        <f>PhaseI_Tasks[[#This Row],[SW %]]*PhaseI_Tasks[[#This Row],[Hrs, Min]]</f>
        <v>6.4</v>
      </c>
      <c r="V5" s="18">
        <f>PhaseI_Tasks[[#This Row],[SW %]]*PhaseI_Tasks[[#This Row],[Hrs, Max]]</f>
        <v>12.8</v>
      </c>
      <c r="W5" s="18">
        <f>PhaseI_Tasks[[#This Row],[SW %]]*PhaseI_Tasks[[#This Row],[Hrs, Avg]]</f>
        <v>9.6000000000000014</v>
      </c>
      <c r="X5" s="18">
        <f>PhaseI_Tasks[[#This Row],[UI %]]*PhaseI_Tasks[[#This Row],[Hrs, Min]]</f>
        <v>0</v>
      </c>
      <c r="Y5" s="18">
        <f>PhaseI_Tasks[[#This Row],[UI %]]*PhaseI_Tasks[[#This Row],[Hrs, Max]]</f>
        <v>0</v>
      </c>
      <c r="Z5" s="18">
        <f>PhaseI_Tasks[[#This Row],[UI %]]*PhaseI_Tasks[[#This Row],[Hrs, Avg]]</f>
        <v>0</v>
      </c>
      <c r="AA5" s="19">
        <f t="shared" si="0"/>
        <v>1</v>
      </c>
    </row>
    <row r="6" spans="1:34">
      <c r="A6" s="13" t="s">
        <v>27</v>
      </c>
      <c r="B6" s="13">
        <v>1</v>
      </c>
      <c r="C6" s="14" t="s">
        <v>120</v>
      </c>
      <c r="D6" s="15">
        <v>4</v>
      </c>
      <c r="F6" s="14" t="s">
        <v>121</v>
      </c>
      <c r="G6" s="14" t="s">
        <v>154</v>
      </c>
      <c r="H6" s="16" t="s">
        <v>12</v>
      </c>
      <c r="I6" s="17">
        <v>0.3</v>
      </c>
      <c r="J6" s="17">
        <v>0</v>
      </c>
      <c r="K6" s="17">
        <v>0.7</v>
      </c>
      <c r="L6" s="15" t="s">
        <v>13</v>
      </c>
      <c r="M6" s="21" cm="1">
        <f t="array" ref="M6">_xlfn.IFS(PhaseI_Tasks[[#This Row],[Confidence]]="L",'Task estimation'!$D$22,PhaseI_Tasks[[#This Row],[Confidence]]="M",'Task estimation'!$D$21,PhaseI_Tasks[[#This Row],[Confidence]]="H",'Task estimation'!$D$20)</f>
        <v>1.6</v>
      </c>
      <c r="N6" s="18" cm="1">
        <f t="array" ref="N6">_xlfn.IFS(PhaseI_Tasks[[#This Row],[Size]]="S",'Task estimation'!$D$2,PhaseI_Tasks[[#This Row],[Size]]="M",'Task estimation'!$D$3,PhaseI_Tasks[[#This Row],[Size]]="L",'Task estimation'!$D$4)*PhaseI_Tasks[[#This Row],[Confidence Adjustment]]</f>
        <v>6.4</v>
      </c>
      <c r="O6" s="18" cm="1">
        <f t="array" ref="O6">_xlfn.IFS(PhaseI_Tasks[[#This Row],[Size]]="S",'Task estimation'!$E$2,PhaseI_Tasks[[#This Row],[Size]]="M",'Task estimation'!$E$3,PhaseI_Tasks[[#This Row],[Size]]="L",'Task estimation'!$E$4)*PhaseI_Tasks[[#This Row],[Confidence Adjustment]]</f>
        <v>12.8</v>
      </c>
      <c r="P6" s="18">
        <f>AVERAGE(PhaseI_Tasks[[#This Row],[Hrs, Min]],PhaseI_Tasks[[#This Row],[Hrs, Max]])</f>
        <v>9.6000000000000014</v>
      </c>
      <c r="Q6" s="18">
        <f>PhaseI_Tasks[[#This Row],[Hrs, Avg]]/PhaseI_Tasks[[#This Row],[Confidence Adjustment]]</f>
        <v>6.0000000000000009</v>
      </c>
      <c r="R6" s="18">
        <f>PhaseI_Tasks[[#This Row],[PI %]]*PhaseI_Tasks[[#This Row],[Hrs, Min]]</f>
        <v>1.92</v>
      </c>
      <c r="S6" s="18">
        <f>PhaseI_Tasks[[#This Row],[PI %]]*PhaseI_Tasks[[#This Row],[Hrs, Max]]</f>
        <v>3.84</v>
      </c>
      <c r="T6" s="18">
        <f>PhaseI_Tasks[[#This Row],[PI %]]*PhaseI_Tasks[[#This Row],[Hrs, Avg]]</f>
        <v>2.8800000000000003</v>
      </c>
      <c r="U6" s="18">
        <f>PhaseI_Tasks[[#This Row],[SW %]]*PhaseI_Tasks[[#This Row],[Hrs, Min]]</f>
        <v>0</v>
      </c>
      <c r="V6" s="18">
        <f>PhaseI_Tasks[[#This Row],[SW %]]*PhaseI_Tasks[[#This Row],[Hrs, Max]]</f>
        <v>0</v>
      </c>
      <c r="W6" s="18">
        <f>PhaseI_Tasks[[#This Row],[SW %]]*PhaseI_Tasks[[#This Row],[Hrs, Avg]]</f>
        <v>0</v>
      </c>
      <c r="X6" s="18">
        <f>PhaseI_Tasks[[#This Row],[UI %]]*PhaseI_Tasks[[#This Row],[Hrs, Min]]</f>
        <v>4.4799999999999995</v>
      </c>
      <c r="Y6" s="18">
        <f>PhaseI_Tasks[[#This Row],[UI %]]*PhaseI_Tasks[[#This Row],[Hrs, Max]]</f>
        <v>8.9599999999999991</v>
      </c>
      <c r="Z6" s="18">
        <f>PhaseI_Tasks[[#This Row],[UI %]]*PhaseI_Tasks[[#This Row],[Hrs, Avg]]</f>
        <v>6.7200000000000006</v>
      </c>
      <c r="AA6" s="19">
        <f t="shared" si="0"/>
        <v>1</v>
      </c>
    </row>
    <row r="7" spans="1:34">
      <c r="A7" s="13" t="s">
        <v>27</v>
      </c>
      <c r="B7" s="13">
        <v>1</v>
      </c>
      <c r="C7" s="14" t="s">
        <v>138</v>
      </c>
      <c r="D7" s="15">
        <v>6</v>
      </c>
      <c r="F7" t="s">
        <v>155</v>
      </c>
      <c r="G7" s="14" t="s">
        <v>139</v>
      </c>
      <c r="H7" s="20" t="s">
        <v>12</v>
      </c>
      <c r="I7" s="17">
        <v>0.75</v>
      </c>
      <c r="J7" s="17">
        <v>0.25</v>
      </c>
      <c r="K7" s="17">
        <v>0</v>
      </c>
      <c r="L7" s="15" t="s">
        <v>13</v>
      </c>
      <c r="M7" s="21" cm="1">
        <f t="array" ref="M7">_xlfn.IFS(PhaseI_Tasks[[#This Row],[Confidence]]="L",'Task estimation'!$D$22,PhaseI_Tasks[[#This Row],[Confidence]]="M",'Task estimation'!$D$21,PhaseI_Tasks[[#This Row],[Confidence]]="H",'Task estimation'!$D$20)</f>
        <v>1.6</v>
      </c>
      <c r="N7" s="18" cm="1">
        <f t="array" ref="N7">_xlfn.IFS(PhaseI_Tasks[[#This Row],[Size]]="S",'Task estimation'!$D$2,PhaseI_Tasks[[#This Row],[Size]]="M",'Task estimation'!$D$3,PhaseI_Tasks[[#This Row],[Size]]="L",'Task estimation'!$D$4)*PhaseI_Tasks[[#This Row],[Confidence Adjustment]]</f>
        <v>6.4</v>
      </c>
      <c r="O7" s="18" cm="1">
        <f t="array" ref="O7">_xlfn.IFS(PhaseI_Tasks[[#This Row],[Size]]="S",'Task estimation'!$E$2,PhaseI_Tasks[[#This Row],[Size]]="M",'Task estimation'!$E$3,PhaseI_Tasks[[#This Row],[Size]]="L",'Task estimation'!$E$4)*PhaseI_Tasks[[#This Row],[Confidence Adjustment]]</f>
        <v>12.8</v>
      </c>
      <c r="P7" s="18">
        <f>AVERAGE(PhaseI_Tasks[[#This Row],[Hrs, Min]],PhaseI_Tasks[[#This Row],[Hrs, Max]])</f>
        <v>9.6000000000000014</v>
      </c>
      <c r="Q7" s="18">
        <f>PhaseI_Tasks[[#This Row],[Hrs, Avg]]/PhaseI_Tasks[[#This Row],[Confidence Adjustment]]</f>
        <v>6.0000000000000009</v>
      </c>
      <c r="R7" s="18">
        <f>PhaseI_Tasks[[#This Row],[PI %]]*PhaseI_Tasks[[#This Row],[Hrs, Min]]</f>
        <v>4.8000000000000007</v>
      </c>
      <c r="S7" s="18">
        <f>PhaseI_Tasks[[#This Row],[PI %]]*PhaseI_Tasks[[#This Row],[Hrs, Max]]</f>
        <v>9.6000000000000014</v>
      </c>
      <c r="T7" s="18">
        <f>PhaseI_Tasks[[#This Row],[PI %]]*PhaseI_Tasks[[#This Row],[Hrs, Avg]]</f>
        <v>7.2000000000000011</v>
      </c>
      <c r="U7" s="18">
        <f>PhaseI_Tasks[[#This Row],[SW %]]*PhaseI_Tasks[[#This Row],[Hrs, Min]]</f>
        <v>1.6</v>
      </c>
      <c r="V7" s="18">
        <f>PhaseI_Tasks[[#This Row],[SW %]]*PhaseI_Tasks[[#This Row],[Hrs, Max]]</f>
        <v>3.2</v>
      </c>
      <c r="W7" s="18">
        <f>PhaseI_Tasks[[#This Row],[SW %]]*PhaseI_Tasks[[#This Row],[Hrs, Avg]]</f>
        <v>2.4000000000000004</v>
      </c>
      <c r="X7" s="18">
        <f>PhaseI_Tasks[[#This Row],[UI %]]*PhaseI_Tasks[[#This Row],[Hrs, Min]]</f>
        <v>0</v>
      </c>
      <c r="Y7" s="18">
        <f>PhaseI_Tasks[[#This Row],[UI %]]*PhaseI_Tasks[[#This Row],[Hrs, Max]]</f>
        <v>0</v>
      </c>
      <c r="Z7" s="18">
        <f>PhaseI_Tasks[[#This Row],[UI %]]*PhaseI_Tasks[[#This Row],[Hrs, Avg]]</f>
        <v>0</v>
      </c>
      <c r="AA7" s="19">
        <f t="shared" si="0"/>
        <v>1</v>
      </c>
    </row>
    <row r="8" spans="1:34">
      <c r="A8" s="13" t="s">
        <v>213</v>
      </c>
      <c r="B8" s="13">
        <v>1</v>
      </c>
      <c r="C8" s="14" t="s">
        <v>78</v>
      </c>
      <c r="D8" s="15" t="s">
        <v>217</v>
      </c>
      <c r="F8" s="14" t="s">
        <v>171</v>
      </c>
      <c r="G8" s="14" t="s">
        <v>171</v>
      </c>
      <c r="H8" s="16" t="s">
        <v>12</v>
      </c>
      <c r="I8" s="17">
        <v>0.34</v>
      </c>
      <c r="J8" s="17">
        <v>0.33</v>
      </c>
      <c r="K8" s="17">
        <v>0.33</v>
      </c>
      <c r="L8" s="15" t="s">
        <v>55</v>
      </c>
      <c r="M8" s="21" cm="1">
        <f t="array" ref="M8">_xlfn.IFS(PhaseI_Tasks[[#This Row],[Confidence]]="L",'Task estimation'!$D$22,PhaseI_Tasks[[#This Row],[Confidence]]="M",'Task estimation'!$D$21,PhaseI_Tasks[[#This Row],[Confidence]]="H",'Task estimation'!$D$20)</f>
        <v>1</v>
      </c>
      <c r="N8" s="18" cm="1">
        <f t="array" ref="N8">_xlfn.IFS(PhaseI_Tasks[[#This Row],[Size]]="S",'Task estimation'!$D$2,PhaseI_Tasks[[#This Row],[Size]]="M",'Task estimation'!$D$3,PhaseI_Tasks[[#This Row],[Size]]="L",'Task estimation'!$D$4)*PhaseI_Tasks[[#This Row],[Confidence Adjustment]]</f>
        <v>4</v>
      </c>
      <c r="O8" s="18" cm="1">
        <f t="array" ref="O8">_xlfn.IFS(PhaseI_Tasks[[#This Row],[Size]]="S",'Task estimation'!$E$2,PhaseI_Tasks[[#This Row],[Size]]="M",'Task estimation'!$E$3,PhaseI_Tasks[[#This Row],[Size]]="L",'Task estimation'!$E$4)*PhaseI_Tasks[[#This Row],[Confidence Adjustment]]</f>
        <v>8</v>
      </c>
      <c r="P8" s="18">
        <f>AVERAGE(PhaseI_Tasks[[#This Row],[Hrs, Min]],PhaseI_Tasks[[#This Row],[Hrs, Max]])</f>
        <v>6</v>
      </c>
      <c r="Q8" s="18">
        <f>PhaseI_Tasks[[#This Row],[Hrs, Avg]]/PhaseI_Tasks[[#This Row],[Confidence Adjustment]]</f>
        <v>6</v>
      </c>
      <c r="R8" s="18">
        <f>PhaseI_Tasks[[#This Row],[PI %]]*PhaseI_Tasks[[#This Row],[Hrs, Min]]</f>
        <v>1.36</v>
      </c>
      <c r="S8" s="18">
        <f>PhaseI_Tasks[[#This Row],[PI %]]*PhaseI_Tasks[[#This Row],[Hrs, Max]]</f>
        <v>2.72</v>
      </c>
      <c r="T8" s="18">
        <f>PhaseI_Tasks[[#This Row],[PI %]]*PhaseI_Tasks[[#This Row],[Hrs, Avg]]</f>
        <v>2.04</v>
      </c>
      <c r="U8" s="18">
        <f>PhaseI_Tasks[[#This Row],[SW %]]*PhaseI_Tasks[[#This Row],[Hrs, Min]]</f>
        <v>1.32</v>
      </c>
      <c r="V8" s="18">
        <f>PhaseI_Tasks[[#This Row],[SW %]]*PhaseI_Tasks[[#This Row],[Hrs, Max]]</f>
        <v>2.64</v>
      </c>
      <c r="W8" s="18">
        <f>PhaseI_Tasks[[#This Row],[SW %]]*PhaseI_Tasks[[#This Row],[Hrs, Avg]]</f>
        <v>1.98</v>
      </c>
      <c r="X8" s="18">
        <f>PhaseI_Tasks[[#This Row],[UI %]]*PhaseI_Tasks[[#This Row],[Hrs, Min]]</f>
        <v>1.32</v>
      </c>
      <c r="Y8" s="18">
        <f>PhaseI_Tasks[[#This Row],[UI %]]*PhaseI_Tasks[[#This Row],[Hrs, Max]]</f>
        <v>2.64</v>
      </c>
      <c r="Z8" s="18">
        <f>PhaseI_Tasks[[#This Row],[UI %]]*PhaseI_Tasks[[#This Row],[Hrs, Avg]]</f>
        <v>1.98</v>
      </c>
      <c r="AA8" s="19">
        <f t="shared" si="0"/>
        <v>1</v>
      </c>
    </row>
    <row r="9" spans="1:34">
      <c r="A9" s="13" t="s">
        <v>27</v>
      </c>
      <c r="B9" s="13">
        <v>2</v>
      </c>
      <c r="C9" s="14" t="s">
        <v>103</v>
      </c>
      <c r="D9" s="15">
        <v>3</v>
      </c>
      <c r="F9" s="14" t="s">
        <v>156</v>
      </c>
      <c r="G9" s="14" t="s">
        <v>157</v>
      </c>
      <c r="H9" s="16" t="s">
        <v>13</v>
      </c>
      <c r="I9" s="17">
        <v>0.75</v>
      </c>
      <c r="J9" s="17">
        <v>0.25</v>
      </c>
      <c r="K9" s="17">
        <v>0</v>
      </c>
      <c r="L9" s="2" t="s">
        <v>13</v>
      </c>
      <c r="M9" s="21" cm="1">
        <f t="array" ref="M9">_xlfn.IFS(PhaseI_Tasks[[#This Row],[Confidence]]="L",'Task estimation'!$D$22,PhaseI_Tasks[[#This Row],[Confidence]]="M",'Task estimation'!$D$21,PhaseI_Tasks[[#This Row],[Confidence]]="H",'Task estimation'!$D$20)</f>
        <v>1.6</v>
      </c>
      <c r="N9" s="18" cm="1">
        <f t="array" ref="N9">_xlfn.IFS(PhaseI_Tasks[[#This Row],[Size]]="S",'Task estimation'!$D$2,PhaseI_Tasks[[#This Row],[Size]]="M",'Task estimation'!$D$3,PhaseI_Tasks[[#This Row],[Size]]="L",'Task estimation'!$D$4)*PhaseI_Tasks[[#This Row],[Confidence Adjustment]]</f>
        <v>25.6</v>
      </c>
      <c r="O9" s="18" cm="1">
        <f t="array" ref="O9">_xlfn.IFS(PhaseI_Tasks[[#This Row],[Size]]="S",'Task estimation'!$E$2,PhaseI_Tasks[[#This Row],[Size]]="M",'Task estimation'!$E$3,PhaseI_Tasks[[#This Row],[Size]]="L",'Task estimation'!$E$4)*PhaseI_Tasks[[#This Row],[Confidence Adjustment]]</f>
        <v>38.400000000000006</v>
      </c>
      <c r="P9" s="18">
        <f>AVERAGE(PhaseI_Tasks[[#This Row],[Hrs, Min]],PhaseI_Tasks[[#This Row],[Hrs, Max]])</f>
        <v>32</v>
      </c>
      <c r="Q9" s="18">
        <f>PhaseI_Tasks[[#This Row],[Hrs, Avg]]/PhaseI_Tasks[[#This Row],[Confidence Adjustment]]</f>
        <v>20</v>
      </c>
      <c r="R9" s="18">
        <f>PhaseI_Tasks[[#This Row],[PI %]]*PhaseI_Tasks[[#This Row],[Hrs, Min]]</f>
        <v>19.200000000000003</v>
      </c>
      <c r="S9" s="18">
        <f>PhaseI_Tasks[[#This Row],[PI %]]*PhaseI_Tasks[[#This Row],[Hrs, Max]]</f>
        <v>28.800000000000004</v>
      </c>
      <c r="T9" s="18">
        <f>PhaseI_Tasks[[#This Row],[PI %]]*PhaseI_Tasks[[#This Row],[Hrs, Avg]]</f>
        <v>24</v>
      </c>
      <c r="U9" s="18">
        <f>PhaseI_Tasks[[#This Row],[SW %]]*PhaseI_Tasks[[#This Row],[Hrs, Min]]</f>
        <v>6.4</v>
      </c>
      <c r="V9" s="18">
        <f>PhaseI_Tasks[[#This Row],[SW %]]*PhaseI_Tasks[[#This Row],[Hrs, Max]]</f>
        <v>9.6000000000000014</v>
      </c>
      <c r="W9" s="18">
        <f>PhaseI_Tasks[[#This Row],[SW %]]*PhaseI_Tasks[[#This Row],[Hrs, Avg]]</f>
        <v>8</v>
      </c>
      <c r="X9" s="18">
        <f>PhaseI_Tasks[[#This Row],[UI %]]*PhaseI_Tasks[[#This Row],[Hrs, Min]]</f>
        <v>0</v>
      </c>
      <c r="Y9" s="18">
        <f>PhaseI_Tasks[[#This Row],[UI %]]*PhaseI_Tasks[[#This Row],[Hrs, Max]]</f>
        <v>0</v>
      </c>
      <c r="Z9" s="18">
        <f>PhaseI_Tasks[[#This Row],[UI %]]*PhaseI_Tasks[[#This Row],[Hrs, Avg]]</f>
        <v>0</v>
      </c>
      <c r="AA9" s="19">
        <f t="shared" si="0"/>
        <v>1</v>
      </c>
    </row>
    <row r="10" spans="1:34">
      <c r="A10" s="13" t="s">
        <v>27</v>
      </c>
      <c r="B10" s="13">
        <v>2</v>
      </c>
      <c r="C10" s="14" t="s">
        <v>122</v>
      </c>
      <c r="D10" s="15">
        <v>2</v>
      </c>
      <c r="F10" t="s">
        <v>123</v>
      </c>
      <c r="G10" s="14" t="s">
        <v>158</v>
      </c>
      <c r="H10" s="22" t="s">
        <v>13</v>
      </c>
      <c r="I10" s="17">
        <v>0.75</v>
      </c>
      <c r="J10" s="17">
        <v>0.25</v>
      </c>
      <c r="K10" s="17">
        <v>0</v>
      </c>
      <c r="L10" s="2" t="s">
        <v>13</v>
      </c>
      <c r="M10" s="21" cm="1">
        <f t="array" ref="M10">_xlfn.IFS(PhaseI_Tasks[[#This Row],[Confidence]]="L",'Task estimation'!$D$22,PhaseI_Tasks[[#This Row],[Confidence]]="M",'Task estimation'!$D$21,PhaseI_Tasks[[#This Row],[Confidence]]="H",'Task estimation'!$D$20)</f>
        <v>1.6</v>
      </c>
      <c r="N10" s="18" cm="1">
        <f t="array" ref="N10">_xlfn.IFS(PhaseI_Tasks[[#This Row],[Size]]="S",'Task estimation'!$D$2,PhaseI_Tasks[[#This Row],[Size]]="M",'Task estimation'!$D$3,PhaseI_Tasks[[#This Row],[Size]]="L",'Task estimation'!$D$4)*PhaseI_Tasks[[#This Row],[Confidence Adjustment]]</f>
        <v>25.6</v>
      </c>
      <c r="O10" s="18" cm="1">
        <f t="array" ref="O10">_xlfn.IFS(PhaseI_Tasks[[#This Row],[Size]]="S",'Task estimation'!$E$2,PhaseI_Tasks[[#This Row],[Size]]="M",'Task estimation'!$E$3,PhaseI_Tasks[[#This Row],[Size]]="L",'Task estimation'!$E$4)*PhaseI_Tasks[[#This Row],[Confidence Adjustment]]</f>
        <v>38.400000000000006</v>
      </c>
      <c r="P10" s="18">
        <f>AVERAGE(PhaseI_Tasks[[#This Row],[Hrs, Min]],PhaseI_Tasks[[#This Row],[Hrs, Max]])</f>
        <v>32</v>
      </c>
      <c r="Q10" s="18">
        <f>PhaseI_Tasks[[#This Row],[Hrs, Avg]]/PhaseI_Tasks[[#This Row],[Confidence Adjustment]]</f>
        <v>20</v>
      </c>
      <c r="R10" s="18">
        <f>PhaseI_Tasks[[#This Row],[PI %]]*PhaseI_Tasks[[#This Row],[Hrs, Min]]</f>
        <v>19.200000000000003</v>
      </c>
      <c r="S10" s="18">
        <f>PhaseI_Tasks[[#This Row],[PI %]]*PhaseI_Tasks[[#This Row],[Hrs, Max]]</f>
        <v>28.800000000000004</v>
      </c>
      <c r="T10" s="18">
        <f>PhaseI_Tasks[[#This Row],[PI %]]*PhaseI_Tasks[[#This Row],[Hrs, Avg]]</f>
        <v>24</v>
      </c>
      <c r="U10" s="18">
        <f>PhaseI_Tasks[[#This Row],[SW %]]*PhaseI_Tasks[[#This Row],[Hrs, Min]]</f>
        <v>6.4</v>
      </c>
      <c r="V10" s="18">
        <f>PhaseI_Tasks[[#This Row],[SW %]]*PhaseI_Tasks[[#This Row],[Hrs, Max]]</f>
        <v>9.6000000000000014</v>
      </c>
      <c r="W10" s="18">
        <f>PhaseI_Tasks[[#This Row],[SW %]]*PhaseI_Tasks[[#This Row],[Hrs, Avg]]</f>
        <v>8</v>
      </c>
      <c r="X10" s="18">
        <f>PhaseI_Tasks[[#This Row],[UI %]]*PhaseI_Tasks[[#This Row],[Hrs, Min]]</f>
        <v>0</v>
      </c>
      <c r="Y10" s="18">
        <f>PhaseI_Tasks[[#This Row],[UI %]]*PhaseI_Tasks[[#This Row],[Hrs, Max]]</f>
        <v>0</v>
      </c>
      <c r="Z10" s="18">
        <f>PhaseI_Tasks[[#This Row],[UI %]]*PhaseI_Tasks[[#This Row],[Hrs, Avg]]</f>
        <v>0</v>
      </c>
      <c r="AA10" s="19">
        <f t="shared" si="0"/>
        <v>1</v>
      </c>
    </row>
    <row r="11" spans="1:34">
      <c r="A11" s="13" t="s">
        <v>27</v>
      </c>
      <c r="B11" s="13">
        <v>2</v>
      </c>
      <c r="C11" s="14" t="s">
        <v>104</v>
      </c>
      <c r="D11" s="15">
        <v>5</v>
      </c>
      <c r="F11" s="14" t="s">
        <v>159</v>
      </c>
      <c r="G11" s="14" t="s">
        <v>160</v>
      </c>
      <c r="H11" s="22" t="s">
        <v>12</v>
      </c>
      <c r="I11" s="17">
        <v>0.75</v>
      </c>
      <c r="J11" s="17">
        <v>0.25</v>
      </c>
      <c r="K11" s="17">
        <v>0</v>
      </c>
      <c r="L11" s="2" t="s">
        <v>13</v>
      </c>
      <c r="M11" s="21" cm="1">
        <f t="array" ref="M11">_xlfn.IFS(PhaseI_Tasks[[#This Row],[Confidence]]="L",'Task estimation'!$D$22,PhaseI_Tasks[[#This Row],[Confidence]]="M",'Task estimation'!$D$21,PhaseI_Tasks[[#This Row],[Confidence]]="H",'Task estimation'!$D$20)</f>
        <v>1.6</v>
      </c>
      <c r="N11" s="18" cm="1">
        <f t="array" ref="N11">_xlfn.IFS(PhaseI_Tasks[[#This Row],[Size]]="S",'Task estimation'!$D$2,PhaseI_Tasks[[#This Row],[Size]]="M",'Task estimation'!$D$3,PhaseI_Tasks[[#This Row],[Size]]="L",'Task estimation'!$D$4)*PhaseI_Tasks[[#This Row],[Confidence Adjustment]]</f>
        <v>6.4</v>
      </c>
      <c r="O11" s="18" cm="1">
        <f t="array" ref="O11">_xlfn.IFS(PhaseI_Tasks[[#This Row],[Size]]="S",'Task estimation'!$E$2,PhaseI_Tasks[[#This Row],[Size]]="M",'Task estimation'!$E$3,PhaseI_Tasks[[#This Row],[Size]]="L",'Task estimation'!$E$4)*PhaseI_Tasks[[#This Row],[Confidence Adjustment]]</f>
        <v>12.8</v>
      </c>
      <c r="P11" s="18">
        <f>AVERAGE(PhaseI_Tasks[[#This Row],[Hrs, Min]],PhaseI_Tasks[[#This Row],[Hrs, Max]])</f>
        <v>9.6000000000000014</v>
      </c>
      <c r="Q11" s="18">
        <f>PhaseI_Tasks[[#This Row],[Hrs, Avg]]/PhaseI_Tasks[[#This Row],[Confidence Adjustment]]</f>
        <v>6.0000000000000009</v>
      </c>
      <c r="R11" s="18">
        <f>PhaseI_Tasks[[#This Row],[PI %]]*PhaseI_Tasks[[#This Row],[Hrs, Min]]</f>
        <v>4.8000000000000007</v>
      </c>
      <c r="S11" s="18">
        <f>PhaseI_Tasks[[#This Row],[PI %]]*PhaseI_Tasks[[#This Row],[Hrs, Max]]</f>
        <v>9.6000000000000014</v>
      </c>
      <c r="T11" s="18">
        <f>PhaseI_Tasks[[#This Row],[PI %]]*PhaseI_Tasks[[#This Row],[Hrs, Avg]]</f>
        <v>7.2000000000000011</v>
      </c>
      <c r="U11" s="18">
        <f>PhaseI_Tasks[[#This Row],[SW %]]*PhaseI_Tasks[[#This Row],[Hrs, Min]]</f>
        <v>1.6</v>
      </c>
      <c r="V11" s="18">
        <f>PhaseI_Tasks[[#This Row],[SW %]]*PhaseI_Tasks[[#This Row],[Hrs, Max]]</f>
        <v>3.2</v>
      </c>
      <c r="W11" s="18">
        <f>PhaseI_Tasks[[#This Row],[SW %]]*PhaseI_Tasks[[#This Row],[Hrs, Avg]]</f>
        <v>2.4000000000000004</v>
      </c>
      <c r="X11" s="18">
        <f>PhaseI_Tasks[[#This Row],[UI %]]*PhaseI_Tasks[[#This Row],[Hrs, Min]]</f>
        <v>0</v>
      </c>
      <c r="Y11" s="18">
        <f>PhaseI_Tasks[[#This Row],[UI %]]*PhaseI_Tasks[[#This Row],[Hrs, Max]]</f>
        <v>0</v>
      </c>
      <c r="Z11" s="18">
        <f>PhaseI_Tasks[[#This Row],[UI %]]*PhaseI_Tasks[[#This Row],[Hrs, Avg]]</f>
        <v>0</v>
      </c>
      <c r="AA11" s="19">
        <f t="shared" si="0"/>
        <v>1</v>
      </c>
    </row>
    <row r="12" spans="1:34">
      <c r="A12" s="13" t="s">
        <v>27</v>
      </c>
      <c r="B12" s="13">
        <v>2</v>
      </c>
      <c r="C12" s="14" t="s">
        <v>124</v>
      </c>
      <c r="D12" s="15">
        <v>2</v>
      </c>
      <c r="F12" t="s">
        <v>125</v>
      </c>
      <c r="G12" s="14" t="s">
        <v>161</v>
      </c>
      <c r="H12" s="22" t="s">
        <v>13</v>
      </c>
      <c r="I12" s="17">
        <v>0.5</v>
      </c>
      <c r="J12" s="17">
        <v>0.5</v>
      </c>
      <c r="K12" s="17">
        <v>0</v>
      </c>
      <c r="L12" s="15" t="s">
        <v>14</v>
      </c>
      <c r="M12" s="21" cm="1">
        <f t="array" ref="M12">_xlfn.IFS(PhaseI_Tasks[[#This Row],[Confidence]]="L",'Task estimation'!$D$22,PhaseI_Tasks[[#This Row],[Confidence]]="M",'Task estimation'!$D$21,PhaseI_Tasks[[#This Row],[Confidence]]="H",'Task estimation'!$D$20)</f>
        <v>2</v>
      </c>
      <c r="N12" s="18" cm="1">
        <f t="array" ref="N12">_xlfn.IFS(PhaseI_Tasks[[#This Row],[Size]]="S",'Task estimation'!$D$2,PhaseI_Tasks[[#This Row],[Size]]="M",'Task estimation'!$D$3,PhaseI_Tasks[[#This Row],[Size]]="L",'Task estimation'!$D$4)*PhaseI_Tasks[[#This Row],[Confidence Adjustment]]</f>
        <v>32</v>
      </c>
      <c r="O12" s="18" cm="1">
        <f t="array" ref="O12">_xlfn.IFS(PhaseI_Tasks[[#This Row],[Size]]="S",'Task estimation'!$E$2,PhaseI_Tasks[[#This Row],[Size]]="M",'Task estimation'!$E$3,PhaseI_Tasks[[#This Row],[Size]]="L",'Task estimation'!$E$4)*PhaseI_Tasks[[#This Row],[Confidence Adjustment]]</f>
        <v>48</v>
      </c>
      <c r="P12" s="18">
        <f>AVERAGE(PhaseI_Tasks[[#This Row],[Hrs, Min]],PhaseI_Tasks[[#This Row],[Hrs, Max]])</f>
        <v>40</v>
      </c>
      <c r="Q12" s="18">
        <f>PhaseI_Tasks[[#This Row],[Hrs, Avg]]/PhaseI_Tasks[[#This Row],[Confidence Adjustment]]</f>
        <v>20</v>
      </c>
      <c r="R12" s="18">
        <f>PhaseI_Tasks[[#This Row],[PI %]]*PhaseI_Tasks[[#This Row],[Hrs, Min]]</f>
        <v>16</v>
      </c>
      <c r="S12" s="18">
        <f>PhaseI_Tasks[[#This Row],[PI %]]*PhaseI_Tasks[[#This Row],[Hrs, Max]]</f>
        <v>24</v>
      </c>
      <c r="T12" s="18">
        <f>PhaseI_Tasks[[#This Row],[PI %]]*PhaseI_Tasks[[#This Row],[Hrs, Avg]]</f>
        <v>20</v>
      </c>
      <c r="U12" s="18">
        <f>PhaseI_Tasks[[#This Row],[SW %]]*PhaseI_Tasks[[#This Row],[Hrs, Min]]</f>
        <v>16</v>
      </c>
      <c r="V12" s="18">
        <f>PhaseI_Tasks[[#This Row],[SW %]]*PhaseI_Tasks[[#This Row],[Hrs, Max]]</f>
        <v>24</v>
      </c>
      <c r="W12" s="18">
        <f>PhaseI_Tasks[[#This Row],[SW %]]*PhaseI_Tasks[[#This Row],[Hrs, Avg]]</f>
        <v>20</v>
      </c>
      <c r="X12" s="18">
        <f>PhaseI_Tasks[[#This Row],[UI %]]*PhaseI_Tasks[[#This Row],[Hrs, Min]]</f>
        <v>0</v>
      </c>
      <c r="Y12" s="18">
        <f>PhaseI_Tasks[[#This Row],[UI %]]*PhaseI_Tasks[[#This Row],[Hrs, Max]]</f>
        <v>0</v>
      </c>
      <c r="Z12" s="18">
        <f>PhaseI_Tasks[[#This Row],[UI %]]*PhaseI_Tasks[[#This Row],[Hrs, Avg]]</f>
        <v>0</v>
      </c>
      <c r="AA12" s="19">
        <f t="shared" si="0"/>
        <v>1</v>
      </c>
    </row>
    <row r="13" spans="1:34">
      <c r="A13" s="13" t="s">
        <v>28</v>
      </c>
      <c r="B13" s="13">
        <v>2</v>
      </c>
      <c r="C13" s="14" t="s">
        <v>129</v>
      </c>
      <c r="D13" s="15">
        <v>2</v>
      </c>
      <c r="E13" s="15">
        <v>1</v>
      </c>
      <c r="F13" s="14" t="s">
        <v>162</v>
      </c>
      <c r="G13" s="14" t="s">
        <v>163</v>
      </c>
      <c r="H13" s="20" t="s">
        <v>13</v>
      </c>
      <c r="I13" s="17">
        <v>0.25</v>
      </c>
      <c r="J13" s="17">
        <v>0.75</v>
      </c>
      <c r="K13" s="17">
        <v>0</v>
      </c>
      <c r="L13" s="15" t="s">
        <v>14</v>
      </c>
      <c r="M13" s="21" cm="1">
        <f t="array" ref="M13">_xlfn.IFS(PhaseI_Tasks[[#This Row],[Confidence]]="L",'Task estimation'!$D$22,PhaseI_Tasks[[#This Row],[Confidence]]="M",'Task estimation'!$D$21,PhaseI_Tasks[[#This Row],[Confidence]]="H",'Task estimation'!$D$20)</f>
        <v>2</v>
      </c>
      <c r="N13" s="18" cm="1">
        <f t="array" ref="N13">_xlfn.IFS(PhaseI_Tasks[[#This Row],[Size]]="S",'Task estimation'!$D$2,PhaseI_Tasks[[#This Row],[Size]]="M",'Task estimation'!$D$3,PhaseI_Tasks[[#This Row],[Size]]="L",'Task estimation'!$D$4)*PhaseI_Tasks[[#This Row],[Confidence Adjustment]]</f>
        <v>32</v>
      </c>
      <c r="O13" s="18" cm="1">
        <f t="array" ref="O13">_xlfn.IFS(PhaseI_Tasks[[#This Row],[Size]]="S",'Task estimation'!$E$2,PhaseI_Tasks[[#This Row],[Size]]="M",'Task estimation'!$E$3,PhaseI_Tasks[[#This Row],[Size]]="L",'Task estimation'!$E$4)*PhaseI_Tasks[[#This Row],[Confidence Adjustment]]</f>
        <v>48</v>
      </c>
      <c r="P13" s="18">
        <f>AVERAGE(PhaseI_Tasks[[#This Row],[Hrs, Min]],PhaseI_Tasks[[#This Row],[Hrs, Max]])</f>
        <v>40</v>
      </c>
      <c r="Q13" s="18">
        <f>PhaseI_Tasks[[#This Row],[Hrs, Avg]]/PhaseI_Tasks[[#This Row],[Confidence Adjustment]]</f>
        <v>20</v>
      </c>
      <c r="R13" s="18">
        <f>PhaseI_Tasks[[#This Row],[PI %]]*PhaseI_Tasks[[#This Row],[Hrs, Min]]</f>
        <v>8</v>
      </c>
      <c r="S13" s="18">
        <f>PhaseI_Tasks[[#This Row],[PI %]]*PhaseI_Tasks[[#This Row],[Hrs, Max]]</f>
        <v>12</v>
      </c>
      <c r="T13" s="18">
        <f>PhaseI_Tasks[[#This Row],[PI %]]*PhaseI_Tasks[[#This Row],[Hrs, Avg]]</f>
        <v>10</v>
      </c>
      <c r="U13" s="18">
        <f>PhaseI_Tasks[[#This Row],[SW %]]*PhaseI_Tasks[[#This Row],[Hrs, Min]]</f>
        <v>24</v>
      </c>
      <c r="V13" s="18">
        <f>PhaseI_Tasks[[#This Row],[SW %]]*PhaseI_Tasks[[#This Row],[Hrs, Max]]</f>
        <v>36</v>
      </c>
      <c r="W13" s="18">
        <f>PhaseI_Tasks[[#This Row],[SW %]]*PhaseI_Tasks[[#This Row],[Hrs, Avg]]</f>
        <v>30</v>
      </c>
      <c r="X13" s="18">
        <f>PhaseI_Tasks[[#This Row],[UI %]]*PhaseI_Tasks[[#This Row],[Hrs, Min]]</f>
        <v>0</v>
      </c>
      <c r="Y13" s="18">
        <f>PhaseI_Tasks[[#This Row],[UI %]]*PhaseI_Tasks[[#This Row],[Hrs, Max]]</f>
        <v>0</v>
      </c>
      <c r="Z13" s="18">
        <f>PhaseI_Tasks[[#This Row],[UI %]]*PhaseI_Tasks[[#This Row],[Hrs, Avg]]</f>
        <v>0</v>
      </c>
      <c r="AA13" s="19">
        <f t="shared" si="0"/>
        <v>1</v>
      </c>
    </row>
    <row r="14" spans="1:34">
      <c r="A14" s="13" t="s">
        <v>213</v>
      </c>
      <c r="B14" s="13">
        <v>2</v>
      </c>
      <c r="C14" s="14" t="s">
        <v>79</v>
      </c>
      <c r="D14" s="15" t="s">
        <v>217</v>
      </c>
      <c r="F14" s="14" t="s">
        <v>171</v>
      </c>
      <c r="G14" s="14" t="s">
        <v>171</v>
      </c>
      <c r="H14" s="16" t="s">
        <v>12</v>
      </c>
      <c r="I14" s="17">
        <v>0.34</v>
      </c>
      <c r="J14" s="17">
        <v>0.33</v>
      </c>
      <c r="K14" s="17">
        <v>0.33</v>
      </c>
      <c r="L14" s="15" t="s">
        <v>55</v>
      </c>
      <c r="M14" s="21" cm="1">
        <f t="array" ref="M14">_xlfn.IFS(PhaseI_Tasks[[#This Row],[Confidence]]="L",'Task estimation'!$D$22,PhaseI_Tasks[[#This Row],[Confidence]]="M",'Task estimation'!$D$21,PhaseI_Tasks[[#This Row],[Confidence]]="H",'Task estimation'!$D$20)</f>
        <v>1</v>
      </c>
      <c r="N14" s="18" cm="1">
        <f t="array" ref="N14">_xlfn.IFS(PhaseI_Tasks[[#This Row],[Size]]="S",'Task estimation'!$D$2,PhaseI_Tasks[[#This Row],[Size]]="M",'Task estimation'!$D$3,PhaseI_Tasks[[#This Row],[Size]]="L",'Task estimation'!$D$4)*PhaseI_Tasks[[#This Row],[Confidence Adjustment]]</f>
        <v>4</v>
      </c>
      <c r="O14" s="18" cm="1">
        <f t="array" ref="O14">_xlfn.IFS(PhaseI_Tasks[[#This Row],[Size]]="S",'Task estimation'!$E$2,PhaseI_Tasks[[#This Row],[Size]]="M",'Task estimation'!$E$3,PhaseI_Tasks[[#This Row],[Size]]="L",'Task estimation'!$E$4)*PhaseI_Tasks[[#This Row],[Confidence Adjustment]]</f>
        <v>8</v>
      </c>
      <c r="P14" s="18">
        <f>AVERAGE(PhaseI_Tasks[[#This Row],[Hrs, Min]],PhaseI_Tasks[[#This Row],[Hrs, Max]])</f>
        <v>6</v>
      </c>
      <c r="Q14" s="18">
        <f>PhaseI_Tasks[[#This Row],[Hrs, Avg]]/PhaseI_Tasks[[#This Row],[Confidence Adjustment]]</f>
        <v>6</v>
      </c>
      <c r="R14" s="18">
        <f>PhaseI_Tasks[[#This Row],[PI %]]*PhaseI_Tasks[[#This Row],[Hrs, Min]]</f>
        <v>1.36</v>
      </c>
      <c r="S14" s="18">
        <f>PhaseI_Tasks[[#This Row],[PI %]]*PhaseI_Tasks[[#This Row],[Hrs, Max]]</f>
        <v>2.72</v>
      </c>
      <c r="T14" s="18">
        <f>PhaseI_Tasks[[#This Row],[PI %]]*PhaseI_Tasks[[#This Row],[Hrs, Avg]]</f>
        <v>2.04</v>
      </c>
      <c r="U14" s="18">
        <f>PhaseI_Tasks[[#This Row],[SW %]]*PhaseI_Tasks[[#This Row],[Hrs, Min]]</f>
        <v>1.32</v>
      </c>
      <c r="V14" s="18">
        <f>PhaseI_Tasks[[#This Row],[SW %]]*PhaseI_Tasks[[#This Row],[Hrs, Max]]</f>
        <v>2.64</v>
      </c>
      <c r="W14" s="18">
        <f>PhaseI_Tasks[[#This Row],[SW %]]*PhaseI_Tasks[[#This Row],[Hrs, Avg]]</f>
        <v>1.98</v>
      </c>
      <c r="X14" s="18">
        <f>PhaseI_Tasks[[#This Row],[UI %]]*PhaseI_Tasks[[#This Row],[Hrs, Min]]</f>
        <v>1.32</v>
      </c>
      <c r="Y14" s="18">
        <f>PhaseI_Tasks[[#This Row],[UI %]]*PhaseI_Tasks[[#This Row],[Hrs, Max]]</f>
        <v>2.64</v>
      </c>
      <c r="Z14" s="18">
        <f>PhaseI_Tasks[[#This Row],[UI %]]*PhaseI_Tasks[[#This Row],[Hrs, Avg]]</f>
        <v>1.98</v>
      </c>
      <c r="AA14" s="19">
        <f t="shared" si="0"/>
        <v>1</v>
      </c>
    </row>
    <row r="15" spans="1:34">
      <c r="A15" s="13" t="s">
        <v>27</v>
      </c>
      <c r="B15" s="13">
        <v>3</v>
      </c>
      <c r="C15" s="14" t="s">
        <v>218</v>
      </c>
      <c r="D15" s="15">
        <v>5</v>
      </c>
      <c r="F15" s="14" t="s">
        <v>182</v>
      </c>
      <c r="G15" s="14" t="s">
        <v>183</v>
      </c>
      <c r="H15" s="16" t="s">
        <v>13</v>
      </c>
      <c r="I15" s="17">
        <v>0.5</v>
      </c>
      <c r="J15" s="17">
        <v>0.5</v>
      </c>
      <c r="K15" s="17">
        <v>0</v>
      </c>
      <c r="L15" s="2" t="s">
        <v>13</v>
      </c>
      <c r="M15" s="21" cm="1">
        <f t="array" ref="M15">_xlfn.IFS(PhaseI_Tasks[[#This Row],[Confidence]]="L",'Task estimation'!$D$22,PhaseI_Tasks[[#This Row],[Confidence]]="M",'Task estimation'!$D$21,PhaseI_Tasks[[#This Row],[Confidence]]="H",'Task estimation'!$D$20)</f>
        <v>1.6</v>
      </c>
      <c r="N15" s="18" cm="1">
        <f t="array" ref="N15">_xlfn.IFS(PhaseI_Tasks[[#This Row],[Size]]="S",'Task estimation'!$D$2,PhaseI_Tasks[[#This Row],[Size]]="M",'Task estimation'!$D$3,PhaseI_Tasks[[#This Row],[Size]]="L",'Task estimation'!$D$4)*PhaseI_Tasks[[#This Row],[Confidence Adjustment]]</f>
        <v>25.6</v>
      </c>
      <c r="O15" s="18" cm="1">
        <f t="array" ref="O15">_xlfn.IFS(PhaseI_Tasks[[#This Row],[Size]]="S",'Task estimation'!$E$2,PhaseI_Tasks[[#This Row],[Size]]="M",'Task estimation'!$E$3,PhaseI_Tasks[[#This Row],[Size]]="L",'Task estimation'!$E$4)*PhaseI_Tasks[[#This Row],[Confidence Adjustment]]</f>
        <v>38.400000000000006</v>
      </c>
      <c r="P15" s="18">
        <f>AVERAGE(PhaseI_Tasks[[#This Row],[Hrs, Min]],PhaseI_Tasks[[#This Row],[Hrs, Max]])</f>
        <v>32</v>
      </c>
      <c r="Q15" s="18">
        <f>PhaseI_Tasks[[#This Row],[Hrs, Avg]]/PhaseI_Tasks[[#This Row],[Confidence Adjustment]]</f>
        <v>20</v>
      </c>
      <c r="R15" s="18">
        <f>PhaseI_Tasks[[#This Row],[PI %]]*PhaseI_Tasks[[#This Row],[Hrs, Min]]</f>
        <v>12.8</v>
      </c>
      <c r="S15" s="18">
        <f>PhaseI_Tasks[[#This Row],[PI %]]*PhaseI_Tasks[[#This Row],[Hrs, Max]]</f>
        <v>19.200000000000003</v>
      </c>
      <c r="T15" s="18">
        <f>PhaseI_Tasks[[#This Row],[PI %]]*PhaseI_Tasks[[#This Row],[Hrs, Avg]]</f>
        <v>16</v>
      </c>
      <c r="U15" s="18">
        <f>PhaseI_Tasks[[#This Row],[SW %]]*PhaseI_Tasks[[#This Row],[Hrs, Min]]</f>
        <v>12.8</v>
      </c>
      <c r="V15" s="18">
        <f>PhaseI_Tasks[[#This Row],[SW %]]*PhaseI_Tasks[[#This Row],[Hrs, Max]]</f>
        <v>19.200000000000003</v>
      </c>
      <c r="W15" s="18">
        <f>PhaseI_Tasks[[#This Row],[SW %]]*PhaseI_Tasks[[#This Row],[Hrs, Avg]]</f>
        <v>16</v>
      </c>
      <c r="X15" s="18">
        <f>PhaseI_Tasks[[#This Row],[UI %]]*PhaseI_Tasks[[#This Row],[Hrs, Min]]</f>
        <v>0</v>
      </c>
      <c r="Y15" s="18">
        <f>PhaseI_Tasks[[#This Row],[UI %]]*PhaseI_Tasks[[#This Row],[Hrs, Max]]</f>
        <v>0</v>
      </c>
      <c r="Z15" s="18">
        <f>PhaseI_Tasks[[#This Row],[UI %]]*PhaseI_Tasks[[#This Row],[Hrs, Avg]]</f>
        <v>0</v>
      </c>
      <c r="AA15" s="19">
        <f t="shared" si="0"/>
        <v>1</v>
      </c>
    </row>
    <row r="16" spans="1:34">
      <c r="A16" s="13" t="s">
        <v>27</v>
      </c>
      <c r="B16" s="13">
        <v>3</v>
      </c>
      <c r="C16" t="s">
        <v>231</v>
      </c>
      <c r="D16" s="15">
        <v>8</v>
      </c>
      <c r="F16" t="s">
        <v>232</v>
      </c>
      <c r="G16" t="s">
        <v>233</v>
      </c>
      <c r="H16" s="16" t="s">
        <v>13</v>
      </c>
      <c r="I16" s="17">
        <v>0.9</v>
      </c>
      <c r="J16" s="17">
        <v>0.1</v>
      </c>
      <c r="K16" s="17"/>
      <c r="L16" s="2" t="s">
        <v>14</v>
      </c>
      <c r="M16" s="21" cm="1">
        <f t="array" ref="M16">_xlfn.IFS(PhaseI_Tasks[[#This Row],[Confidence]]="L",'Task estimation'!$D$22,PhaseI_Tasks[[#This Row],[Confidence]]="M",'Task estimation'!$D$21,PhaseI_Tasks[[#This Row],[Confidence]]="H",'Task estimation'!$D$20)</f>
        <v>2</v>
      </c>
      <c r="N16" s="18" cm="1">
        <f t="array" ref="N16">_xlfn.IFS(PhaseI_Tasks[[#This Row],[Size]]="S",'Task estimation'!$D$2,PhaseI_Tasks[[#This Row],[Size]]="M",'Task estimation'!$D$3,PhaseI_Tasks[[#This Row],[Size]]="L",'Task estimation'!$D$4)*PhaseI_Tasks[[#This Row],[Confidence Adjustment]]</f>
        <v>32</v>
      </c>
      <c r="O16" s="18" cm="1">
        <f t="array" ref="O16">_xlfn.IFS(PhaseI_Tasks[[#This Row],[Size]]="S",'Task estimation'!$E$2,PhaseI_Tasks[[#This Row],[Size]]="M",'Task estimation'!$E$3,PhaseI_Tasks[[#This Row],[Size]]="L",'Task estimation'!$E$4)*PhaseI_Tasks[[#This Row],[Confidence Adjustment]]</f>
        <v>48</v>
      </c>
      <c r="P16" s="18">
        <f>AVERAGE(PhaseI_Tasks[[#This Row],[Hrs, Min]],PhaseI_Tasks[[#This Row],[Hrs, Max]])</f>
        <v>40</v>
      </c>
      <c r="Q16" s="18">
        <f>PhaseI_Tasks[[#This Row],[Hrs, Avg]]/PhaseI_Tasks[[#This Row],[Confidence Adjustment]]</f>
        <v>20</v>
      </c>
      <c r="R16" s="18">
        <f>PhaseI_Tasks[[#This Row],[PI %]]*PhaseI_Tasks[[#This Row],[Hrs, Min]]</f>
        <v>28.8</v>
      </c>
      <c r="S16" s="18">
        <f>PhaseI_Tasks[[#This Row],[PI %]]*PhaseI_Tasks[[#This Row],[Hrs, Max]]</f>
        <v>43.2</v>
      </c>
      <c r="T16" s="18">
        <f>PhaseI_Tasks[[#This Row],[PI %]]*PhaseI_Tasks[[#This Row],[Hrs, Avg]]</f>
        <v>36</v>
      </c>
      <c r="U16" s="18">
        <f>PhaseI_Tasks[[#This Row],[SW %]]*PhaseI_Tasks[[#This Row],[Hrs, Min]]</f>
        <v>3.2</v>
      </c>
      <c r="V16" s="18">
        <f>PhaseI_Tasks[[#This Row],[SW %]]*PhaseI_Tasks[[#This Row],[Hrs, Max]]</f>
        <v>4.8000000000000007</v>
      </c>
      <c r="W16" s="18">
        <f>PhaseI_Tasks[[#This Row],[SW %]]*PhaseI_Tasks[[#This Row],[Hrs, Avg]]</f>
        <v>4</v>
      </c>
      <c r="X16" s="18">
        <f>PhaseI_Tasks[[#This Row],[UI %]]*PhaseI_Tasks[[#This Row],[Hrs, Min]]</f>
        <v>0</v>
      </c>
      <c r="Y16" s="18">
        <f>PhaseI_Tasks[[#This Row],[UI %]]*PhaseI_Tasks[[#This Row],[Hrs, Max]]</f>
        <v>0</v>
      </c>
      <c r="Z16" s="18">
        <f>PhaseI_Tasks[[#This Row],[UI %]]*PhaseI_Tasks[[#This Row],[Hrs, Avg]]</f>
        <v>0</v>
      </c>
      <c r="AA16" s="19">
        <f>SUM(I16:K16)</f>
        <v>1</v>
      </c>
    </row>
    <row r="17" spans="1:27">
      <c r="A17" s="13" t="s">
        <v>27</v>
      </c>
      <c r="B17" s="13">
        <v>3</v>
      </c>
      <c r="C17" s="14" t="s">
        <v>164</v>
      </c>
      <c r="D17" s="15">
        <v>2</v>
      </c>
      <c r="F17" t="s">
        <v>165</v>
      </c>
      <c r="G17" s="14" t="s">
        <v>166</v>
      </c>
      <c r="H17" s="16" t="s">
        <v>13</v>
      </c>
      <c r="I17" s="17">
        <v>0.25</v>
      </c>
      <c r="J17" s="17">
        <v>0.75</v>
      </c>
      <c r="K17" s="17">
        <v>0</v>
      </c>
      <c r="L17" s="15" t="s">
        <v>14</v>
      </c>
      <c r="M17" s="21" cm="1">
        <f t="array" ref="M17">_xlfn.IFS(PhaseI_Tasks[[#This Row],[Confidence]]="L",'Task estimation'!$D$22,PhaseI_Tasks[[#This Row],[Confidence]]="M",'Task estimation'!$D$21,PhaseI_Tasks[[#This Row],[Confidence]]="H",'Task estimation'!$D$20)</f>
        <v>2</v>
      </c>
      <c r="N17" s="18" cm="1">
        <f t="array" ref="N17">_xlfn.IFS(PhaseI_Tasks[[#This Row],[Size]]="S",'Task estimation'!$D$2,PhaseI_Tasks[[#This Row],[Size]]="M",'Task estimation'!$D$3,PhaseI_Tasks[[#This Row],[Size]]="L",'Task estimation'!$D$4)*PhaseI_Tasks[[#This Row],[Confidence Adjustment]]</f>
        <v>32</v>
      </c>
      <c r="O17" s="18" cm="1">
        <f t="array" ref="O17">_xlfn.IFS(PhaseI_Tasks[[#This Row],[Size]]="S",'Task estimation'!$E$2,PhaseI_Tasks[[#This Row],[Size]]="M",'Task estimation'!$E$3,PhaseI_Tasks[[#This Row],[Size]]="L",'Task estimation'!$E$4)*PhaseI_Tasks[[#This Row],[Confidence Adjustment]]</f>
        <v>48</v>
      </c>
      <c r="P17" s="18">
        <f>AVERAGE(PhaseI_Tasks[[#This Row],[Hrs, Min]],PhaseI_Tasks[[#This Row],[Hrs, Max]])</f>
        <v>40</v>
      </c>
      <c r="Q17" s="18">
        <f>PhaseI_Tasks[[#This Row],[Hrs, Avg]]/PhaseI_Tasks[[#This Row],[Confidence Adjustment]]</f>
        <v>20</v>
      </c>
      <c r="R17" s="18">
        <f>PhaseI_Tasks[[#This Row],[PI %]]*PhaseI_Tasks[[#This Row],[Hrs, Min]]</f>
        <v>8</v>
      </c>
      <c r="S17" s="18">
        <f>PhaseI_Tasks[[#This Row],[PI %]]*PhaseI_Tasks[[#This Row],[Hrs, Max]]</f>
        <v>12</v>
      </c>
      <c r="T17" s="18">
        <f>PhaseI_Tasks[[#This Row],[PI %]]*PhaseI_Tasks[[#This Row],[Hrs, Avg]]</f>
        <v>10</v>
      </c>
      <c r="U17" s="18">
        <f>PhaseI_Tasks[[#This Row],[SW %]]*PhaseI_Tasks[[#This Row],[Hrs, Min]]</f>
        <v>24</v>
      </c>
      <c r="V17" s="18">
        <f>PhaseI_Tasks[[#This Row],[SW %]]*PhaseI_Tasks[[#This Row],[Hrs, Max]]</f>
        <v>36</v>
      </c>
      <c r="W17" s="18">
        <f>PhaseI_Tasks[[#This Row],[SW %]]*PhaseI_Tasks[[#This Row],[Hrs, Avg]]</f>
        <v>30</v>
      </c>
      <c r="X17" s="18">
        <f>PhaseI_Tasks[[#This Row],[UI %]]*PhaseI_Tasks[[#This Row],[Hrs, Min]]</f>
        <v>0</v>
      </c>
      <c r="Y17" s="18">
        <f>PhaseI_Tasks[[#This Row],[UI %]]*PhaseI_Tasks[[#This Row],[Hrs, Max]]</f>
        <v>0</v>
      </c>
      <c r="Z17" s="18">
        <f>PhaseI_Tasks[[#This Row],[UI %]]*PhaseI_Tasks[[#This Row],[Hrs, Avg]]</f>
        <v>0</v>
      </c>
      <c r="AA17" s="19">
        <f t="shared" si="0"/>
        <v>1</v>
      </c>
    </row>
    <row r="18" spans="1:27">
      <c r="A18" s="13" t="s">
        <v>27</v>
      </c>
      <c r="B18" s="13">
        <v>3</v>
      </c>
      <c r="C18" s="14" t="s">
        <v>127</v>
      </c>
      <c r="D18" s="15">
        <v>4</v>
      </c>
      <c r="F18" t="s">
        <v>167</v>
      </c>
      <c r="G18" s="14" t="s">
        <v>128</v>
      </c>
      <c r="H18" s="16" t="s">
        <v>13</v>
      </c>
      <c r="I18" s="17">
        <v>0.3</v>
      </c>
      <c r="J18" s="17">
        <v>0</v>
      </c>
      <c r="K18" s="17">
        <v>0.7</v>
      </c>
      <c r="L18" s="2" t="s">
        <v>13</v>
      </c>
      <c r="M18" s="21" cm="1">
        <f t="array" ref="M18">_xlfn.IFS(PhaseI_Tasks[[#This Row],[Confidence]]="L",'Task estimation'!$D$22,PhaseI_Tasks[[#This Row],[Confidence]]="M",'Task estimation'!$D$21,PhaseI_Tasks[[#This Row],[Confidence]]="H",'Task estimation'!$D$20)</f>
        <v>1.6</v>
      </c>
      <c r="N18" s="18" cm="1">
        <f t="array" ref="N18">_xlfn.IFS(PhaseI_Tasks[[#This Row],[Size]]="S",'Task estimation'!$D$2,PhaseI_Tasks[[#This Row],[Size]]="M",'Task estimation'!$D$3,PhaseI_Tasks[[#This Row],[Size]]="L",'Task estimation'!$D$4)*PhaseI_Tasks[[#This Row],[Confidence Adjustment]]</f>
        <v>25.6</v>
      </c>
      <c r="O18" s="18" cm="1">
        <f t="array" ref="O18">_xlfn.IFS(PhaseI_Tasks[[#This Row],[Size]]="S",'Task estimation'!$E$2,PhaseI_Tasks[[#This Row],[Size]]="M",'Task estimation'!$E$3,PhaseI_Tasks[[#This Row],[Size]]="L",'Task estimation'!$E$4)*PhaseI_Tasks[[#This Row],[Confidence Adjustment]]</f>
        <v>38.400000000000006</v>
      </c>
      <c r="P18" s="18">
        <f>AVERAGE(PhaseI_Tasks[[#This Row],[Hrs, Min]],PhaseI_Tasks[[#This Row],[Hrs, Max]])</f>
        <v>32</v>
      </c>
      <c r="Q18" s="18">
        <f>PhaseI_Tasks[[#This Row],[Hrs, Avg]]/PhaseI_Tasks[[#This Row],[Confidence Adjustment]]</f>
        <v>20</v>
      </c>
      <c r="R18" s="18">
        <f>PhaseI_Tasks[[#This Row],[PI %]]*PhaseI_Tasks[[#This Row],[Hrs, Min]]</f>
        <v>7.68</v>
      </c>
      <c r="S18" s="18">
        <f>PhaseI_Tasks[[#This Row],[PI %]]*PhaseI_Tasks[[#This Row],[Hrs, Max]]</f>
        <v>11.520000000000001</v>
      </c>
      <c r="T18" s="18">
        <f>PhaseI_Tasks[[#This Row],[PI %]]*PhaseI_Tasks[[#This Row],[Hrs, Avg]]</f>
        <v>9.6</v>
      </c>
      <c r="U18" s="18">
        <f>PhaseI_Tasks[[#This Row],[SW %]]*PhaseI_Tasks[[#This Row],[Hrs, Min]]</f>
        <v>0</v>
      </c>
      <c r="V18" s="18">
        <f>PhaseI_Tasks[[#This Row],[SW %]]*PhaseI_Tasks[[#This Row],[Hrs, Max]]</f>
        <v>0</v>
      </c>
      <c r="W18" s="18">
        <f>PhaseI_Tasks[[#This Row],[SW %]]*PhaseI_Tasks[[#This Row],[Hrs, Avg]]</f>
        <v>0</v>
      </c>
      <c r="X18" s="18">
        <f>PhaseI_Tasks[[#This Row],[UI %]]*PhaseI_Tasks[[#This Row],[Hrs, Min]]</f>
        <v>17.919999999999998</v>
      </c>
      <c r="Y18" s="18">
        <f>PhaseI_Tasks[[#This Row],[UI %]]*PhaseI_Tasks[[#This Row],[Hrs, Max]]</f>
        <v>26.880000000000003</v>
      </c>
      <c r="Z18" s="18">
        <f>PhaseI_Tasks[[#This Row],[UI %]]*PhaseI_Tasks[[#This Row],[Hrs, Avg]]</f>
        <v>22.4</v>
      </c>
      <c r="AA18" s="19">
        <f t="shared" si="0"/>
        <v>1</v>
      </c>
    </row>
    <row r="19" spans="1:27">
      <c r="A19" s="13" t="s">
        <v>29</v>
      </c>
      <c r="B19" s="13">
        <v>3</v>
      </c>
      <c r="C19" s="14" t="s">
        <v>170</v>
      </c>
      <c r="D19" s="15">
        <v>2</v>
      </c>
      <c r="E19" s="15">
        <v>2</v>
      </c>
      <c r="F19" t="s">
        <v>172</v>
      </c>
      <c r="G19" s="14" t="s">
        <v>173</v>
      </c>
      <c r="H19" s="16" t="s">
        <v>12</v>
      </c>
      <c r="I19" s="17">
        <v>0.75</v>
      </c>
      <c r="J19" s="17">
        <v>0.15</v>
      </c>
      <c r="K19" s="17">
        <v>0.1</v>
      </c>
      <c r="L19" s="15" t="s">
        <v>13</v>
      </c>
      <c r="M19" s="21" cm="1">
        <f t="array" ref="M19">_xlfn.IFS(PhaseI_Tasks[[#This Row],[Confidence]]="L",'Task estimation'!$D$22,PhaseI_Tasks[[#This Row],[Confidence]]="M",'Task estimation'!$D$21,PhaseI_Tasks[[#This Row],[Confidence]]="H",'Task estimation'!$D$20)</f>
        <v>1.6</v>
      </c>
      <c r="N19" s="18" cm="1">
        <f t="array" ref="N19">_xlfn.IFS(PhaseI_Tasks[[#This Row],[Size]]="S",'Task estimation'!$D$2,PhaseI_Tasks[[#This Row],[Size]]="M",'Task estimation'!$D$3,PhaseI_Tasks[[#This Row],[Size]]="L",'Task estimation'!$D$4)*PhaseI_Tasks[[#This Row],[Confidence Adjustment]]</f>
        <v>6.4</v>
      </c>
      <c r="O19" s="18" cm="1">
        <f t="array" ref="O19">_xlfn.IFS(PhaseI_Tasks[[#This Row],[Size]]="S",'Task estimation'!$E$2,PhaseI_Tasks[[#This Row],[Size]]="M",'Task estimation'!$E$3,PhaseI_Tasks[[#This Row],[Size]]="L",'Task estimation'!$E$4)*PhaseI_Tasks[[#This Row],[Confidence Adjustment]]</f>
        <v>12.8</v>
      </c>
      <c r="P19" s="18">
        <f>AVERAGE(PhaseI_Tasks[[#This Row],[Hrs, Min]],PhaseI_Tasks[[#This Row],[Hrs, Max]])</f>
        <v>9.6000000000000014</v>
      </c>
      <c r="Q19" s="18">
        <f>PhaseI_Tasks[[#This Row],[Hrs, Avg]]/PhaseI_Tasks[[#This Row],[Confidence Adjustment]]</f>
        <v>6.0000000000000009</v>
      </c>
      <c r="R19" s="18">
        <f>PhaseI_Tasks[[#This Row],[PI %]]*PhaseI_Tasks[[#This Row],[Hrs, Min]]</f>
        <v>4.8000000000000007</v>
      </c>
      <c r="S19" s="18">
        <f>PhaseI_Tasks[[#This Row],[PI %]]*PhaseI_Tasks[[#This Row],[Hrs, Max]]</f>
        <v>9.6000000000000014</v>
      </c>
      <c r="T19" s="18">
        <f>PhaseI_Tasks[[#This Row],[PI %]]*PhaseI_Tasks[[#This Row],[Hrs, Avg]]</f>
        <v>7.2000000000000011</v>
      </c>
      <c r="U19" s="18">
        <f>PhaseI_Tasks[[#This Row],[SW %]]*PhaseI_Tasks[[#This Row],[Hrs, Min]]</f>
        <v>0.96</v>
      </c>
      <c r="V19" s="18">
        <f>PhaseI_Tasks[[#This Row],[SW %]]*PhaseI_Tasks[[#This Row],[Hrs, Max]]</f>
        <v>1.92</v>
      </c>
      <c r="W19" s="18">
        <f>PhaseI_Tasks[[#This Row],[SW %]]*PhaseI_Tasks[[#This Row],[Hrs, Avg]]</f>
        <v>1.4400000000000002</v>
      </c>
      <c r="X19" s="18">
        <f>PhaseI_Tasks[[#This Row],[UI %]]*PhaseI_Tasks[[#This Row],[Hrs, Min]]</f>
        <v>0.64000000000000012</v>
      </c>
      <c r="Y19" s="18">
        <f>PhaseI_Tasks[[#This Row],[UI %]]*PhaseI_Tasks[[#This Row],[Hrs, Max]]</f>
        <v>1.2800000000000002</v>
      </c>
      <c r="Z19" s="18">
        <f>PhaseI_Tasks[[#This Row],[UI %]]*PhaseI_Tasks[[#This Row],[Hrs, Avg]]</f>
        <v>0.96000000000000019</v>
      </c>
      <c r="AA19" s="19">
        <f t="shared" si="0"/>
        <v>1</v>
      </c>
    </row>
    <row r="20" spans="1:27">
      <c r="A20" s="13" t="s">
        <v>213</v>
      </c>
      <c r="B20" s="13">
        <v>3</v>
      </c>
      <c r="C20" s="14" t="s">
        <v>80</v>
      </c>
      <c r="D20" s="15" t="s">
        <v>217</v>
      </c>
      <c r="F20" s="14" t="s">
        <v>171</v>
      </c>
      <c r="G20" s="14" t="s">
        <v>171</v>
      </c>
      <c r="H20" s="22" t="s">
        <v>13</v>
      </c>
      <c r="I20" s="17">
        <v>0.34</v>
      </c>
      <c r="J20" s="17">
        <v>0.33</v>
      </c>
      <c r="K20" s="17">
        <v>0.33</v>
      </c>
      <c r="L20" s="15" t="s">
        <v>55</v>
      </c>
      <c r="M20" s="21" cm="1">
        <f t="array" ref="M20">_xlfn.IFS(PhaseI_Tasks[[#This Row],[Confidence]]="L",'Task estimation'!$D$22,PhaseI_Tasks[[#This Row],[Confidence]]="M",'Task estimation'!$D$21,PhaseI_Tasks[[#This Row],[Confidence]]="H",'Task estimation'!$D$20)</f>
        <v>1</v>
      </c>
      <c r="N20" s="18" cm="1">
        <f t="array" ref="N20">_xlfn.IFS(PhaseI_Tasks[[#This Row],[Size]]="S",'Task estimation'!$D$2,PhaseI_Tasks[[#This Row],[Size]]="M",'Task estimation'!$D$3,PhaseI_Tasks[[#This Row],[Size]]="L",'Task estimation'!$D$4)*PhaseI_Tasks[[#This Row],[Confidence Adjustment]]</f>
        <v>16</v>
      </c>
      <c r="O20" s="18" cm="1">
        <f t="array" ref="O20">_xlfn.IFS(PhaseI_Tasks[[#This Row],[Size]]="S",'Task estimation'!$E$2,PhaseI_Tasks[[#This Row],[Size]]="M",'Task estimation'!$E$3,PhaseI_Tasks[[#This Row],[Size]]="L",'Task estimation'!$E$4)*PhaseI_Tasks[[#This Row],[Confidence Adjustment]]</f>
        <v>24</v>
      </c>
      <c r="P20" s="18">
        <f>AVERAGE(PhaseI_Tasks[[#This Row],[Hrs, Min]],PhaseI_Tasks[[#This Row],[Hrs, Max]])</f>
        <v>20</v>
      </c>
      <c r="Q20" s="18">
        <f>PhaseI_Tasks[[#This Row],[Hrs, Avg]]/PhaseI_Tasks[[#This Row],[Confidence Adjustment]]</f>
        <v>20</v>
      </c>
      <c r="R20" s="18">
        <f>PhaseI_Tasks[[#This Row],[PI %]]*PhaseI_Tasks[[#This Row],[Hrs, Min]]</f>
        <v>5.44</v>
      </c>
      <c r="S20" s="18">
        <f>PhaseI_Tasks[[#This Row],[PI %]]*PhaseI_Tasks[[#This Row],[Hrs, Max]]</f>
        <v>8.16</v>
      </c>
      <c r="T20" s="18">
        <f>PhaseI_Tasks[[#This Row],[PI %]]*PhaseI_Tasks[[#This Row],[Hrs, Avg]]</f>
        <v>6.8000000000000007</v>
      </c>
      <c r="U20" s="18">
        <f>PhaseI_Tasks[[#This Row],[SW %]]*PhaseI_Tasks[[#This Row],[Hrs, Min]]</f>
        <v>5.28</v>
      </c>
      <c r="V20" s="18">
        <f>PhaseI_Tasks[[#This Row],[SW %]]*PhaseI_Tasks[[#This Row],[Hrs, Max]]</f>
        <v>7.92</v>
      </c>
      <c r="W20" s="18">
        <f>PhaseI_Tasks[[#This Row],[SW %]]*PhaseI_Tasks[[#This Row],[Hrs, Avg]]</f>
        <v>6.6000000000000005</v>
      </c>
      <c r="X20" s="18">
        <f>PhaseI_Tasks[[#This Row],[UI %]]*PhaseI_Tasks[[#This Row],[Hrs, Min]]</f>
        <v>5.28</v>
      </c>
      <c r="Y20" s="18">
        <f>PhaseI_Tasks[[#This Row],[UI %]]*PhaseI_Tasks[[#This Row],[Hrs, Max]]</f>
        <v>7.92</v>
      </c>
      <c r="Z20" s="18">
        <f>PhaseI_Tasks[[#This Row],[UI %]]*PhaseI_Tasks[[#This Row],[Hrs, Avg]]</f>
        <v>6.6000000000000005</v>
      </c>
      <c r="AA20" s="19">
        <f t="shared" si="0"/>
        <v>1</v>
      </c>
    </row>
    <row r="21" spans="1:27">
      <c r="A21" s="13" t="s">
        <v>27</v>
      </c>
      <c r="B21" s="13">
        <v>4</v>
      </c>
      <c r="C21" s="14" t="s">
        <v>131</v>
      </c>
      <c r="D21" s="2">
        <v>6</v>
      </c>
      <c r="E21" s="2"/>
      <c r="F21" s="14" t="s">
        <v>168</v>
      </c>
      <c r="G21" s="14" t="s">
        <v>169</v>
      </c>
      <c r="H21" s="16" t="s">
        <v>13</v>
      </c>
      <c r="I21" s="17">
        <v>0.75</v>
      </c>
      <c r="J21" s="17">
        <v>0.25</v>
      </c>
      <c r="K21" s="17">
        <v>0</v>
      </c>
      <c r="L21" s="15" t="s">
        <v>13</v>
      </c>
      <c r="M21" s="21" cm="1">
        <f t="array" ref="M21">_xlfn.IFS(PhaseI_Tasks[[#This Row],[Confidence]]="L",'Task estimation'!$D$22,PhaseI_Tasks[[#This Row],[Confidence]]="M",'Task estimation'!$D$21,PhaseI_Tasks[[#This Row],[Confidence]]="H",'Task estimation'!$D$20)</f>
        <v>1.6</v>
      </c>
      <c r="N21" s="18" cm="1">
        <f t="array" ref="N21">_xlfn.IFS(PhaseI_Tasks[[#This Row],[Size]]="S",'Task estimation'!$D$2,PhaseI_Tasks[[#This Row],[Size]]="M",'Task estimation'!$D$3,PhaseI_Tasks[[#This Row],[Size]]="L",'Task estimation'!$D$4)*PhaseI_Tasks[[#This Row],[Confidence Adjustment]]</f>
        <v>25.6</v>
      </c>
      <c r="O21" s="18" cm="1">
        <f t="array" ref="O21">_xlfn.IFS(PhaseI_Tasks[[#This Row],[Size]]="S",'Task estimation'!$E$2,PhaseI_Tasks[[#This Row],[Size]]="M",'Task estimation'!$E$3,PhaseI_Tasks[[#This Row],[Size]]="L",'Task estimation'!$E$4)*PhaseI_Tasks[[#This Row],[Confidence Adjustment]]</f>
        <v>38.400000000000006</v>
      </c>
      <c r="P21" s="18">
        <f>AVERAGE(PhaseI_Tasks[[#This Row],[Hrs, Min]],PhaseI_Tasks[[#This Row],[Hrs, Max]])</f>
        <v>32</v>
      </c>
      <c r="Q21" s="18">
        <f>PhaseI_Tasks[[#This Row],[Hrs, Avg]]/PhaseI_Tasks[[#This Row],[Confidence Adjustment]]</f>
        <v>20</v>
      </c>
      <c r="R21" s="18">
        <f>PhaseI_Tasks[[#This Row],[PI %]]*PhaseI_Tasks[[#This Row],[Hrs, Min]]</f>
        <v>19.200000000000003</v>
      </c>
      <c r="S21" s="18">
        <f>PhaseI_Tasks[[#This Row],[PI %]]*PhaseI_Tasks[[#This Row],[Hrs, Max]]</f>
        <v>28.800000000000004</v>
      </c>
      <c r="T21" s="18">
        <f>PhaseI_Tasks[[#This Row],[PI %]]*PhaseI_Tasks[[#This Row],[Hrs, Avg]]</f>
        <v>24</v>
      </c>
      <c r="U21" s="18">
        <f>PhaseI_Tasks[[#This Row],[SW %]]*PhaseI_Tasks[[#This Row],[Hrs, Min]]</f>
        <v>6.4</v>
      </c>
      <c r="V21" s="18">
        <f>PhaseI_Tasks[[#This Row],[SW %]]*PhaseI_Tasks[[#This Row],[Hrs, Max]]</f>
        <v>9.6000000000000014</v>
      </c>
      <c r="W21" s="18">
        <f>PhaseI_Tasks[[#This Row],[SW %]]*PhaseI_Tasks[[#This Row],[Hrs, Avg]]</f>
        <v>8</v>
      </c>
      <c r="X21" s="18">
        <f>PhaseI_Tasks[[#This Row],[UI %]]*PhaseI_Tasks[[#This Row],[Hrs, Min]]</f>
        <v>0</v>
      </c>
      <c r="Y21" s="18">
        <f>PhaseI_Tasks[[#This Row],[UI %]]*PhaseI_Tasks[[#This Row],[Hrs, Max]]</f>
        <v>0</v>
      </c>
      <c r="Z21" s="18">
        <f>PhaseI_Tasks[[#This Row],[UI %]]*PhaseI_Tasks[[#This Row],[Hrs, Avg]]</f>
        <v>0</v>
      </c>
      <c r="AA21" s="19">
        <f>SUM(I21:K21)</f>
        <v>1</v>
      </c>
    </row>
    <row r="22" spans="1:27">
      <c r="A22" s="13" t="s">
        <v>27</v>
      </c>
      <c r="B22" s="13">
        <v>4</v>
      </c>
      <c r="C22" s="14" t="s">
        <v>126</v>
      </c>
      <c r="D22" s="15">
        <v>6</v>
      </c>
      <c r="F22" s="14" t="s">
        <v>174</v>
      </c>
      <c r="G22" s="14" t="s">
        <v>175</v>
      </c>
      <c r="H22" s="16" t="s">
        <v>13</v>
      </c>
      <c r="I22" s="17">
        <v>0.5</v>
      </c>
      <c r="J22" s="17">
        <v>0.5</v>
      </c>
      <c r="K22" s="17">
        <v>0</v>
      </c>
      <c r="L22" s="15" t="s">
        <v>14</v>
      </c>
      <c r="M22" s="21" cm="1">
        <f t="array" ref="M22">_xlfn.IFS(PhaseI_Tasks[[#This Row],[Confidence]]="L",'Task estimation'!$D$22,PhaseI_Tasks[[#This Row],[Confidence]]="M",'Task estimation'!$D$21,PhaseI_Tasks[[#This Row],[Confidence]]="H",'Task estimation'!$D$20)</f>
        <v>2</v>
      </c>
      <c r="N22" s="18" cm="1">
        <f t="array" ref="N22">_xlfn.IFS(PhaseI_Tasks[[#This Row],[Size]]="S",'Task estimation'!$D$2,PhaseI_Tasks[[#This Row],[Size]]="M",'Task estimation'!$D$3,PhaseI_Tasks[[#This Row],[Size]]="L",'Task estimation'!$D$4)*PhaseI_Tasks[[#This Row],[Confidence Adjustment]]</f>
        <v>32</v>
      </c>
      <c r="O22" s="18" cm="1">
        <f t="array" ref="O22">_xlfn.IFS(PhaseI_Tasks[[#This Row],[Size]]="S",'Task estimation'!$E$2,PhaseI_Tasks[[#This Row],[Size]]="M",'Task estimation'!$E$3,PhaseI_Tasks[[#This Row],[Size]]="L",'Task estimation'!$E$4)*PhaseI_Tasks[[#This Row],[Confidence Adjustment]]</f>
        <v>48</v>
      </c>
      <c r="P22" s="18">
        <f>AVERAGE(PhaseI_Tasks[[#This Row],[Hrs, Min]],PhaseI_Tasks[[#This Row],[Hrs, Max]])</f>
        <v>40</v>
      </c>
      <c r="Q22" s="18">
        <f>PhaseI_Tasks[[#This Row],[Hrs, Avg]]/PhaseI_Tasks[[#This Row],[Confidence Adjustment]]</f>
        <v>20</v>
      </c>
      <c r="R22" s="18">
        <f>PhaseI_Tasks[[#This Row],[PI %]]*PhaseI_Tasks[[#This Row],[Hrs, Min]]</f>
        <v>16</v>
      </c>
      <c r="S22" s="18">
        <f>PhaseI_Tasks[[#This Row],[PI %]]*PhaseI_Tasks[[#This Row],[Hrs, Max]]</f>
        <v>24</v>
      </c>
      <c r="T22" s="18">
        <f>PhaseI_Tasks[[#This Row],[PI %]]*PhaseI_Tasks[[#This Row],[Hrs, Avg]]</f>
        <v>20</v>
      </c>
      <c r="U22" s="18">
        <f>PhaseI_Tasks[[#This Row],[SW %]]*PhaseI_Tasks[[#This Row],[Hrs, Min]]</f>
        <v>16</v>
      </c>
      <c r="V22" s="18">
        <f>PhaseI_Tasks[[#This Row],[SW %]]*PhaseI_Tasks[[#This Row],[Hrs, Max]]</f>
        <v>24</v>
      </c>
      <c r="W22" s="18">
        <f>PhaseI_Tasks[[#This Row],[SW %]]*PhaseI_Tasks[[#This Row],[Hrs, Avg]]</f>
        <v>20</v>
      </c>
      <c r="X22" s="18">
        <f>PhaseI_Tasks[[#This Row],[UI %]]*PhaseI_Tasks[[#This Row],[Hrs, Min]]</f>
        <v>0</v>
      </c>
      <c r="Y22" s="18">
        <f>PhaseI_Tasks[[#This Row],[UI %]]*PhaseI_Tasks[[#This Row],[Hrs, Max]]</f>
        <v>0</v>
      </c>
      <c r="Z22" s="18">
        <f>PhaseI_Tasks[[#This Row],[UI %]]*PhaseI_Tasks[[#This Row],[Hrs, Avg]]</f>
        <v>0</v>
      </c>
      <c r="AA22" s="19">
        <f>SUM(I22:K22)</f>
        <v>1</v>
      </c>
    </row>
    <row r="23" spans="1:27">
      <c r="A23" s="13" t="s">
        <v>27</v>
      </c>
      <c r="B23" s="13">
        <v>4</v>
      </c>
      <c r="C23" s="14" t="s">
        <v>106</v>
      </c>
      <c r="D23" s="15">
        <v>3</v>
      </c>
      <c r="F23" s="14" t="s">
        <v>133</v>
      </c>
      <c r="G23" s="14" t="s">
        <v>171</v>
      </c>
      <c r="H23" s="16" t="s">
        <v>14</v>
      </c>
      <c r="I23" s="17">
        <v>0.5</v>
      </c>
      <c r="J23" s="17">
        <v>0.5</v>
      </c>
      <c r="K23" s="17">
        <v>0</v>
      </c>
      <c r="L23" s="15" t="s">
        <v>14</v>
      </c>
      <c r="M23" s="21" cm="1">
        <f t="array" ref="M23">_xlfn.IFS(PhaseI_Tasks[[#This Row],[Confidence]]="L",'Task estimation'!$D$22,PhaseI_Tasks[[#This Row],[Confidence]]="M",'Task estimation'!$D$21,PhaseI_Tasks[[#This Row],[Confidence]]="H",'Task estimation'!$D$20)</f>
        <v>2</v>
      </c>
      <c r="N23" s="18" cm="1">
        <f t="array" ref="N23">_xlfn.IFS(PhaseI_Tasks[[#This Row],[Size]]="S",'Task estimation'!$D$2,PhaseI_Tasks[[#This Row],[Size]]="M",'Task estimation'!$D$3,PhaseI_Tasks[[#This Row],[Size]]="L",'Task estimation'!$D$4)*PhaseI_Tasks[[#This Row],[Confidence Adjustment]]</f>
        <v>64</v>
      </c>
      <c r="O23" s="18" cm="1">
        <f t="array" ref="O23">_xlfn.IFS(PhaseI_Tasks[[#This Row],[Size]]="S",'Task estimation'!$E$2,PhaseI_Tasks[[#This Row],[Size]]="M",'Task estimation'!$E$3,PhaseI_Tasks[[#This Row],[Size]]="L",'Task estimation'!$E$4)*PhaseI_Tasks[[#This Row],[Confidence Adjustment]]</f>
        <v>80</v>
      </c>
      <c r="P23" s="18">
        <f>AVERAGE(PhaseI_Tasks[[#This Row],[Hrs, Min]],PhaseI_Tasks[[#This Row],[Hrs, Max]])</f>
        <v>72</v>
      </c>
      <c r="Q23" s="18">
        <f>PhaseI_Tasks[[#This Row],[Hrs, Avg]]/PhaseI_Tasks[[#This Row],[Confidence Adjustment]]</f>
        <v>36</v>
      </c>
      <c r="R23" s="18">
        <f>PhaseI_Tasks[[#This Row],[PI %]]*PhaseI_Tasks[[#This Row],[Hrs, Min]]</f>
        <v>32</v>
      </c>
      <c r="S23" s="18">
        <f>PhaseI_Tasks[[#This Row],[PI %]]*PhaseI_Tasks[[#This Row],[Hrs, Max]]</f>
        <v>40</v>
      </c>
      <c r="T23" s="18">
        <f>PhaseI_Tasks[[#This Row],[PI %]]*PhaseI_Tasks[[#This Row],[Hrs, Avg]]</f>
        <v>36</v>
      </c>
      <c r="U23" s="18">
        <f>PhaseI_Tasks[[#This Row],[SW %]]*PhaseI_Tasks[[#This Row],[Hrs, Min]]</f>
        <v>32</v>
      </c>
      <c r="V23" s="18">
        <f>PhaseI_Tasks[[#This Row],[SW %]]*PhaseI_Tasks[[#This Row],[Hrs, Max]]</f>
        <v>40</v>
      </c>
      <c r="W23" s="18">
        <f>PhaseI_Tasks[[#This Row],[SW %]]*PhaseI_Tasks[[#This Row],[Hrs, Avg]]</f>
        <v>36</v>
      </c>
      <c r="X23" s="18">
        <f>PhaseI_Tasks[[#This Row],[UI %]]*PhaseI_Tasks[[#This Row],[Hrs, Min]]</f>
        <v>0</v>
      </c>
      <c r="Y23" s="18">
        <f>PhaseI_Tasks[[#This Row],[UI %]]*PhaseI_Tasks[[#This Row],[Hrs, Max]]</f>
        <v>0</v>
      </c>
      <c r="Z23" s="18">
        <f>PhaseI_Tasks[[#This Row],[UI %]]*PhaseI_Tasks[[#This Row],[Hrs, Avg]]</f>
        <v>0</v>
      </c>
      <c r="AA23" s="19">
        <f t="shared" si="0"/>
        <v>1</v>
      </c>
    </row>
    <row r="24" spans="1:27">
      <c r="A24" s="13" t="s">
        <v>213</v>
      </c>
      <c r="B24" s="13">
        <v>4</v>
      </c>
      <c r="C24" s="14" t="s">
        <v>81</v>
      </c>
      <c r="D24" s="15" t="s">
        <v>217</v>
      </c>
      <c r="F24" s="14" t="s">
        <v>171</v>
      </c>
      <c r="G24" s="14" t="s">
        <v>171</v>
      </c>
      <c r="H24" s="22" t="s">
        <v>13</v>
      </c>
      <c r="I24" s="17">
        <v>0.34</v>
      </c>
      <c r="J24" s="17">
        <v>0.33</v>
      </c>
      <c r="K24" s="17">
        <v>0.33</v>
      </c>
      <c r="L24" s="2" t="s">
        <v>55</v>
      </c>
      <c r="M24" s="21" cm="1">
        <f t="array" ref="M24">_xlfn.IFS(PhaseI_Tasks[[#This Row],[Confidence]]="L",'Task estimation'!$D$22,PhaseI_Tasks[[#This Row],[Confidence]]="M",'Task estimation'!$D$21,PhaseI_Tasks[[#This Row],[Confidence]]="H",'Task estimation'!$D$20)</f>
        <v>1</v>
      </c>
      <c r="N24" s="18" cm="1">
        <f t="array" ref="N24">_xlfn.IFS(PhaseI_Tasks[[#This Row],[Size]]="S",'Task estimation'!$D$2,PhaseI_Tasks[[#This Row],[Size]]="M",'Task estimation'!$D$3,PhaseI_Tasks[[#This Row],[Size]]="L",'Task estimation'!$D$4)*PhaseI_Tasks[[#This Row],[Confidence Adjustment]]</f>
        <v>16</v>
      </c>
      <c r="O24" s="18" cm="1">
        <f t="array" ref="O24">_xlfn.IFS(PhaseI_Tasks[[#This Row],[Size]]="S",'Task estimation'!$E$2,PhaseI_Tasks[[#This Row],[Size]]="M",'Task estimation'!$E$3,PhaseI_Tasks[[#This Row],[Size]]="L",'Task estimation'!$E$4)*PhaseI_Tasks[[#This Row],[Confidence Adjustment]]</f>
        <v>24</v>
      </c>
      <c r="P24" s="18">
        <f>AVERAGE(PhaseI_Tasks[[#This Row],[Hrs, Min]],PhaseI_Tasks[[#This Row],[Hrs, Max]])</f>
        <v>20</v>
      </c>
      <c r="Q24" s="18">
        <f>PhaseI_Tasks[[#This Row],[Hrs, Avg]]/PhaseI_Tasks[[#This Row],[Confidence Adjustment]]</f>
        <v>20</v>
      </c>
      <c r="R24" s="18">
        <f>PhaseI_Tasks[[#This Row],[PI %]]*PhaseI_Tasks[[#This Row],[Hrs, Min]]</f>
        <v>5.44</v>
      </c>
      <c r="S24" s="18">
        <f>PhaseI_Tasks[[#This Row],[PI %]]*PhaseI_Tasks[[#This Row],[Hrs, Max]]</f>
        <v>8.16</v>
      </c>
      <c r="T24" s="18">
        <f>PhaseI_Tasks[[#This Row],[PI %]]*PhaseI_Tasks[[#This Row],[Hrs, Avg]]</f>
        <v>6.8000000000000007</v>
      </c>
      <c r="U24" s="18">
        <f>PhaseI_Tasks[[#This Row],[SW %]]*PhaseI_Tasks[[#This Row],[Hrs, Min]]</f>
        <v>5.28</v>
      </c>
      <c r="V24" s="18">
        <f>PhaseI_Tasks[[#This Row],[SW %]]*PhaseI_Tasks[[#This Row],[Hrs, Max]]</f>
        <v>7.92</v>
      </c>
      <c r="W24" s="18">
        <f>PhaseI_Tasks[[#This Row],[SW %]]*PhaseI_Tasks[[#This Row],[Hrs, Avg]]</f>
        <v>6.6000000000000005</v>
      </c>
      <c r="X24" s="18">
        <f>PhaseI_Tasks[[#This Row],[UI %]]*PhaseI_Tasks[[#This Row],[Hrs, Min]]</f>
        <v>5.28</v>
      </c>
      <c r="Y24" s="18">
        <f>PhaseI_Tasks[[#This Row],[UI %]]*PhaseI_Tasks[[#This Row],[Hrs, Max]]</f>
        <v>7.92</v>
      </c>
      <c r="Z24" s="18">
        <f>PhaseI_Tasks[[#This Row],[UI %]]*PhaseI_Tasks[[#This Row],[Hrs, Avg]]</f>
        <v>6.6000000000000005</v>
      </c>
      <c r="AA24" s="19">
        <f t="shared" si="0"/>
        <v>1</v>
      </c>
    </row>
    <row r="25" spans="1:27">
      <c r="A25" s="13" t="s">
        <v>27</v>
      </c>
      <c r="B25" s="13">
        <v>5</v>
      </c>
      <c r="C25" s="14" t="s">
        <v>92</v>
      </c>
      <c r="D25" s="15">
        <v>3</v>
      </c>
      <c r="F25" s="14" t="s">
        <v>176</v>
      </c>
      <c r="G25" s="14" t="s">
        <v>177</v>
      </c>
      <c r="H25" s="20" t="s">
        <v>13</v>
      </c>
      <c r="I25" s="17">
        <v>0.5</v>
      </c>
      <c r="J25" s="17">
        <v>0.5</v>
      </c>
      <c r="K25" s="17">
        <v>0</v>
      </c>
      <c r="L25" s="15" t="s">
        <v>13</v>
      </c>
      <c r="M25" s="21" cm="1">
        <f t="array" ref="M25">_xlfn.IFS(PhaseI_Tasks[[#This Row],[Confidence]]="L",'Task estimation'!$D$22,PhaseI_Tasks[[#This Row],[Confidence]]="M",'Task estimation'!$D$21,PhaseI_Tasks[[#This Row],[Confidence]]="H",'Task estimation'!$D$20)</f>
        <v>1.6</v>
      </c>
      <c r="N25" s="18" cm="1">
        <f t="array" ref="N25">_xlfn.IFS(PhaseI_Tasks[[#This Row],[Size]]="S",'Task estimation'!$D$2,PhaseI_Tasks[[#This Row],[Size]]="M",'Task estimation'!$D$3,PhaseI_Tasks[[#This Row],[Size]]="L",'Task estimation'!$D$4)*PhaseI_Tasks[[#This Row],[Confidence Adjustment]]</f>
        <v>25.6</v>
      </c>
      <c r="O25" s="18" cm="1">
        <f t="array" ref="O25">_xlfn.IFS(PhaseI_Tasks[[#This Row],[Size]]="S",'Task estimation'!$E$2,PhaseI_Tasks[[#This Row],[Size]]="M",'Task estimation'!$E$3,PhaseI_Tasks[[#This Row],[Size]]="L",'Task estimation'!$E$4)*PhaseI_Tasks[[#This Row],[Confidence Adjustment]]</f>
        <v>38.400000000000006</v>
      </c>
      <c r="P25" s="18">
        <f>AVERAGE(PhaseI_Tasks[[#This Row],[Hrs, Min]],PhaseI_Tasks[[#This Row],[Hrs, Max]])</f>
        <v>32</v>
      </c>
      <c r="Q25" s="18">
        <f>PhaseI_Tasks[[#This Row],[Hrs, Avg]]/PhaseI_Tasks[[#This Row],[Confidence Adjustment]]</f>
        <v>20</v>
      </c>
      <c r="R25" s="18">
        <f>PhaseI_Tasks[[#This Row],[PI %]]*PhaseI_Tasks[[#This Row],[Hrs, Min]]</f>
        <v>12.8</v>
      </c>
      <c r="S25" s="18">
        <f>PhaseI_Tasks[[#This Row],[PI %]]*PhaseI_Tasks[[#This Row],[Hrs, Max]]</f>
        <v>19.200000000000003</v>
      </c>
      <c r="T25" s="18">
        <f>PhaseI_Tasks[[#This Row],[PI %]]*PhaseI_Tasks[[#This Row],[Hrs, Avg]]</f>
        <v>16</v>
      </c>
      <c r="U25" s="18">
        <f>PhaseI_Tasks[[#This Row],[SW %]]*PhaseI_Tasks[[#This Row],[Hrs, Min]]</f>
        <v>12.8</v>
      </c>
      <c r="V25" s="18">
        <f>PhaseI_Tasks[[#This Row],[SW %]]*PhaseI_Tasks[[#This Row],[Hrs, Max]]</f>
        <v>19.200000000000003</v>
      </c>
      <c r="W25" s="18">
        <f>PhaseI_Tasks[[#This Row],[SW %]]*PhaseI_Tasks[[#This Row],[Hrs, Avg]]</f>
        <v>16</v>
      </c>
      <c r="X25" s="18">
        <f>PhaseI_Tasks[[#This Row],[UI %]]*PhaseI_Tasks[[#This Row],[Hrs, Min]]</f>
        <v>0</v>
      </c>
      <c r="Y25" s="18">
        <f>PhaseI_Tasks[[#This Row],[UI %]]*PhaseI_Tasks[[#This Row],[Hrs, Max]]</f>
        <v>0</v>
      </c>
      <c r="Z25" s="18">
        <f>PhaseI_Tasks[[#This Row],[UI %]]*PhaseI_Tasks[[#This Row],[Hrs, Avg]]</f>
        <v>0</v>
      </c>
      <c r="AA25" s="19">
        <f>SUM(I25:K25)</f>
        <v>1</v>
      </c>
    </row>
    <row r="26" spans="1:27">
      <c r="A26" s="13" t="s">
        <v>27</v>
      </c>
      <c r="B26" s="13">
        <v>5</v>
      </c>
      <c r="C26" s="14" t="s">
        <v>105</v>
      </c>
      <c r="D26" s="15">
        <v>3</v>
      </c>
      <c r="F26" t="s">
        <v>130</v>
      </c>
      <c r="G26" t="s">
        <v>178</v>
      </c>
      <c r="H26" s="22" t="s">
        <v>13</v>
      </c>
      <c r="I26" s="17">
        <v>0.5</v>
      </c>
      <c r="J26" s="17">
        <v>0.5</v>
      </c>
      <c r="K26" s="17">
        <v>0</v>
      </c>
      <c r="L26" s="15" t="s">
        <v>14</v>
      </c>
      <c r="M26" s="21" cm="1">
        <f t="array" ref="M26">_xlfn.IFS(PhaseI_Tasks[[#This Row],[Confidence]]="L",'Task estimation'!$D$22,PhaseI_Tasks[[#This Row],[Confidence]]="M",'Task estimation'!$D$21,PhaseI_Tasks[[#This Row],[Confidence]]="H",'Task estimation'!$D$20)</f>
        <v>2</v>
      </c>
      <c r="N26" s="18" cm="1">
        <f t="array" ref="N26">_xlfn.IFS(PhaseI_Tasks[[#This Row],[Size]]="S",'Task estimation'!$D$2,PhaseI_Tasks[[#This Row],[Size]]="M",'Task estimation'!$D$3,PhaseI_Tasks[[#This Row],[Size]]="L",'Task estimation'!$D$4)*PhaseI_Tasks[[#This Row],[Confidence Adjustment]]</f>
        <v>32</v>
      </c>
      <c r="O26" s="18" cm="1">
        <f t="array" ref="O26">_xlfn.IFS(PhaseI_Tasks[[#This Row],[Size]]="S",'Task estimation'!$E$2,PhaseI_Tasks[[#This Row],[Size]]="M",'Task estimation'!$E$3,PhaseI_Tasks[[#This Row],[Size]]="L",'Task estimation'!$E$4)*PhaseI_Tasks[[#This Row],[Confidence Adjustment]]</f>
        <v>48</v>
      </c>
      <c r="P26" s="18">
        <f>AVERAGE(PhaseI_Tasks[[#This Row],[Hrs, Min]],PhaseI_Tasks[[#This Row],[Hrs, Max]])</f>
        <v>40</v>
      </c>
      <c r="Q26" s="18">
        <f>PhaseI_Tasks[[#This Row],[Hrs, Avg]]/PhaseI_Tasks[[#This Row],[Confidence Adjustment]]</f>
        <v>20</v>
      </c>
      <c r="R26" s="18">
        <f>PhaseI_Tasks[[#This Row],[PI %]]*PhaseI_Tasks[[#This Row],[Hrs, Min]]</f>
        <v>16</v>
      </c>
      <c r="S26" s="18">
        <f>PhaseI_Tasks[[#This Row],[PI %]]*PhaseI_Tasks[[#This Row],[Hrs, Max]]</f>
        <v>24</v>
      </c>
      <c r="T26" s="18">
        <f>PhaseI_Tasks[[#This Row],[PI %]]*PhaseI_Tasks[[#This Row],[Hrs, Avg]]</f>
        <v>20</v>
      </c>
      <c r="U26" s="18">
        <f>PhaseI_Tasks[[#This Row],[SW %]]*PhaseI_Tasks[[#This Row],[Hrs, Min]]</f>
        <v>16</v>
      </c>
      <c r="V26" s="18">
        <f>PhaseI_Tasks[[#This Row],[SW %]]*PhaseI_Tasks[[#This Row],[Hrs, Max]]</f>
        <v>24</v>
      </c>
      <c r="W26" s="18">
        <f>PhaseI_Tasks[[#This Row],[SW %]]*PhaseI_Tasks[[#This Row],[Hrs, Avg]]</f>
        <v>20</v>
      </c>
      <c r="X26" s="18">
        <f>PhaseI_Tasks[[#This Row],[UI %]]*PhaseI_Tasks[[#This Row],[Hrs, Min]]</f>
        <v>0</v>
      </c>
      <c r="Y26" s="18">
        <f>PhaseI_Tasks[[#This Row],[UI %]]*PhaseI_Tasks[[#This Row],[Hrs, Max]]</f>
        <v>0</v>
      </c>
      <c r="Z26" s="18">
        <f>PhaseI_Tasks[[#This Row],[UI %]]*PhaseI_Tasks[[#This Row],[Hrs, Avg]]</f>
        <v>0</v>
      </c>
      <c r="AA26" s="19">
        <f>SUM(I26:K26)</f>
        <v>1</v>
      </c>
    </row>
    <row r="27" spans="1:27">
      <c r="A27" s="13" t="s">
        <v>27</v>
      </c>
      <c r="B27" s="13">
        <v>5</v>
      </c>
      <c r="C27" s="14" t="s">
        <v>179</v>
      </c>
      <c r="D27" s="15">
        <v>2</v>
      </c>
      <c r="F27" s="14" t="s">
        <v>180</v>
      </c>
      <c r="G27" t="s">
        <v>181</v>
      </c>
      <c r="H27" s="22" t="s">
        <v>13</v>
      </c>
      <c r="I27" s="17">
        <v>0.5</v>
      </c>
      <c r="J27" s="17">
        <v>0.5</v>
      </c>
      <c r="K27" s="17">
        <v>0</v>
      </c>
      <c r="L27" s="2" t="s">
        <v>14</v>
      </c>
      <c r="M27" s="21" cm="1">
        <f t="array" ref="M27">_xlfn.IFS(PhaseI_Tasks[[#This Row],[Confidence]]="L",'Task estimation'!$D$22,PhaseI_Tasks[[#This Row],[Confidence]]="M",'Task estimation'!$D$21,PhaseI_Tasks[[#This Row],[Confidence]]="H",'Task estimation'!$D$20)</f>
        <v>2</v>
      </c>
      <c r="N27" s="18" cm="1">
        <f t="array" ref="N27">_xlfn.IFS(PhaseI_Tasks[[#This Row],[Size]]="S",'Task estimation'!$D$2,PhaseI_Tasks[[#This Row],[Size]]="M",'Task estimation'!$D$3,PhaseI_Tasks[[#This Row],[Size]]="L",'Task estimation'!$D$4)*PhaseI_Tasks[[#This Row],[Confidence Adjustment]]</f>
        <v>32</v>
      </c>
      <c r="O27" s="18" cm="1">
        <f t="array" ref="O27">_xlfn.IFS(PhaseI_Tasks[[#This Row],[Size]]="S",'Task estimation'!$E$2,PhaseI_Tasks[[#This Row],[Size]]="M",'Task estimation'!$E$3,PhaseI_Tasks[[#This Row],[Size]]="L",'Task estimation'!$E$4)*PhaseI_Tasks[[#This Row],[Confidence Adjustment]]</f>
        <v>48</v>
      </c>
      <c r="P27" s="18">
        <f>AVERAGE(PhaseI_Tasks[[#This Row],[Hrs, Min]],PhaseI_Tasks[[#This Row],[Hrs, Max]])</f>
        <v>40</v>
      </c>
      <c r="Q27" s="18">
        <f>PhaseI_Tasks[[#This Row],[Hrs, Avg]]/PhaseI_Tasks[[#This Row],[Confidence Adjustment]]</f>
        <v>20</v>
      </c>
      <c r="R27" s="18">
        <f>PhaseI_Tasks[[#This Row],[PI %]]*PhaseI_Tasks[[#This Row],[Hrs, Min]]</f>
        <v>16</v>
      </c>
      <c r="S27" s="18">
        <f>PhaseI_Tasks[[#This Row],[PI %]]*PhaseI_Tasks[[#This Row],[Hrs, Max]]</f>
        <v>24</v>
      </c>
      <c r="T27" s="18">
        <f>PhaseI_Tasks[[#This Row],[PI %]]*PhaseI_Tasks[[#This Row],[Hrs, Avg]]</f>
        <v>20</v>
      </c>
      <c r="U27" s="18">
        <f>PhaseI_Tasks[[#This Row],[SW %]]*PhaseI_Tasks[[#This Row],[Hrs, Min]]</f>
        <v>16</v>
      </c>
      <c r="V27" s="18">
        <f>PhaseI_Tasks[[#This Row],[SW %]]*PhaseI_Tasks[[#This Row],[Hrs, Max]]</f>
        <v>24</v>
      </c>
      <c r="W27" s="18">
        <f>PhaseI_Tasks[[#This Row],[SW %]]*PhaseI_Tasks[[#This Row],[Hrs, Avg]]</f>
        <v>20</v>
      </c>
      <c r="X27" s="18">
        <f>PhaseI_Tasks[[#This Row],[UI %]]*PhaseI_Tasks[[#This Row],[Hrs, Min]]</f>
        <v>0</v>
      </c>
      <c r="Y27" s="18">
        <f>PhaseI_Tasks[[#This Row],[UI %]]*PhaseI_Tasks[[#This Row],[Hrs, Max]]</f>
        <v>0</v>
      </c>
      <c r="Z27" s="18">
        <f>PhaseI_Tasks[[#This Row],[UI %]]*PhaseI_Tasks[[#This Row],[Hrs, Avg]]</f>
        <v>0</v>
      </c>
      <c r="AA27" s="19">
        <f>SUM(I27:K27)</f>
        <v>1</v>
      </c>
    </row>
    <row r="28" spans="1:27">
      <c r="A28" s="13" t="s">
        <v>27</v>
      </c>
      <c r="B28" s="13">
        <v>5</v>
      </c>
      <c r="C28" s="14" t="s">
        <v>107</v>
      </c>
      <c r="D28" s="15">
        <v>3</v>
      </c>
      <c r="F28" t="s">
        <v>134</v>
      </c>
      <c r="G28" s="14" t="s">
        <v>140</v>
      </c>
      <c r="H28" s="22" t="s">
        <v>13</v>
      </c>
      <c r="I28" s="17">
        <v>0.5</v>
      </c>
      <c r="J28" s="17">
        <v>0.5</v>
      </c>
      <c r="K28" s="17">
        <v>0</v>
      </c>
      <c r="L28" s="2" t="s">
        <v>14</v>
      </c>
      <c r="M28" s="21" cm="1">
        <f t="array" ref="M28">_xlfn.IFS(PhaseI_Tasks[[#This Row],[Confidence]]="L",'Task estimation'!$D$22,PhaseI_Tasks[[#This Row],[Confidence]]="M",'Task estimation'!$D$21,PhaseI_Tasks[[#This Row],[Confidence]]="H",'Task estimation'!$D$20)</f>
        <v>2</v>
      </c>
      <c r="N28" s="18" cm="1">
        <f t="array" ref="N28">_xlfn.IFS(PhaseI_Tasks[[#This Row],[Size]]="S",'Task estimation'!$D$2,PhaseI_Tasks[[#This Row],[Size]]="M",'Task estimation'!$D$3,PhaseI_Tasks[[#This Row],[Size]]="L",'Task estimation'!$D$4)*PhaseI_Tasks[[#This Row],[Confidence Adjustment]]</f>
        <v>32</v>
      </c>
      <c r="O28" s="18" cm="1">
        <f t="array" ref="O28">_xlfn.IFS(PhaseI_Tasks[[#This Row],[Size]]="S",'Task estimation'!$E$2,PhaseI_Tasks[[#This Row],[Size]]="M",'Task estimation'!$E$3,PhaseI_Tasks[[#This Row],[Size]]="L",'Task estimation'!$E$4)*PhaseI_Tasks[[#This Row],[Confidence Adjustment]]</f>
        <v>48</v>
      </c>
      <c r="P28" s="18">
        <f>AVERAGE(PhaseI_Tasks[[#This Row],[Hrs, Min]],PhaseI_Tasks[[#This Row],[Hrs, Max]])</f>
        <v>40</v>
      </c>
      <c r="Q28" s="18">
        <f>PhaseI_Tasks[[#This Row],[Hrs, Avg]]/PhaseI_Tasks[[#This Row],[Confidence Adjustment]]</f>
        <v>20</v>
      </c>
      <c r="R28" s="18">
        <f>PhaseI_Tasks[[#This Row],[PI %]]*PhaseI_Tasks[[#This Row],[Hrs, Min]]</f>
        <v>16</v>
      </c>
      <c r="S28" s="18">
        <f>PhaseI_Tasks[[#This Row],[PI %]]*PhaseI_Tasks[[#This Row],[Hrs, Max]]</f>
        <v>24</v>
      </c>
      <c r="T28" s="18">
        <f>PhaseI_Tasks[[#This Row],[PI %]]*PhaseI_Tasks[[#This Row],[Hrs, Avg]]</f>
        <v>20</v>
      </c>
      <c r="U28" s="18">
        <f>PhaseI_Tasks[[#This Row],[SW %]]*PhaseI_Tasks[[#This Row],[Hrs, Min]]</f>
        <v>16</v>
      </c>
      <c r="V28" s="18">
        <f>PhaseI_Tasks[[#This Row],[SW %]]*PhaseI_Tasks[[#This Row],[Hrs, Max]]</f>
        <v>24</v>
      </c>
      <c r="W28" s="18">
        <f>PhaseI_Tasks[[#This Row],[SW %]]*PhaseI_Tasks[[#This Row],[Hrs, Avg]]</f>
        <v>20</v>
      </c>
      <c r="X28" s="18">
        <f>PhaseI_Tasks[[#This Row],[UI %]]*PhaseI_Tasks[[#This Row],[Hrs, Min]]</f>
        <v>0</v>
      </c>
      <c r="Y28" s="18">
        <f>PhaseI_Tasks[[#This Row],[UI %]]*PhaseI_Tasks[[#This Row],[Hrs, Max]]</f>
        <v>0</v>
      </c>
      <c r="Z28" s="18">
        <f>PhaseI_Tasks[[#This Row],[UI %]]*PhaseI_Tasks[[#This Row],[Hrs, Avg]]</f>
        <v>0</v>
      </c>
      <c r="AA28" s="19">
        <f t="shared" si="0"/>
        <v>1</v>
      </c>
    </row>
    <row r="29" spans="1:27">
      <c r="A29" s="13" t="s">
        <v>213</v>
      </c>
      <c r="B29" s="13">
        <v>5</v>
      </c>
      <c r="C29" s="14" t="s">
        <v>82</v>
      </c>
      <c r="D29" s="15" t="s">
        <v>217</v>
      </c>
      <c r="F29" s="14" t="s">
        <v>171</v>
      </c>
      <c r="G29" s="14" t="s">
        <v>171</v>
      </c>
      <c r="H29" s="16" t="s">
        <v>13</v>
      </c>
      <c r="I29" s="17">
        <v>0.34</v>
      </c>
      <c r="J29" s="17">
        <v>0.33</v>
      </c>
      <c r="K29" s="17">
        <v>0.33</v>
      </c>
      <c r="L29" s="15" t="s">
        <v>55</v>
      </c>
      <c r="M29" s="21" cm="1">
        <f t="array" ref="M29">_xlfn.IFS(PhaseI_Tasks[[#This Row],[Confidence]]="L",'Task estimation'!$D$22,PhaseI_Tasks[[#This Row],[Confidence]]="M",'Task estimation'!$D$21,PhaseI_Tasks[[#This Row],[Confidence]]="H",'Task estimation'!$D$20)</f>
        <v>1</v>
      </c>
      <c r="N29" s="18" cm="1">
        <f t="array" ref="N29">_xlfn.IFS(PhaseI_Tasks[[#This Row],[Size]]="S",'Task estimation'!$D$2,PhaseI_Tasks[[#This Row],[Size]]="M",'Task estimation'!$D$3,PhaseI_Tasks[[#This Row],[Size]]="L",'Task estimation'!$D$4)*PhaseI_Tasks[[#This Row],[Confidence Adjustment]]</f>
        <v>16</v>
      </c>
      <c r="O29" s="18" cm="1">
        <f t="array" ref="O29">_xlfn.IFS(PhaseI_Tasks[[#This Row],[Size]]="S",'Task estimation'!$E$2,PhaseI_Tasks[[#This Row],[Size]]="M",'Task estimation'!$E$3,PhaseI_Tasks[[#This Row],[Size]]="L",'Task estimation'!$E$4)*PhaseI_Tasks[[#This Row],[Confidence Adjustment]]</f>
        <v>24</v>
      </c>
      <c r="P29" s="18">
        <f>AVERAGE(PhaseI_Tasks[[#This Row],[Hrs, Min]],PhaseI_Tasks[[#This Row],[Hrs, Max]])</f>
        <v>20</v>
      </c>
      <c r="Q29" s="18">
        <f>PhaseI_Tasks[[#This Row],[Hrs, Avg]]/PhaseI_Tasks[[#This Row],[Confidence Adjustment]]</f>
        <v>20</v>
      </c>
      <c r="R29" s="18">
        <f>PhaseI_Tasks[[#This Row],[PI %]]*PhaseI_Tasks[[#This Row],[Hrs, Min]]</f>
        <v>5.44</v>
      </c>
      <c r="S29" s="18">
        <f>PhaseI_Tasks[[#This Row],[PI %]]*PhaseI_Tasks[[#This Row],[Hrs, Max]]</f>
        <v>8.16</v>
      </c>
      <c r="T29" s="18">
        <f>PhaseI_Tasks[[#This Row],[PI %]]*PhaseI_Tasks[[#This Row],[Hrs, Avg]]</f>
        <v>6.8000000000000007</v>
      </c>
      <c r="U29" s="18">
        <f>PhaseI_Tasks[[#This Row],[SW %]]*PhaseI_Tasks[[#This Row],[Hrs, Min]]</f>
        <v>5.28</v>
      </c>
      <c r="V29" s="18">
        <f>PhaseI_Tasks[[#This Row],[SW %]]*PhaseI_Tasks[[#This Row],[Hrs, Max]]</f>
        <v>7.92</v>
      </c>
      <c r="W29" s="18">
        <f>PhaseI_Tasks[[#This Row],[SW %]]*PhaseI_Tasks[[#This Row],[Hrs, Avg]]</f>
        <v>6.6000000000000005</v>
      </c>
      <c r="X29" s="18">
        <f>PhaseI_Tasks[[#This Row],[UI %]]*PhaseI_Tasks[[#This Row],[Hrs, Min]]</f>
        <v>5.28</v>
      </c>
      <c r="Y29" s="18">
        <f>PhaseI_Tasks[[#This Row],[UI %]]*PhaseI_Tasks[[#This Row],[Hrs, Max]]</f>
        <v>7.92</v>
      </c>
      <c r="Z29" s="18">
        <f>PhaseI_Tasks[[#This Row],[UI %]]*PhaseI_Tasks[[#This Row],[Hrs, Avg]]</f>
        <v>6.6000000000000005</v>
      </c>
      <c r="AA29" s="19">
        <f t="shared" si="0"/>
        <v>1</v>
      </c>
    </row>
    <row r="30" spans="1:27">
      <c r="A30" s="13" t="s">
        <v>29</v>
      </c>
      <c r="B30" s="13">
        <v>6</v>
      </c>
      <c r="C30" s="14" t="s">
        <v>184</v>
      </c>
      <c r="D30" s="15">
        <v>3</v>
      </c>
      <c r="F30" s="14" t="s">
        <v>185</v>
      </c>
      <c r="G30" s="14" t="s">
        <v>186</v>
      </c>
      <c r="H30" s="16" t="s">
        <v>12</v>
      </c>
      <c r="I30" s="17">
        <v>0.75</v>
      </c>
      <c r="J30" s="17">
        <v>0.15</v>
      </c>
      <c r="K30" s="17">
        <v>0.1</v>
      </c>
      <c r="L30" s="15" t="s">
        <v>13</v>
      </c>
      <c r="M30" s="21" cm="1">
        <f t="array" ref="M30">_xlfn.IFS(PhaseI_Tasks[[#This Row],[Confidence]]="L",'Task estimation'!$D$22,PhaseI_Tasks[[#This Row],[Confidence]]="M",'Task estimation'!$D$21,PhaseI_Tasks[[#This Row],[Confidence]]="H",'Task estimation'!$D$20)</f>
        <v>1.6</v>
      </c>
      <c r="N30" s="18" cm="1">
        <f t="array" ref="N30">_xlfn.IFS(PhaseI_Tasks[[#This Row],[Size]]="S",'Task estimation'!$D$2,PhaseI_Tasks[[#This Row],[Size]]="M",'Task estimation'!$D$3,PhaseI_Tasks[[#This Row],[Size]]="L",'Task estimation'!$D$4)*PhaseI_Tasks[[#This Row],[Confidence Adjustment]]</f>
        <v>6.4</v>
      </c>
      <c r="O30" s="18" cm="1">
        <f t="array" ref="O30">_xlfn.IFS(PhaseI_Tasks[[#This Row],[Size]]="S",'Task estimation'!$E$2,PhaseI_Tasks[[#This Row],[Size]]="M",'Task estimation'!$E$3,PhaseI_Tasks[[#This Row],[Size]]="L",'Task estimation'!$E$4)*PhaseI_Tasks[[#This Row],[Confidence Adjustment]]</f>
        <v>12.8</v>
      </c>
      <c r="P30" s="18">
        <f>AVERAGE(PhaseI_Tasks[[#This Row],[Hrs, Min]],PhaseI_Tasks[[#This Row],[Hrs, Max]])</f>
        <v>9.6000000000000014</v>
      </c>
      <c r="Q30" s="18">
        <f>PhaseI_Tasks[[#This Row],[Hrs, Avg]]/PhaseI_Tasks[[#This Row],[Confidence Adjustment]]</f>
        <v>6.0000000000000009</v>
      </c>
      <c r="R30" s="18">
        <f>PhaseI_Tasks[[#This Row],[PI %]]*PhaseI_Tasks[[#This Row],[Hrs, Min]]</f>
        <v>4.8000000000000007</v>
      </c>
      <c r="S30" s="18">
        <f>PhaseI_Tasks[[#This Row],[PI %]]*PhaseI_Tasks[[#This Row],[Hrs, Max]]</f>
        <v>9.6000000000000014</v>
      </c>
      <c r="T30" s="18">
        <f>PhaseI_Tasks[[#This Row],[PI %]]*PhaseI_Tasks[[#This Row],[Hrs, Avg]]</f>
        <v>7.2000000000000011</v>
      </c>
      <c r="U30" s="18">
        <f>PhaseI_Tasks[[#This Row],[SW %]]*PhaseI_Tasks[[#This Row],[Hrs, Min]]</f>
        <v>0.96</v>
      </c>
      <c r="V30" s="18">
        <f>PhaseI_Tasks[[#This Row],[SW %]]*PhaseI_Tasks[[#This Row],[Hrs, Max]]</f>
        <v>1.92</v>
      </c>
      <c r="W30" s="18">
        <f>PhaseI_Tasks[[#This Row],[SW %]]*PhaseI_Tasks[[#This Row],[Hrs, Avg]]</f>
        <v>1.4400000000000002</v>
      </c>
      <c r="X30" s="18">
        <f>PhaseI_Tasks[[#This Row],[UI %]]*PhaseI_Tasks[[#This Row],[Hrs, Min]]</f>
        <v>0.64000000000000012</v>
      </c>
      <c r="Y30" s="18">
        <f>PhaseI_Tasks[[#This Row],[UI %]]*PhaseI_Tasks[[#This Row],[Hrs, Max]]</f>
        <v>1.2800000000000002</v>
      </c>
      <c r="Z30" s="18">
        <f>PhaseI_Tasks[[#This Row],[UI %]]*PhaseI_Tasks[[#This Row],[Hrs, Avg]]</f>
        <v>0.96000000000000019</v>
      </c>
      <c r="AA30" s="19">
        <f>SUM(I30:K30)</f>
        <v>1</v>
      </c>
    </row>
    <row r="31" spans="1:27">
      <c r="A31" s="13" t="s">
        <v>27</v>
      </c>
      <c r="B31" s="13">
        <v>6</v>
      </c>
      <c r="C31" s="14" t="s">
        <v>135</v>
      </c>
      <c r="D31" s="15">
        <v>2</v>
      </c>
      <c r="F31" t="s">
        <v>187</v>
      </c>
      <c r="G31" t="s">
        <v>141</v>
      </c>
      <c r="H31" s="22" t="s">
        <v>13</v>
      </c>
      <c r="I31" s="17">
        <v>0.5</v>
      </c>
      <c r="J31" s="17">
        <v>0.5</v>
      </c>
      <c r="K31" s="17">
        <v>0</v>
      </c>
      <c r="L31" s="15" t="s">
        <v>14</v>
      </c>
      <c r="M31" s="21" cm="1">
        <f t="array" ref="M31">_xlfn.IFS(PhaseI_Tasks[[#This Row],[Confidence]]="L",'Task estimation'!$D$22,PhaseI_Tasks[[#This Row],[Confidence]]="M",'Task estimation'!$D$21,PhaseI_Tasks[[#This Row],[Confidence]]="H",'Task estimation'!$D$20)</f>
        <v>2</v>
      </c>
      <c r="N31" s="18" cm="1">
        <f t="array" ref="N31">_xlfn.IFS(PhaseI_Tasks[[#This Row],[Size]]="S",'Task estimation'!$D$2,PhaseI_Tasks[[#This Row],[Size]]="M",'Task estimation'!$D$3,PhaseI_Tasks[[#This Row],[Size]]="L",'Task estimation'!$D$4)*PhaseI_Tasks[[#This Row],[Confidence Adjustment]]</f>
        <v>32</v>
      </c>
      <c r="O31" s="18" cm="1">
        <f t="array" ref="O31">_xlfn.IFS(PhaseI_Tasks[[#This Row],[Size]]="S",'Task estimation'!$E$2,PhaseI_Tasks[[#This Row],[Size]]="M",'Task estimation'!$E$3,PhaseI_Tasks[[#This Row],[Size]]="L",'Task estimation'!$E$4)*PhaseI_Tasks[[#This Row],[Confidence Adjustment]]</f>
        <v>48</v>
      </c>
      <c r="P31" s="18">
        <f>AVERAGE(PhaseI_Tasks[[#This Row],[Hrs, Min]],PhaseI_Tasks[[#This Row],[Hrs, Max]])</f>
        <v>40</v>
      </c>
      <c r="Q31" s="18">
        <f>PhaseI_Tasks[[#This Row],[Hrs, Avg]]/PhaseI_Tasks[[#This Row],[Confidence Adjustment]]</f>
        <v>20</v>
      </c>
      <c r="R31" s="18">
        <f>PhaseI_Tasks[[#This Row],[PI %]]*PhaseI_Tasks[[#This Row],[Hrs, Min]]</f>
        <v>16</v>
      </c>
      <c r="S31" s="18">
        <f>PhaseI_Tasks[[#This Row],[PI %]]*PhaseI_Tasks[[#This Row],[Hrs, Max]]</f>
        <v>24</v>
      </c>
      <c r="T31" s="18">
        <f>PhaseI_Tasks[[#This Row],[PI %]]*PhaseI_Tasks[[#This Row],[Hrs, Avg]]</f>
        <v>20</v>
      </c>
      <c r="U31" s="18">
        <f>PhaseI_Tasks[[#This Row],[SW %]]*PhaseI_Tasks[[#This Row],[Hrs, Min]]</f>
        <v>16</v>
      </c>
      <c r="V31" s="18">
        <f>PhaseI_Tasks[[#This Row],[SW %]]*PhaseI_Tasks[[#This Row],[Hrs, Max]]</f>
        <v>24</v>
      </c>
      <c r="W31" s="18">
        <f>PhaseI_Tasks[[#This Row],[SW %]]*PhaseI_Tasks[[#This Row],[Hrs, Avg]]</f>
        <v>20</v>
      </c>
      <c r="X31" s="18">
        <f>PhaseI_Tasks[[#This Row],[UI %]]*PhaseI_Tasks[[#This Row],[Hrs, Min]]</f>
        <v>0</v>
      </c>
      <c r="Y31" s="18">
        <f>PhaseI_Tasks[[#This Row],[UI %]]*PhaseI_Tasks[[#This Row],[Hrs, Max]]</f>
        <v>0</v>
      </c>
      <c r="Z31" s="18">
        <f>PhaseI_Tasks[[#This Row],[UI %]]*PhaseI_Tasks[[#This Row],[Hrs, Avg]]</f>
        <v>0</v>
      </c>
      <c r="AA31" s="19">
        <f t="shared" si="0"/>
        <v>1</v>
      </c>
    </row>
    <row r="32" spans="1:27">
      <c r="A32" s="13" t="s">
        <v>27</v>
      </c>
      <c r="B32" s="13">
        <v>6</v>
      </c>
      <c r="C32" s="14" t="s">
        <v>192</v>
      </c>
      <c r="D32" s="15">
        <v>6</v>
      </c>
      <c r="F32" s="14" t="s">
        <v>193</v>
      </c>
      <c r="G32" s="14" t="s">
        <v>194</v>
      </c>
      <c r="H32" s="16" t="s">
        <v>13</v>
      </c>
      <c r="I32" s="17">
        <v>0.5</v>
      </c>
      <c r="J32" s="17">
        <v>0.5</v>
      </c>
      <c r="K32" s="17">
        <v>0</v>
      </c>
      <c r="L32" s="15" t="s">
        <v>14</v>
      </c>
      <c r="M32" s="21" cm="1">
        <f t="array" ref="M32">_xlfn.IFS(PhaseI_Tasks[[#This Row],[Confidence]]="L",'Task estimation'!$D$22,PhaseI_Tasks[[#This Row],[Confidence]]="M",'Task estimation'!$D$21,PhaseI_Tasks[[#This Row],[Confidence]]="H",'Task estimation'!$D$20)</f>
        <v>2</v>
      </c>
      <c r="N32" s="18" cm="1">
        <f t="array" ref="N32">_xlfn.IFS(PhaseI_Tasks[[#This Row],[Size]]="S",'Task estimation'!$D$2,PhaseI_Tasks[[#This Row],[Size]]="M",'Task estimation'!$D$3,PhaseI_Tasks[[#This Row],[Size]]="L",'Task estimation'!$D$4)*PhaseI_Tasks[[#This Row],[Confidence Adjustment]]</f>
        <v>32</v>
      </c>
      <c r="O32" s="18" cm="1">
        <f t="array" ref="O32">_xlfn.IFS(PhaseI_Tasks[[#This Row],[Size]]="S",'Task estimation'!$E$2,PhaseI_Tasks[[#This Row],[Size]]="M",'Task estimation'!$E$3,PhaseI_Tasks[[#This Row],[Size]]="L",'Task estimation'!$E$4)*PhaseI_Tasks[[#This Row],[Confidence Adjustment]]</f>
        <v>48</v>
      </c>
      <c r="P32" s="18">
        <f>AVERAGE(PhaseI_Tasks[[#This Row],[Hrs, Min]],PhaseI_Tasks[[#This Row],[Hrs, Max]])</f>
        <v>40</v>
      </c>
      <c r="Q32" s="18">
        <f>PhaseI_Tasks[[#This Row],[Hrs, Avg]]/PhaseI_Tasks[[#This Row],[Confidence Adjustment]]</f>
        <v>20</v>
      </c>
      <c r="R32" s="18">
        <f>PhaseI_Tasks[[#This Row],[PI %]]*PhaseI_Tasks[[#This Row],[Hrs, Min]]</f>
        <v>16</v>
      </c>
      <c r="S32" s="18">
        <f>PhaseI_Tasks[[#This Row],[PI %]]*PhaseI_Tasks[[#This Row],[Hrs, Max]]</f>
        <v>24</v>
      </c>
      <c r="T32" s="18">
        <f>PhaseI_Tasks[[#This Row],[PI %]]*PhaseI_Tasks[[#This Row],[Hrs, Avg]]</f>
        <v>20</v>
      </c>
      <c r="U32" s="18">
        <f>PhaseI_Tasks[[#This Row],[SW %]]*PhaseI_Tasks[[#This Row],[Hrs, Min]]</f>
        <v>16</v>
      </c>
      <c r="V32" s="18">
        <f>PhaseI_Tasks[[#This Row],[SW %]]*PhaseI_Tasks[[#This Row],[Hrs, Max]]</f>
        <v>24</v>
      </c>
      <c r="W32" s="18">
        <f>PhaseI_Tasks[[#This Row],[SW %]]*PhaseI_Tasks[[#This Row],[Hrs, Avg]]</f>
        <v>20</v>
      </c>
      <c r="X32" s="18">
        <f>PhaseI_Tasks[[#This Row],[UI %]]*PhaseI_Tasks[[#This Row],[Hrs, Min]]</f>
        <v>0</v>
      </c>
      <c r="Y32" s="18">
        <f>PhaseI_Tasks[[#This Row],[UI %]]*PhaseI_Tasks[[#This Row],[Hrs, Max]]</f>
        <v>0</v>
      </c>
      <c r="Z32" s="18">
        <f>PhaseI_Tasks[[#This Row],[UI %]]*PhaseI_Tasks[[#This Row],[Hrs, Avg]]</f>
        <v>0</v>
      </c>
      <c r="AA32" s="19">
        <f t="shared" si="0"/>
        <v>1</v>
      </c>
    </row>
    <row r="33" spans="1:27">
      <c r="A33" s="13" t="s">
        <v>27</v>
      </c>
      <c r="B33" s="13">
        <v>6</v>
      </c>
      <c r="C33" s="14" t="s">
        <v>109</v>
      </c>
      <c r="D33" s="15">
        <v>4</v>
      </c>
      <c r="E33" s="15">
        <v>4</v>
      </c>
      <c r="F33" s="14" t="s">
        <v>142</v>
      </c>
      <c r="G33" s="14" t="s">
        <v>143</v>
      </c>
      <c r="H33" s="22" t="s">
        <v>13</v>
      </c>
      <c r="I33" s="17">
        <v>0.1</v>
      </c>
      <c r="J33" s="17">
        <v>0</v>
      </c>
      <c r="K33" s="17">
        <v>0.9</v>
      </c>
      <c r="L33" s="15" t="s">
        <v>13</v>
      </c>
      <c r="M33" s="21" cm="1">
        <f t="array" ref="M33">_xlfn.IFS(PhaseI_Tasks[[#This Row],[Confidence]]="L",'Task estimation'!$D$22,PhaseI_Tasks[[#This Row],[Confidence]]="M",'Task estimation'!$D$21,PhaseI_Tasks[[#This Row],[Confidence]]="H",'Task estimation'!$D$20)</f>
        <v>1.6</v>
      </c>
      <c r="N33" s="18" cm="1">
        <f t="array" ref="N33">_xlfn.IFS(PhaseI_Tasks[[#This Row],[Size]]="S",'Task estimation'!$D$2,PhaseI_Tasks[[#This Row],[Size]]="M",'Task estimation'!$D$3,PhaseI_Tasks[[#This Row],[Size]]="L",'Task estimation'!$D$4)*PhaseI_Tasks[[#This Row],[Confidence Adjustment]]</f>
        <v>25.6</v>
      </c>
      <c r="O33" s="18" cm="1">
        <f t="array" ref="O33">_xlfn.IFS(PhaseI_Tasks[[#This Row],[Size]]="S",'Task estimation'!$E$2,PhaseI_Tasks[[#This Row],[Size]]="M",'Task estimation'!$E$3,PhaseI_Tasks[[#This Row],[Size]]="L",'Task estimation'!$E$4)*PhaseI_Tasks[[#This Row],[Confidence Adjustment]]</f>
        <v>38.400000000000006</v>
      </c>
      <c r="P33" s="18">
        <f>AVERAGE(PhaseI_Tasks[[#This Row],[Hrs, Min]],PhaseI_Tasks[[#This Row],[Hrs, Max]])</f>
        <v>32</v>
      </c>
      <c r="Q33" s="18">
        <f>PhaseI_Tasks[[#This Row],[Hrs, Avg]]/PhaseI_Tasks[[#This Row],[Confidence Adjustment]]</f>
        <v>20</v>
      </c>
      <c r="R33" s="18">
        <f>PhaseI_Tasks[[#This Row],[PI %]]*PhaseI_Tasks[[#This Row],[Hrs, Min]]</f>
        <v>2.5600000000000005</v>
      </c>
      <c r="S33" s="18">
        <f>PhaseI_Tasks[[#This Row],[PI %]]*PhaseI_Tasks[[#This Row],[Hrs, Max]]</f>
        <v>3.8400000000000007</v>
      </c>
      <c r="T33" s="18">
        <f>PhaseI_Tasks[[#This Row],[PI %]]*PhaseI_Tasks[[#This Row],[Hrs, Avg]]</f>
        <v>3.2</v>
      </c>
      <c r="U33" s="18">
        <f>PhaseI_Tasks[[#This Row],[SW %]]*PhaseI_Tasks[[#This Row],[Hrs, Min]]</f>
        <v>0</v>
      </c>
      <c r="V33" s="18">
        <f>PhaseI_Tasks[[#This Row],[SW %]]*PhaseI_Tasks[[#This Row],[Hrs, Max]]</f>
        <v>0</v>
      </c>
      <c r="W33" s="18">
        <f>PhaseI_Tasks[[#This Row],[SW %]]*PhaseI_Tasks[[#This Row],[Hrs, Avg]]</f>
        <v>0</v>
      </c>
      <c r="X33" s="18">
        <f>PhaseI_Tasks[[#This Row],[UI %]]*PhaseI_Tasks[[#This Row],[Hrs, Min]]</f>
        <v>23.040000000000003</v>
      </c>
      <c r="Y33" s="18">
        <f>PhaseI_Tasks[[#This Row],[UI %]]*PhaseI_Tasks[[#This Row],[Hrs, Max]]</f>
        <v>34.560000000000009</v>
      </c>
      <c r="Z33" s="18">
        <f>PhaseI_Tasks[[#This Row],[UI %]]*PhaseI_Tasks[[#This Row],[Hrs, Avg]]</f>
        <v>28.8</v>
      </c>
      <c r="AA33" s="19">
        <f>SUM(I33:K33)</f>
        <v>1</v>
      </c>
    </row>
    <row r="34" spans="1:27">
      <c r="A34" s="13" t="s">
        <v>213</v>
      </c>
      <c r="B34" s="31">
        <v>6</v>
      </c>
      <c r="C34" s="14" t="s">
        <v>83</v>
      </c>
      <c r="D34" s="15" t="s">
        <v>217</v>
      </c>
      <c r="F34" s="14" t="s">
        <v>171</v>
      </c>
      <c r="G34" s="14" t="s">
        <v>171</v>
      </c>
      <c r="H34" s="22" t="s">
        <v>13</v>
      </c>
      <c r="I34" s="17">
        <v>0.34</v>
      </c>
      <c r="J34" s="17">
        <v>0.33</v>
      </c>
      <c r="K34" s="17">
        <v>0.33</v>
      </c>
      <c r="L34" s="15" t="s">
        <v>55</v>
      </c>
      <c r="M34" s="21" cm="1">
        <f t="array" ref="M34">_xlfn.IFS(PhaseI_Tasks[[#This Row],[Confidence]]="L",'Task estimation'!$D$22,PhaseI_Tasks[[#This Row],[Confidence]]="M",'Task estimation'!$D$21,PhaseI_Tasks[[#This Row],[Confidence]]="H",'Task estimation'!$D$20)</f>
        <v>1</v>
      </c>
      <c r="N34" s="18" cm="1">
        <f t="array" ref="N34">_xlfn.IFS(PhaseI_Tasks[[#This Row],[Size]]="S",'Task estimation'!$D$2,PhaseI_Tasks[[#This Row],[Size]]="M",'Task estimation'!$D$3,PhaseI_Tasks[[#This Row],[Size]]="L",'Task estimation'!$D$4)*PhaseI_Tasks[[#This Row],[Confidence Adjustment]]</f>
        <v>16</v>
      </c>
      <c r="O34" s="18" cm="1">
        <f t="array" ref="O34">_xlfn.IFS(PhaseI_Tasks[[#This Row],[Size]]="S",'Task estimation'!$E$2,PhaseI_Tasks[[#This Row],[Size]]="M",'Task estimation'!$E$3,PhaseI_Tasks[[#This Row],[Size]]="L",'Task estimation'!$E$4)*PhaseI_Tasks[[#This Row],[Confidence Adjustment]]</f>
        <v>24</v>
      </c>
      <c r="P34" s="18">
        <f>AVERAGE(PhaseI_Tasks[[#This Row],[Hrs, Min]],PhaseI_Tasks[[#This Row],[Hrs, Max]])</f>
        <v>20</v>
      </c>
      <c r="Q34" s="18">
        <f>PhaseI_Tasks[[#This Row],[Hrs, Avg]]/PhaseI_Tasks[[#This Row],[Confidence Adjustment]]</f>
        <v>20</v>
      </c>
      <c r="R34" s="18">
        <f>PhaseI_Tasks[[#This Row],[PI %]]*PhaseI_Tasks[[#This Row],[Hrs, Min]]</f>
        <v>5.44</v>
      </c>
      <c r="S34" s="18">
        <f>PhaseI_Tasks[[#This Row],[PI %]]*PhaseI_Tasks[[#This Row],[Hrs, Max]]</f>
        <v>8.16</v>
      </c>
      <c r="T34" s="18">
        <f>PhaseI_Tasks[[#This Row],[PI %]]*PhaseI_Tasks[[#This Row],[Hrs, Avg]]</f>
        <v>6.8000000000000007</v>
      </c>
      <c r="U34" s="18">
        <f>PhaseI_Tasks[[#This Row],[SW %]]*PhaseI_Tasks[[#This Row],[Hrs, Min]]</f>
        <v>5.28</v>
      </c>
      <c r="V34" s="18">
        <f>PhaseI_Tasks[[#This Row],[SW %]]*PhaseI_Tasks[[#This Row],[Hrs, Max]]</f>
        <v>7.92</v>
      </c>
      <c r="W34" s="18">
        <f>PhaseI_Tasks[[#This Row],[SW %]]*PhaseI_Tasks[[#This Row],[Hrs, Avg]]</f>
        <v>6.6000000000000005</v>
      </c>
      <c r="X34" s="18">
        <f>PhaseI_Tasks[[#This Row],[UI %]]*PhaseI_Tasks[[#This Row],[Hrs, Min]]</f>
        <v>5.28</v>
      </c>
      <c r="Y34" s="18">
        <f>PhaseI_Tasks[[#This Row],[UI %]]*PhaseI_Tasks[[#This Row],[Hrs, Max]]</f>
        <v>7.92</v>
      </c>
      <c r="Z34" s="18">
        <f>PhaseI_Tasks[[#This Row],[UI %]]*PhaseI_Tasks[[#This Row],[Hrs, Avg]]</f>
        <v>6.6000000000000005</v>
      </c>
      <c r="AA34" s="19">
        <f t="shared" si="0"/>
        <v>1</v>
      </c>
    </row>
    <row r="35" spans="1:27">
      <c r="A35" s="13" t="s">
        <v>27</v>
      </c>
      <c r="B35" s="13">
        <v>7</v>
      </c>
      <c r="C35" s="14" t="s">
        <v>214</v>
      </c>
      <c r="D35" s="15">
        <v>3</v>
      </c>
      <c r="F35" t="s">
        <v>215</v>
      </c>
      <c r="G35" t="s">
        <v>219</v>
      </c>
      <c r="H35" s="22" t="s">
        <v>14</v>
      </c>
      <c r="I35" s="17">
        <v>0.5</v>
      </c>
      <c r="J35" s="17">
        <v>0.5</v>
      </c>
      <c r="K35" s="17">
        <v>0</v>
      </c>
      <c r="L35" s="2" t="s">
        <v>14</v>
      </c>
      <c r="M35" s="21" cm="1">
        <f t="array" ref="M35">_xlfn.IFS(PhaseI_Tasks[[#This Row],[Confidence]]="L",'Task estimation'!$D$22,PhaseI_Tasks[[#This Row],[Confidence]]="M",'Task estimation'!$D$21,PhaseI_Tasks[[#This Row],[Confidence]]="H",'Task estimation'!$D$20)</f>
        <v>2</v>
      </c>
      <c r="N35" s="18" cm="1">
        <f t="array" ref="N35">_xlfn.IFS(PhaseI_Tasks[[#This Row],[Size]]="S",'Task estimation'!$D$2,PhaseI_Tasks[[#This Row],[Size]]="M",'Task estimation'!$D$3,PhaseI_Tasks[[#This Row],[Size]]="L",'Task estimation'!$D$4)*PhaseI_Tasks[[#This Row],[Confidence Adjustment]]</f>
        <v>64</v>
      </c>
      <c r="O35" s="18" cm="1">
        <f t="array" ref="O35">_xlfn.IFS(PhaseI_Tasks[[#This Row],[Size]]="S",'Task estimation'!$E$2,PhaseI_Tasks[[#This Row],[Size]]="M",'Task estimation'!$E$3,PhaseI_Tasks[[#This Row],[Size]]="L",'Task estimation'!$E$4)*PhaseI_Tasks[[#This Row],[Confidence Adjustment]]</f>
        <v>80</v>
      </c>
      <c r="P35" s="18">
        <f>AVERAGE(PhaseI_Tasks[[#This Row],[Hrs, Min]],PhaseI_Tasks[[#This Row],[Hrs, Max]])</f>
        <v>72</v>
      </c>
      <c r="Q35" s="18">
        <f>PhaseI_Tasks[[#This Row],[Hrs, Avg]]/PhaseI_Tasks[[#This Row],[Confidence Adjustment]]</f>
        <v>36</v>
      </c>
      <c r="R35" s="18">
        <f>PhaseI_Tasks[[#This Row],[PI %]]*PhaseI_Tasks[[#This Row],[Hrs, Min]]</f>
        <v>32</v>
      </c>
      <c r="S35" s="18">
        <f>PhaseI_Tasks[[#This Row],[PI %]]*PhaseI_Tasks[[#This Row],[Hrs, Max]]</f>
        <v>40</v>
      </c>
      <c r="T35" s="18">
        <f>PhaseI_Tasks[[#This Row],[PI %]]*PhaseI_Tasks[[#This Row],[Hrs, Avg]]</f>
        <v>36</v>
      </c>
      <c r="U35" s="18">
        <f>PhaseI_Tasks[[#This Row],[SW %]]*PhaseI_Tasks[[#This Row],[Hrs, Min]]</f>
        <v>32</v>
      </c>
      <c r="V35" s="18">
        <f>PhaseI_Tasks[[#This Row],[SW %]]*PhaseI_Tasks[[#This Row],[Hrs, Max]]</f>
        <v>40</v>
      </c>
      <c r="W35" s="18">
        <f>PhaseI_Tasks[[#This Row],[SW %]]*PhaseI_Tasks[[#This Row],[Hrs, Avg]]</f>
        <v>36</v>
      </c>
      <c r="X35" s="18">
        <f>PhaseI_Tasks[[#This Row],[UI %]]*PhaseI_Tasks[[#This Row],[Hrs, Min]]</f>
        <v>0</v>
      </c>
      <c r="Y35" s="18">
        <f>PhaseI_Tasks[[#This Row],[UI %]]*PhaseI_Tasks[[#This Row],[Hrs, Max]]</f>
        <v>0</v>
      </c>
      <c r="Z35" s="18">
        <f>PhaseI_Tasks[[#This Row],[UI %]]*PhaseI_Tasks[[#This Row],[Hrs, Avg]]</f>
        <v>0</v>
      </c>
      <c r="AA35" s="19">
        <f t="shared" ref="AA35" si="1">SUM(I35:K35)</f>
        <v>1</v>
      </c>
    </row>
    <row r="36" spans="1:27">
      <c r="A36" s="13" t="s">
        <v>28</v>
      </c>
      <c r="B36" s="13">
        <v>7</v>
      </c>
      <c r="C36" s="14" t="s">
        <v>108</v>
      </c>
      <c r="D36" s="15">
        <v>6</v>
      </c>
      <c r="F36" s="14" t="s">
        <v>188</v>
      </c>
      <c r="G36" t="s">
        <v>189</v>
      </c>
      <c r="H36" s="16" t="s">
        <v>14</v>
      </c>
      <c r="I36" s="17">
        <v>0.5</v>
      </c>
      <c r="J36" s="17">
        <v>0.5</v>
      </c>
      <c r="K36" s="17">
        <v>0</v>
      </c>
      <c r="L36" s="2" t="s">
        <v>14</v>
      </c>
      <c r="M36" s="21" cm="1">
        <f t="array" ref="M36">_xlfn.IFS(PhaseI_Tasks[[#This Row],[Confidence]]="L",'Task estimation'!$D$22,PhaseI_Tasks[[#This Row],[Confidence]]="M",'Task estimation'!$D$21,PhaseI_Tasks[[#This Row],[Confidence]]="H",'Task estimation'!$D$20)</f>
        <v>2</v>
      </c>
      <c r="N36" s="18" cm="1">
        <f t="array" ref="N36">_xlfn.IFS(PhaseI_Tasks[[#This Row],[Size]]="S",'Task estimation'!$D$2,PhaseI_Tasks[[#This Row],[Size]]="M",'Task estimation'!$D$3,PhaseI_Tasks[[#This Row],[Size]]="L",'Task estimation'!$D$4)*PhaseI_Tasks[[#This Row],[Confidence Adjustment]]</f>
        <v>64</v>
      </c>
      <c r="O36" s="18" cm="1">
        <f t="array" ref="O36">_xlfn.IFS(PhaseI_Tasks[[#This Row],[Size]]="S",'Task estimation'!$E$2,PhaseI_Tasks[[#This Row],[Size]]="M",'Task estimation'!$E$3,PhaseI_Tasks[[#This Row],[Size]]="L",'Task estimation'!$E$4)*PhaseI_Tasks[[#This Row],[Confidence Adjustment]]</f>
        <v>80</v>
      </c>
      <c r="P36" s="18">
        <f>AVERAGE(PhaseI_Tasks[[#This Row],[Hrs, Min]],PhaseI_Tasks[[#This Row],[Hrs, Max]])</f>
        <v>72</v>
      </c>
      <c r="Q36" s="18">
        <f>PhaseI_Tasks[[#This Row],[Hrs, Avg]]/PhaseI_Tasks[[#This Row],[Confidence Adjustment]]</f>
        <v>36</v>
      </c>
      <c r="R36" s="18">
        <f>PhaseI_Tasks[[#This Row],[PI %]]*PhaseI_Tasks[[#This Row],[Hrs, Min]]</f>
        <v>32</v>
      </c>
      <c r="S36" s="18">
        <f>PhaseI_Tasks[[#This Row],[PI %]]*PhaseI_Tasks[[#This Row],[Hrs, Max]]</f>
        <v>40</v>
      </c>
      <c r="T36" s="18">
        <f>PhaseI_Tasks[[#This Row],[PI %]]*PhaseI_Tasks[[#This Row],[Hrs, Avg]]</f>
        <v>36</v>
      </c>
      <c r="U36" s="18">
        <f>PhaseI_Tasks[[#This Row],[SW %]]*PhaseI_Tasks[[#This Row],[Hrs, Min]]</f>
        <v>32</v>
      </c>
      <c r="V36" s="18">
        <f>PhaseI_Tasks[[#This Row],[SW %]]*PhaseI_Tasks[[#This Row],[Hrs, Max]]</f>
        <v>40</v>
      </c>
      <c r="W36" s="18">
        <f>PhaseI_Tasks[[#This Row],[SW %]]*PhaseI_Tasks[[#This Row],[Hrs, Avg]]</f>
        <v>36</v>
      </c>
      <c r="X36" s="18">
        <f>PhaseI_Tasks[[#This Row],[UI %]]*PhaseI_Tasks[[#This Row],[Hrs, Min]]</f>
        <v>0</v>
      </c>
      <c r="Y36" s="18">
        <f>PhaseI_Tasks[[#This Row],[UI %]]*PhaseI_Tasks[[#This Row],[Hrs, Max]]</f>
        <v>0</v>
      </c>
      <c r="Z36" s="18">
        <f>PhaseI_Tasks[[#This Row],[UI %]]*PhaseI_Tasks[[#This Row],[Hrs, Avg]]</f>
        <v>0</v>
      </c>
      <c r="AA36" s="19">
        <f t="shared" ref="AA36:AA54" si="2">SUM(I36:K36)</f>
        <v>1</v>
      </c>
    </row>
    <row r="37" spans="1:27">
      <c r="A37" s="13" t="s">
        <v>29</v>
      </c>
      <c r="B37" s="13">
        <v>7</v>
      </c>
      <c r="C37" s="14" t="s">
        <v>136</v>
      </c>
      <c r="D37" s="15">
        <v>6</v>
      </c>
      <c r="E37" s="15">
        <v>6</v>
      </c>
      <c r="F37" s="14" t="s">
        <v>190</v>
      </c>
      <c r="G37" s="14" t="s">
        <v>191</v>
      </c>
      <c r="H37" s="22" t="s">
        <v>12</v>
      </c>
      <c r="I37" s="17">
        <v>0.7</v>
      </c>
      <c r="J37" s="17">
        <v>0.2</v>
      </c>
      <c r="K37" s="17">
        <v>0.1</v>
      </c>
      <c r="L37" s="2" t="s">
        <v>13</v>
      </c>
      <c r="M37" s="21" cm="1">
        <f t="array" ref="M37">_xlfn.IFS(PhaseI_Tasks[[#This Row],[Confidence]]="L",'Task estimation'!$D$22,PhaseI_Tasks[[#This Row],[Confidence]]="M",'Task estimation'!$D$21,PhaseI_Tasks[[#This Row],[Confidence]]="H",'Task estimation'!$D$20)</f>
        <v>1.6</v>
      </c>
      <c r="N37" s="18" cm="1">
        <f t="array" ref="N37">_xlfn.IFS(PhaseI_Tasks[[#This Row],[Size]]="S",'Task estimation'!$D$2,PhaseI_Tasks[[#This Row],[Size]]="M",'Task estimation'!$D$3,PhaseI_Tasks[[#This Row],[Size]]="L",'Task estimation'!$D$4)*PhaseI_Tasks[[#This Row],[Confidence Adjustment]]</f>
        <v>6.4</v>
      </c>
      <c r="O37" s="18" cm="1">
        <f t="array" ref="O37">_xlfn.IFS(PhaseI_Tasks[[#This Row],[Size]]="S",'Task estimation'!$E$2,PhaseI_Tasks[[#This Row],[Size]]="M",'Task estimation'!$E$3,PhaseI_Tasks[[#This Row],[Size]]="L",'Task estimation'!$E$4)*PhaseI_Tasks[[#This Row],[Confidence Adjustment]]</f>
        <v>12.8</v>
      </c>
      <c r="P37" s="18">
        <f>AVERAGE(PhaseI_Tasks[[#This Row],[Hrs, Min]],PhaseI_Tasks[[#This Row],[Hrs, Max]])</f>
        <v>9.6000000000000014</v>
      </c>
      <c r="Q37" s="18">
        <f>PhaseI_Tasks[[#This Row],[Hrs, Avg]]/PhaseI_Tasks[[#This Row],[Confidence Adjustment]]</f>
        <v>6.0000000000000009</v>
      </c>
      <c r="R37" s="18">
        <f>PhaseI_Tasks[[#This Row],[PI %]]*PhaseI_Tasks[[#This Row],[Hrs, Min]]</f>
        <v>4.4799999999999995</v>
      </c>
      <c r="S37" s="18">
        <f>PhaseI_Tasks[[#This Row],[PI %]]*PhaseI_Tasks[[#This Row],[Hrs, Max]]</f>
        <v>8.9599999999999991</v>
      </c>
      <c r="T37" s="18">
        <f>PhaseI_Tasks[[#This Row],[PI %]]*PhaseI_Tasks[[#This Row],[Hrs, Avg]]</f>
        <v>6.7200000000000006</v>
      </c>
      <c r="U37" s="18">
        <f>PhaseI_Tasks[[#This Row],[SW %]]*PhaseI_Tasks[[#This Row],[Hrs, Min]]</f>
        <v>1.2800000000000002</v>
      </c>
      <c r="V37" s="18">
        <f>PhaseI_Tasks[[#This Row],[SW %]]*PhaseI_Tasks[[#This Row],[Hrs, Max]]</f>
        <v>2.5600000000000005</v>
      </c>
      <c r="W37" s="18">
        <f>PhaseI_Tasks[[#This Row],[SW %]]*PhaseI_Tasks[[#This Row],[Hrs, Avg]]</f>
        <v>1.9200000000000004</v>
      </c>
      <c r="X37" s="18">
        <f>PhaseI_Tasks[[#This Row],[UI %]]*PhaseI_Tasks[[#This Row],[Hrs, Min]]</f>
        <v>0.64000000000000012</v>
      </c>
      <c r="Y37" s="18">
        <f>PhaseI_Tasks[[#This Row],[UI %]]*PhaseI_Tasks[[#This Row],[Hrs, Max]]</f>
        <v>1.2800000000000002</v>
      </c>
      <c r="Z37" s="18">
        <f>PhaseI_Tasks[[#This Row],[UI %]]*PhaseI_Tasks[[#This Row],[Hrs, Avg]]</f>
        <v>0.96000000000000019</v>
      </c>
      <c r="AA37" s="19">
        <f t="shared" si="2"/>
        <v>0.99999999999999989</v>
      </c>
    </row>
    <row r="38" spans="1:27">
      <c r="A38" s="13" t="s">
        <v>213</v>
      </c>
      <c r="B38" s="13">
        <v>7</v>
      </c>
      <c r="C38" s="14" t="s">
        <v>84</v>
      </c>
      <c r="D38" s="15" t="s">
        <v>217</v>
      </c>
      <c r="F38" s="14" t="s">
        <v>171</v>
      </c>
      <c r="G38" s="14" t="s">
        <v>171</v>
      </c>
      <c r="H38" s="20" t="s">
        <v>13</v>
      </c>
      <c r="I38" s="17">
        <v>0.34</v>
      </c>
      <c r="J38" s="17">
        <v>0.33</v>
      </c>
      <c r="K38" s="17">
        <v>0.33</v>
      </c>
      <c r="L38" s="15" t="s">
        <v>55</v>
      </c>
      <c r="M38" s="21" cm="1">
        <f t="array" ref="M38">_xlfn.IFS(PhaseI_Tasks[[#This Row],[Confidence]]="L",'Task estimation'!$D$22,PhaseI_Tasks[[#This Row],[Confidence]]="M",'Task estimation'!$D$21,PhaseI_Tasks[[#This Row],[Confidence]]="H",'Task estimation'!$D$20)</f>
        <v>1</v>
      </c>
      <c r="N38" s="18" cm="1">
        <f t="array" ref="N38">_xlfn.IFS(PhaseI_Tasks[[#This Row],[Size]]="S",'Task estimation'!$D$2,PhaseI_Tasks[[#This Row],[Size]]="M",'Task estimation'!$D$3,PhaseI_Tasks[[#This Row],[Size]]="L",'Task estimation'!$D$4)*PhaseI_Tasks[[#This Row],[Confidence Adjustment]]</f>
        <v>16</v>
      </c>
      <c r="O38" s="18" cm="1">
        <f t="array" ref="O38">_xlfn.IFS(PhaseI_Tasks[[#This Row],[Size]]="S",'Task estimation'!$E$2,PhaseI_Tasks[[#This Row],[Size]]="M",'Task estimation'!$E$3,PhaseI_Tasks[[#This Row],[Size]]="L",'Task estimation'!$E$4)*PhaseI_Tasks[[#This Row],[Confidence Adjustment]]</f>
        <v>24</v>
      </c>
      <c r="P38" s="18">
        <f>AVERAGE(PhaseI_Tasks[[#This Row],[Hrs, Min]],PhaseI_Tasks[[#This Row],[Hrs, Max]])</f>
        <v>20</v>
      </c>
      <c r="Q38" s="18">
        <f>PhaseI_Tasks[[#This Row],[Hrs, Avg]]/PhaseI_Tasks[[#This Row],[Confidence Adjustment]]</f>
        <v>20</v>
      </c>
      <c r="R38" s="18">
        <f>PhaseI_Tasks[[#This Row],[PI %]]*PhaseI_Tasks[[#This Row],[Hrs, Min]]</f>
        <v>5.44</v>
      </c>
      <c r="S38" s="18">
        <f>PhaseI_Tasks[[#This Row],[PI %]]*PhaseI_Tasks[[#This Row],[Hrs, Max]]</f>
        <v>8.16</v>
      </c>
      <c r="T38" s="18">
        <f>PhaseI_Tasks[[#This Row],[PI %]]*PhaseI_Tasks[[#This Row],[Hrs, Avg]]</f>
        <v>6.8000000000000007</v>
      </c>
      <c r="U38" s="18">
        <f>PhaseI_Tasks[[#This Row],[SW %]]*PhaseI_Tasks[[#This Row],[Hrs, Min]]</f>
        <v>5.28</v>
      </c>
      <c r="V38" s="18">
        <f>PhaseI_Tasks[[#This Row],[SW %]]*PhaseI_Tasks[[#This Row],[Hrs, Max]]</f>
        <v>7.92</v>
      </c>
      <c r="W38" s="18">
        <f>PhaseI_Tasks[[#This Row],[SW %]]*PhaseI_Tasks[[#This Row],[Hrs, Avg]]</f>
        <v>6.6000000000000005</v>
      </c>
      <c r="X38" s="18">
        <f>PhaseI_Tasks[[#This Row],[UI %]]*PhaseI_Tasks[[#This Row],[Hrs, Min]]</f>
        <v>5.28</v>
      </c>
      <c r="Y38" s="18">
        <f>PhaseI_Tasks[[#This Row],[UI %]]*PhaseI_Tasks[[#This Row],[Hrs, Max]]</f>
        <v>7.92</v>
      </c>
      <c r="Z38" s="18">
        <f>PhaseI_Tasks[[#This Row],[UI %]]*PhaseI_Tasks[[#This Row],[Hrs, Avg]]</f>
        <v>6.6000000000000005</v>
      </c>
      <c r="AA38" s="19">
        <f t="shared" si="2"/>
        <v>1</v>
      </c>
    </row>
    <row r="39" spans="1:27">
      <c r="A39" s="13" t="s">
        <v>28</v>
      </c>
      <c r="B39" s="13">
        <v>8</v>
      </c>
      <c r="C39" s="14" t="s">
        <v>220</v>
      </c>
      <c r="D39" s="15">
        <v>5</v>
      </c>
      <c r="E39" s="15">
        <v>5</v>
      </c>
      <c r="F39" t="s">
        <v>110</v>
      </c>
      <c r="G39" s="14" t="s">
        <v>144</v>
      </c>
      <c r="H39" s="22" t="s">
        <v>12</v>
      </c>
      <c r="I39" s="17">
        <v>0.45</v>
      </c>
      <c r="J39" s="17">
        <v>0.45</v>
      </c>
      <c r="K39" s="17">
        <v>0.1</v>
      </c>
      <c r="L39" s="15" t="s">
        <v>14</v>
      </c>
      <c r="M39" s="21" cm="1">
        <f t="array" ref="M39">_xlfn.IFS(PhaseI_Tasks[[#This Row],[Confidence]]="L",'Task estimation'!$D$22,PhaseI_Tasks[[#This Row],[Confidence]]="M",'Task estimation'!$D$21,PhaseI_Tasks[[#This Row],[Confidence]]="H",'Task estimation'!$D$20)</f>
        <v>2</v>
      </c>
      <c r="N39" s="18" cm="1">
        <f t="array" ref="N39">_xlfn.IFS(PhaseI_Tasks[[#This Row],[Size]]="S",'Task estimation'!$D$2,PhaseI_Tasks[[#This Row],[Size]]="M",'Task estimation'!$D$3,PhaseI_Tasks[[#This Row],[Size]]="L",'Task estimation'!$D$4)*PhaseI_Tasks[[#This Row],[Confidence Adjustment]]</f>
        <v>8</v>
      </c>
      <c r="O39" s="18" cm="1">
        <f t="array" ref="O39">_xlfn.IFS(PhaseI_Tasks[[#This Row],[Size]]="S",'Task estimation'!$E$2,PhaseI_Tasks[[#This Row],[Size]]="M",'Task estimation'!$E$3,PhaseI_Tasks[[#This Row],[Size]]="L",'Task estimation'!$E$4)*PhaseI_Tasks[[#This Row],[Confidence Adjustment]]</f>
        <v>16</v>
      </c>
      <c r="P39" s="18">
        <f>AVERAGE(PhaseI_Tasks[[#This Row],[Hrs, Min]],PhaseI_Tasks[[#This Row],[Hrs, Max]])</f>
        <v>12</v>
      </c>
      <c r="Q39" s="18">
        <f>PhaseI_Tasks[[#This Row],[Hrs, Avg]]/PhaseI_Tasks[[#This Row],[Confidence Adjustment]]</f>
        <v>6</v>
      </c>
      <c r="R39" s="18">
        <f>PhaseI_Tasks[[#This Row],[PI %]]*PhaseI_Tasks[[#This Row],[Hrs, Min]]</f>
        <v>3.6</v>
      </c>
      <c r="S39" s="18">
        <f>PhaseI_Tasks[[#This Row],[PI %]]*PhaseI_Tasks[[#This Row],[Hrs, Max]]</f>
        <v>7.2</v>
      </c>
      <c r="T39" s="18">
        <f>PhaseI_Tasks[[#This Row],[PI %]]*PhaseI_Tasks[[#This Row],[Hrs, Avg]]</f>
        <v>5.4</v>
      </c>
      <c r="U39" s="18">
        <f>PhaseI_Tasks[[#This Row],[SW %]]*PhaseI_Tasks[[#This Row],[Hrs, Min]]</f>
        <v>3.6</v>
      </c>
      <c r="V39" s="18">
        <f>PhaseI_Tasks[[#This Row],[SW %]]*PhaseI_Tasks[[#This Row],[Hrs, Max]]</f>
        <v>7.2</v>
      </c>
      <c r="W39" s="18">
        <f>PhaseI_Tasks[[#This Row],[SW %]]*PhaseI_Tasks[[#This Row],[Hrs, Avg]]</f>
        <v>5.4</v>
      </c>
      <c r="X39" s="18">
        <f>PhaseI_Tasks[[#This Row],[UI %]]*PhaseI_Tasks[[#This Row],[Hrs, Min]]</f>
        <v>0.8</v>
      </c>
      <c r="Y39" s="18">
        <f>PhaseI_Tasks[[#This Row],[UI %]]*PhaseI_Tasks[[#This Row],[Hrs, Max]]</f>
        <v>1.6</v>
      </c>
      <c r="Z39" s="18">
        <f>PhaseI_Tasks[[#This Row],[UI %]]*PhaseI_Tasks[[#This Row],[Hrs, Avg]]</f>
        <v>1.2000000000000002</v>
      </c>
      <c r="AA39" s="19">
        <f>SUM(I39:K39)</f>
        <v>1</v>
      </c>
    </row>
    <row r="40" spans="1:27">
      <c r="A40" s="13" t="s">
        <v>27</v>
      </c>
      <c r="B40" s="13">
        <v>8</v>
      </c>
      <c r="C40" s="14" t="s">
        <v>111</v>
      </c>
      <c r="D40" s="15">
        <v>3</v>
      </c>
      <c r="F40" s="14" t="s">
        <v>195</v>
      </c>
      <c r="G40" s="14" t="s">
        <v>145</v>
      </c>
      <c r="H40" s="16" t="s">
        <v>14</v>
      </c>
      <c r="I40" s="17">
        <v>0.45</v>
      </c>
      <c r="J40" s="17">
        <v>0.45</v>
      </c>
      <c r="K40" s="17">
        <v>0.1</v>
      </c>
      <c r="L40" s="15" t="s">
        <v>14</v>
      </c>
      <c r="M40" s="21" cm="1">
        <f t="array" ref="M40">_xlfn.IFS(PhaseI_Tasks[[#This Row],[Confidence]]="L",'Task estimation'!$D$22,PhaseI_Tasks[[#This Row],[Confidence]]="M",'Task estimation'!$D$21,PhaseI_Tasks[[#This Row],[Confidence]]="H",'Task estimation'!$D$20)</f>
        <v>2</v>
      </c>
      <c r="N40" s="18" cm="1">
        <f t="array" ref="N40">_xlfn.IFS(PhaseI_Tasks[[#This Row],[Size]]="S",'Task estimation'!$D$2,PhaseI_Tasks[[#This Row],[Size]]="M",'Task estimation'!$D$3,PhaseI_Tasks[[#This Row],[Size]]="L",'Task estimation'!$D$4)*PhaseI_Tasks[[#This Row],[Confidence Adjustment]]</f>
        <v>64</v>
      </c>
      <c r="O40" s="18" cm="1">
        <f t="array" ref="O40">_xlfn.IFS(PhaseI_Tasks[[#This Row],[Size]]="S",'Task estimation'!$E$2,PhaseI_Tasks[[#This Row],[Size]]="M",'Task estimation'!$E$3,PhaseI_Tasks[[#This Row],[Size]]="L",'Task estimation'!$E$4)*PhaseI_Tasks[[#This Row],[Confidence Adjustment]]</f>
        <v>80</v>
      </c>
      <c r="P40" s="18">
        <f>AVERAGE(PhaseI_Tasks[[#This Row],[Hrs, Min]],PhaseI_Tasks[[#This Row],[Hrs, Max]])</f>
        <v>72</v>
      </c>
      <c r="Q40" s="18">
        <f>PhaseI_Tasks[[#This Row],[Hrs, Avg]]/PhaseI_Tasks[[#This Row],[Confidence Adjustment]]</f>
        <v>36</v>
      </c>
      <c r="R40" s="18">
        <f>PhaseI_Tasks[[#This Row],[PI %]]*PhaseI_Tasks[[#This Row],[Hrs, Min]]</f>
        <v>28.8</v>
      </c>
      <c r="S40" s="18">
        <f>PhaseI_Tasks[[#This Row],[PI %]]*PhaseI_Tasks[[#This Row],[Hrs, Max]]</f>
        <v>36</v>
      </c>
      <c r="T40" s="18">
        <f>PhaseI_Tasks[[#This Row],[PI %]]*PhaseI_Tasks[[#This Row],[Hrs, Avg]]</f>
        <v>32.4</v>
      </c>
      <c r="U40" s="18">
        <f>PhaseI_Tasks[[#This Row],[SW %]]*PhaseI_Tasks[[#This Row],[Hrs, Min]]</f>
        <v>28.8</v>
      </c>
      <c r="V40" s="18">
        <f>PhaseI_Tasks[[#This Row],[SW %]]*PhaseI_Tasks[[#This Row],[Hrs, Max]]</f>
        <v>36</v>
      </c>
      <c r="W40" s="18">
        <f>PhaseI_Tasks[[#This Row],[SW %]]*PhaseI_Tasks[[#This Row],[Hrs, Avg]]</f>
        <v>32.4</v>
      </c>
      <c r="X40" s="18">
        <f>PhaseI_Tasks[[#This Row],[UI %]]*PhaseI_Tasks[[#This Row],[Hrs, Min]]</f>
        <v>6.4</v>
      </c>
      <c r="Y40" s="18">
        <f>PhaseI_Tasks[[#This Row],[UI %]]*PhaseI_Tasks[[#This Row],[Hrs, Max]]</f>
        <v>8</v>
      </c>
      <c r="Z40" s="18">
        <f>PhaseI_Tasks[[#This Row],[UI %]]*PhaseI_Tasks[[#This Row],[Hrs, Avg]]</f>
        <v>7.2</v>
      </c>
      <c r="AA40" s="19">
        <f t="shared" si="2"/>
        <v>1</v>
      </c>
    </row>
    <row r="41" spans="1:27">
      <c r="A41" s="13" t="s">
        <v>28</v>
      </c>
      <c r="B41" s="13">
        <v>8</v>
      </c>
      <c r="C41" s="14" t="s">
        <v>93</v>
      </c>
      <c r="D41" s="15">
        <v>5</v>
      </c>
      <c r="F41" t="s">
        <v>132</v>
      </c>
      <c r="G41" t="s">
        <v>196</v>
      </c>
      <c r="H41" s="16" t="s">
        <v>13</v>
      </c>
      <c r="I41" s="17">
        <v>0.45</v>
      </c>
      <c r="J41" s="17">
        <v>0.45</v>
      </c>
      <c r="K41" s="17">
        <v>0.1</v>
      </c>
      <c r="L41" s="2" t="s">
        <v>14</v>
      </c>
      <c r="M41" s="21" cm="1">
        <f t="array" ref="M41">_xlfn.IFS(PhaseI_Tasks[[#This Row],[Confidence]]="L",'Task estimation'!$D$22,PhaseI_Tasks[[#This Row],[Confidence]]="M",'Task estimation'!$D$21,PhaseI_Tasks[[#This Row],[Confidence]]="H",'Task estimation'!$D$20)</f>
        <v>2</v>
      </c>
      <c r="N41" s="18" cm="1">
        <f t="array" ref="N41">_xlfn.IFS(PhaseI_Tasks[[#This Row],[Size]]="S",'Task estimation'!$D$2,PhaseI_Tasks[[#This Row],[Size]]="M",'Task estimation'!$D$3,PhaseI_Tasks[[#This Row],[Size]]="L",'Task estimation'!$D$4)*PhaseI_Tasks[[#This Row],[Confidence Adjustment]]</f>
        <v>32</v>
      </c>
      <c r="O41" s="18" cm="1">
        <f t="array" ref="O41">_xlfn.IFS(PhaseI_Tasks[[#This Row],[Size]]="S",'Task estimation'!$E$2,PhaseI_Tasks[[#This Row],[Size]]="M",'Task estimation'!$E$3,PhaseI_Tasks[[#This Row],[Size]]="L",'Task estimation'!$E$4)*PhaseI_Tasks[[#This Row],[Confidence Adjustment]]</f>
        <v>48</v>
      </c>
      <c r="P41" s="18">
        <f>AVERAGE(PhaseI_Tasks[[#This Row],[Hrs, Min]],PhaseI_Tasks[[#This Row],[Hrs, Max]])</f>
        <v>40</v>
      </c>
      <c r="Q41" s="18">
        <f>PhaseI_Tasks[[#This Row],[Hrs, Avg]]/PhaseI_Tasks[[#This Row],[Confidence Adjustment]]</f>
        <v>20</v>
      </c>
      <c r="R41" s="18">
        <f>PhaseI_Tasks[[#This Row],[PI %]]*PhaseI_Tasks[[#This Row],[Hrs, Min]]</f>
        <v>14.4</v>
      </c>
      <c r="S41" s="18">
        <f>PhaseI_Tasks[[#This Row],[PI %]]*PhaseI_Tasks[[#This Row],[Hrs, Max]]</f>
        <v>21.6</v>
      </c>
      <c r="T41" s="18">
        <f>PhaseI_Tasks[[#This Row],[PI %]]*PhaseI_Tasks[[#This Row],[Hrs, Avg]]</f>
        <v>18</v>
      </c>
      <c r="U41" s="18">
        <f>PhaseI_Tasks[[#This Row],[SW %]]*PhaseI_Tasks[[#This Row],[Hrs, Min]]</f>
        <v>14.4</v>
      </c>
      <c r="V41" s="18">
        <f>PhaseI_Tasks[[#This Row],[SW %]]*PhaseI_Tasks[[#This Row],[Hrs, Max]]</f>
        <v>21.6</v>
      </c>
      <c r="W41" s="18">
        <f>PhaseI_Tasks[[#This Row],[SW %]]*PhaseI_Tasks[[#This Row],[Hrs, Avg]]</f>
        <v>18</v>
      </c>
      <c r="X41" s="18">
        <f>PhaseI_Tasks[[#This Row],[UI %]]*PhaseI_Tasks[[#This Row],[Hrs, Min]]</f>
        <v>3.2</v>
      </c>
      <c r="Y41" s="18">
        <f>PhaseI_Tasks[[#This Row],[UI %]]*PhaseI_Tasks[[#This Row],[Hrs, Max]]</f>
        <v>4.8000000000000007</v>
      </c>
      <c r="Z41" s="18">
        <f>PhaseI_Tasks[[#This Row],[UI %]]*PhaseI_Tasks[[#This Row],[Hrs, Avg]]</f>
        <v>4</v>
      </c>
      <c r="AA41" s="19">
        <f t="shared" si="2"/>
        <v>1</v>
      </c>
    </row>
    <row r="42" spans="1:27">
      <c r="A42" s="13" t="s">
        <v>29</v>
      </c>
      <c r="B42" s="13">
        <v>8</v>
      </c>
      <c r="C42" s="14" t="s">
        <v>112</v>
      </c>
      <c r="D42" s="15">
        <v>5</v>
      </c>
      <c r="E42" s="15">
        <v>3</v>
      </c>
      <c r="F42" s="14" t="s">
        <v>197</v>
      </c>
      <c r="G42" s="14" t="s">
        <v>186</v>
      </c>
      <c r="H42" s="22" t="s">
        <v>12</v>
      </c>
      <c r="I42" s="17">
        <v>0.7</v>
      </c>
      <c r="J42" s="17">
        <v>0.2</v>
      </c>
      <c r="K42" s="17">
        <v>0.1</v>
      </c>
      <c r="L42" s="15" t="s">
        <v>13</v>
      </c>
      <c r="M42" s="21" cm="1">
        <f t="array" ref="M42">_xlfn.IFS(PhaseI_Tasks[[#This Row],[Confidence]]="L",'Task estimation'!$D$22,PhaseI_Tasks[[#This Row],[Confidence]]="M",'Task estimation'!$D$21,PhaseI_Tasks[[#This Row],[Confidence]]="H",'Task estimation'!$D$20)</f>
        <v>1.6</v>
      </c>
      <c r="N42" s="18" cm="1">
        <f t="array" ref="N42">_xlfn.IFS(PhaseI_Tasks[[#This Row],[Size]]="S",'Task estimation'!$D$2,PhaseI_Tasks[[#This Row],[Size]]="M",'Task estimation'!$D$3,PhaseI_Tasks[[#This Row],[Size]]="L",'Task estimation'!$D$4)*PhaseI_Tasks[[#This Row],[Confidence Adjustment]]</f>
        <v>6.4</v>
      </c>
      <c r="O42" s="18" cm="1">
        <f t="array" ref="O42">_xlfn.IFS(PhaseI_Tasks[[#This Row],[Size]]="S",'Task estimation'!$E$2,PhaseI_Tasks[[#This Row],[Size]]="M",'Task estimation'!$E$3,PhaseI_Tasks[[#This Row],[Size]]="L",'Task estimation'!$E$4)*PhaseI_Tasks[[#This Row],[Confidence Adjustment]]</f>
        <v>12.8</v>
      </c>
      <c r="P42" s="18">
        <f>AVERAGE(PhaseI_Tasks[[#This Row],[Hrs, Min]],PhaseI_Tasks[[#This Row],[Hrs, Max]])</f>
        <v>9.6000000000000014</v>
      </c>
      <c r="Q42" s="18">
        <f>PhaseI_Tasks[[#This Row],[Hrs, Avg]]/PhaseI_Tasks[[#This Row],[Confidence Adjustment]]</f>
        <v>6.0000000000000009</v>
      </c>
      <c r="R42" s="18">
        <f>PhaseI_Tasks[[#This Row],[PI %]]*PhaseI_Tasks[[#This Row],[Hrs, Min]]</f>
        <v>4.4799999999999995</v>
      </c>
      <c r="S42" s="18">
        <f>PhaseI_Tasks[[#This Row],[PI %]]*PhaseI_Tasks[[#This Row],[Hrs, Max]]</f>
        <v>8.9599999999999991</v>
      </c>
      <c r="T42" s="18">
        <f>PhaseI_Tasks[[#This Row],[PI %]]*PhaseI_Tasks[[#This Row],[Hrs, Avg]]</f>
        <v>6.7200000000000006</v>
      </c>
      <c r="U42" s="18">
        <f>PhaseI_Tasks[[#This Row],[SW %]]*PhaseI_Tasks[[#This Row],[Hrs, Min]]</f>
        <v>1.2800000000000002</v>
      </c>
      <c r="V42" s="18">
        <f>PhaseI_Tasks[[#This Row],[SW %]]*PhaseI_Tasks[[#This Row],[Hrs, Max]]</f>
        <v>2.5600000000000005</v>
      </c>
      <c r="W42" s="18">
        <f>PhaseI_Tasks[[#This Row],[SW %]]*PhaseI_Tasks[[#This Row],[Hrs, Avg]]</f>
        <v>1.9200000000000004</v>
      </c>
      <c r="X42" s="18">
        <f>PhaseI_Tasks[[#This Row],[UI %]]*PhaseI_Tasks[[#This Row],[Hrs, Min]]</f>
        <v>0.64000000000000012</v>
      </c>
      <c r="Y42" s="18">
        <f>PhaseI_Tasks[[#This Row],[UI %]]*PhaseI_Tasks[[#This Row],[Hrs, Max]]</f>
        <v>1.2800000000000002</v>
      </c>
      <c r="Z42" s="18">
        <f>PhaseI_Tasks[[#This Row],[UI %]]*PhaseI_Tasks[[#This Row],[Hrs, Avg]]</f>
        <v>0.96000000000000019</v>
      </c>
      <c r="AA42" s="19">
        <f t="shared" si="2"/>
        <v>0.99999999999999989</v>
      </c>
    </row>
    <row r="43" spans="1:27">
      <c r="A43" s="13" t="s">
        <v>213</v>
      </c>
      <c r="B43" s="13">
        <v>8</v>
      </c>
      <c r="C43" s="14" t="s">
        <v>85</v>
      </c>
      <c r="D43" s="15" t="s">
        <v>217</v>
      </c>
      <c r="F43" s="14" t="s">
        <v>171</v>
      </c>
      <c r="G43" s="14" t="s">
        <v>171</v>
      </c>
      <c r="H43" s="22" t="s">
        <v>13</v>
      </c>
      <c r="I43" s="17">
        <v>0.34</v>
      </c>
      <c r="J43" s="17">
        <v>0.33</v>
      </c>
      <c r="K43" s="17">
        <v>0.33</v>
      </c>
      <c r="L43" s="15" t="s">
        <v>55</v>
      </c>
      <c r="M43" s="21" cm="1">
        <f t="array" ref="M43">_xlfn.IFS(PhaseI_Tasks[[#This Row],[Confidence]]="L",'Task estimation'!$D$22,PhaseI_Tasks[[#This Row],[Confidence]]="M",'Task estimation'!$D$21,PhaseI_Tasks[[#This Row],[Confidence]]="H",'Task estimation'!$D$20)</f>
        <v>1</v>
      </c>
      <c r="N43" s="18" cm="1">
        <f t="array" ref="N43">_xlfn.IFS(PhaseI_Tasks[[#This Row],[Size]]="S",'Task estimation'!$D$2,PhaseI_Tasks[[#This Row],[Size]]="M",'Task estimation'!$D$3,PhaseI_Tasks[[#This Row],[Size]]="L",'Task estimation'!$D$4)*PhaseI_Tasks[[#This Row],[Confidence Adjustment]]</f>
        <v>16</v>
      </c>
      <c r="O43" s="18" cm="1">
        <f t="array" ref="O43">_xlfn.IFS(PhaseI_Tasks[[#This Row],[Size]]="S",'Task estimation'!$E$2,PhaseI_Tasks[[#This Row],[Size]]="M",'Task estimation'!$E$3,PhaseI_Tasks[[#This Row],[Size]]="L",'Task estimation'!$E$4)*PhaseI_Tasks[[#This Row],[Confidence Adjustment]]</f>
        <v>24</v>
      </c>
      <c r="P43" s="18">
        <f>AVERAGE(PhaseI_Tasks[[#This Row],[Hrs, Min]],PhaseI_Tasks[[#This Row],[Hrs, Max]])</f>
        <v>20</v>
      </c>
      <c r="Q43" s="18">
        <f>PhaseI_Tasks[[#This Row],[Hrs, Avg]]/PhaseI_Tasks[[#This Row],[Confidence Adjustment]]</f>
        <v>20</v>
      </c>
      <c r="R43" s="18">
        <f>PhaseI_Tasks[[#This Row],[PI %]]*PhaseI_Tasks[[#This Row],[Hrs, Min]]</f>
        <v>5.44</v>
      </c>
      <c r="S43" s="18">
        <f>PhaseI_Tasks[[#This Row],[PI %]]*PhaseI_Tasks[[#This Row],[Hrs, Max]]</f>
        <v>8.16</v>
      </c>
      <c r="T43" s="18">
        <f>PhaseI_Tasks[[#This Row],[PI %]]*PhaseI_Tasks[[#This Row],[Hrs, Avg]]</f>
        <v>6.8000000000000007</v>
      </c>
      <c r="U43" s="18">
        <f>PhaseI_Tasks[[#This Row],[SW %]]*PhaseI_Tasks[[#This Row],[Hrs, Min]]</f>
        <v>5.28</v>
      </c>
      <c r="V43" s="18">
        <f>PhaseI_Tasks[[#This Row],[SW %]]*PhaseI_Tasks[[#This Row],[Hrs, Max]]</f>
        <v>7.92</v>
      </c>
      <c r="W43" s="18">
        <f>PhaseI_Tasks[[#This Row],[SW %]]*PhaseI_Tasks[[#This Row],[Hrs, Avg]]</f>
        <v>6.6000000000000005</v>
      </c>
      <c r="X43" s="18">
        <f>PhaseI_Tasks[[#This Row],[UI %]]*PhaseI_Tasks[[#This Row],[Hrs, Min]]</f>
        <v>5.28</v>
      </c>
      <c r="Y43" s="18">
        <f>PhaseI_Tasks[[#This Row],[UI %]]*PhaseI_Tasks[[#This Row],[Hrs, Max]]</f>
        <v>7.92</v>
      </c>
      <c r="Z43" s="18">
        <f>PhaseI_Tasks[[#This Row],[UI %]]*PhaseI_Tasks[[#This Row],[Hrs, Avg]]</f>
        <v>6.6000000000000005</v>
      </c>
      <c r="AA43" s="19">
        <f t="shared" si="2"/>
        <v>1</v>
      </c>
    </row>
    <row r="44" spans="1:27">
      <c r="A44" s="13" t="s">
        <v>28</v>
      </c>
      <c r="B44" s="13">
        <v>9</v>
      </c>
      <c r="C44" s="14" t="s">
        <v>94</v>
      </c>
      <c r="D44" s="15">
        <v>7</v>
      </c>
      <c r="F44" s="14" t="s">
        <v>95</v>
      </c>
      <c r="G44" s="14" t="s">
        <v>198</v>
      </c>
      <c r="H44" s="16" t="s">
        <v>13</v>
      </c>
      <c r="I44" s="17">
        <v>0.1</v>
      </c>
      <c r="J44" s="17">
        <v>0</v>
      </c>
      <c r="K44" s="17">
        <v>0.9</v>
      </c>
      <c r="L44" s="15" t="s">
        <v>14</v>
      </c>
      <c r="M44" s="21" cm="1">
        <f t="array" ref="M44">_xlfn.IFS(PhaseI_Tasks[[#This Row],[Confidence]]="L",'Task estimation'!$D$22,PhaseI_Tasks[[#This Row],[Confidence]]="M",'Task estimation'!$D$21,PhaseI_Tasks[[#This Row],[Confidence]]="H",'Task estimation'!$D$20)</f>
        <v>2</v>
      </c>
      <c r="N44" s="18" cm="1">
        <f t="array" ref="N44">_xlfn.IFS(PhaseI_Tasks[[#This Row],[Size]]="S",'Task estimation'!$D$2,PhaseI_Tasks[[#This Row],[Size]]="M",'Task estimation'!$D$3,PhaseI_Tasks[[#This Row],[Size]]="L",'Task estimation'!$D$4)*PhaseI_Tasks[[#This Row],[Confidence Adjustment]]</f>
        <v>32</v>
      </c>
      <c r="O44" s="18" cm="1">
        <f t="array" ref="O44">_xlfn.IFS(PhaseI_Tasks[[#This Row],[Size]]="S",'Task estimation'!$E$2,PhaseI_Tasks[[#This Row],[Size]]="M",'Task estimation'!$E$3,PhaseI_Tasks[[#This Row],[Size]]="L",'Task estimation'!$E$4)*PhaseI_Tasks[[#This Row],[Confidence Adjustment]]</f>
        <v>48</v>
      </c>
      <c r="P44" s="18">
        <f>AVERAGE(PhaseI_Tasks[[#This Row],[Hrs, Min]],PhaseI_Tasks[[#This Row],[Hrs, Max]])</f>
        <v>40</v>
      </c>
      <c r="Q44" s="18">
        <f>PhaseI_Tasks[[#This Row],[Hrs, Avg]]/PhaseI_Tasks[[#This Row],[Confidence Adjustment]]</f>
        <v>20</v>
      </c>
      <c r="R44" s="18">
        <f>PhaseI_Tasks[[#This Row],[PI %]]*PhaseI_Tasks[[#This Row],[Hrs, Min]]</f>
        <v>3.2</v>
      </c>
      <c r="S44" s="18">
        <f>PhaseI_Tasks[[#This Row],[PI %]]*PhaseI_Tasks[[#This Row],[Hrs, Max]]</f>
        <v>4.8000000000000007</v>
      </c>
      <c r="T44" s="18">
        <f>PhaseI_Tasks[[#This Row],[PI %]]*PhaseI_Tasks[[#This Row],[Hrs, Avg]]</f>
        <v>4</v>
      </c>
      <c r="U44" s="18">
        <f>PhaseI_Tasks[[#This Row],[SW %]]*PhaseI_Tasks[[#This Row],[Hrs, Min]]</f>
        <v>0</v>
      </c>
      <c r="V44" s="18">
        <f>PhaseI_Tasks[[#This Row],[SW %]]*PhaseI_Tasks[[#This Row],[Hrs, Max]]</f>
        <v>0</v>
      </c>
      <c r="W44" s="18">
        <f>PhaseI_Tasks[[#This Row],[SW %]]*PhaseI_Tasks[[#This Row],[Hrs, Avg]]</f>
        <v>0</v>
      </c>
      <c r="X44" s="18">
        <f>PhaseI_Tasks[[#This Row],[UI %]]*PhaseI_Tasks[[#This Row],[Hrs, Min]]</f>
        <v>28.8</v>
      </c>
      <c r="Y44" s="18">
        <f>PhaseI_Tasks[[#This Row],[UI %]]*PhaseI_Tasks[[#This Row],[Hrs, Max]]</f>
        <v>43.2</v>
      </c>
      <c r="Z44" s="18">
        <f>PhaseI_Tasks[[#This Row],[UI %]]*PhaseI_Tasks[[#This Row],[Hrs, Avg]]</f>
        <v>36</v>
      </c>
      <c r="AA44" s="19">
        <f t="shared" si="2"/>
        <v>1</v>
      </c>
    </row>
    <row r="45" spans="1:27">
      <c r="A45" s="13" t="s">
        <v>27</v>
      </c>
      <c r="B45" s="13">
        <v>9</v>
      </c>
      <c r="C45" t="s">
        <v>227</v>
      </c>
      <c r="D45" s="15">
        <v>8</v>
      </c>
      <c r="E45" s="15">
        <v>8</v>
      </c>
      <c r="F45" s="14" t="s">
        <v>113</v>
      </c>
      <c r="G45" t="s">
        <v>146</v>
      </c>
      <c r="H45" s="16" t="s">
        <v>13</v>
      </c>
      <c r="I45" s="17">
        <v>0.45</v>
      </c>
      <c r="J45" s="17">
        <v>0.45</v>
      </c>
      <c r="K45" s="17">
        <v>0.1</v>
      </c>
      <c r="L45" s="15" t="s">
        <v>13</v>
      </c>
      <c r="M45" s="21" cm="1">
        <f t="array" ref="M45">_xlfn.IFS(PhaseI_Tasks[[#This Row],[Confidence]]="L",'Task estimation'!$D$22,PhaseI_Tasks[[#This Row],[Confidence]]="M",'Task estimation'!$D$21,PhaseI_Tasks[[#This Row],[Confidence]]="H",'Task estimation'!$D$20)</f>
        <v>1.6</v>
      </c>
      <c r="N45" s="18" cm="1">
        <f t="array" ref="N45">_xlfn.IFS(PhaseI_Tasks[[#This Row],[Size]]="S",'Task estimation'!$D$2,PhaseI_Tasks[[#This Row],[Size]]="M",'Task estimation'!$D$3,PhaseI_Tasks[[#This Row],[Size]]="L",'Task estimation'!$D$4)*PhaseI_Tasks[[#This Row],[Confidence Adjustment]]</f>
        <v>25.6</v>
      </c>
      <c r="O45" s="18" cm="1">
        <f t="array" ref="O45">_xlfn.IFS(PhaseI_Tasks[[#This Row],[Size]]="S",'Task estimation'!$E$2,PhaseI_Tasks[[#This Row],[Size]]="M",'Task estimation'!$E$3,PhaseI_Tasks[[#This Row],[Size]]="L",'Task estimation'!$E$4)*PhaseI_Tasks[[#This Row],[Confidence Adjustment]]</f>
        <v>38.400000000000006</v>
      </c>
      <c r="P45" s="18">
        <f>AVERAGE(PhaseI_Tasks[[#This Row],[Hrs, Min]],PhaseI_Tasks[[#This Row],[Hrs, Max]])</f>
        <v>32</v>
      </c>
      <c r="Q45" s="18">
        <f>PhaseI_Tasks[[#This Row],[Hrs, Avg]]/PhaseI_Tasks[[#This Row],[Confidence Adjustment]]</f>
        <v>20</v>
      </c>
      <c r="R45" s="18">
        <f>PhaseI_Tasks[[#This Row],[PI %]]*PhaseI_Tasks[[#This Row],[Hrs, Min]]</f>
        <v>11.520000000000001</v>
      </c>
      <c r="S45" s="18">
        <f>PhaseI_Tasks[[#This Row],[PI %]]*PhaseI_Tasks[[#This Row],[Hrs, Max]]</f>
        <v>17.280000000000005</v>
      </c>
      <c r="T45" s="18">
        <f>PhaseI_Tasks[[#This Row],[PI %]]*PhaseI_Tasks[[#This Row],[Hrs, Avg]]</f>
        <v>14.4</v>
      </c>
      <c r="U45" s="18">
        <f>PhaseI_Tasks[[#This Row],[SW %]]*PhaseI_Tasks[[#This Row],[Hrs, Min]]</f>
        <v>11.520000000000001</v>
      </c>
      <c r="V45" s="18">
        <f>PhaseI_Tasks[[#This Row],[SW %]]*PhaseI_Tasks[[#This Row],[Hrs, Max]]</f>
        <v>17.280000000000005</v>
      </c>
      <c r="W45" s="18">
        <f>PhaseI_Tasks[[#This Row],[SW %]]*PhaseI_Tasks[[#This Row],[Hrs, Avg]]</f>
        <v>14.4</v>
      </c>
      <c r="X45" s="18">
        <f>PhaseI_Tasks[[#This Row],[UI %]]*PhaseI_Tasks[[#This Row],[Hrs, Min]]</f>
        <v>2.5600000000000005</v>
      </c>
      <c r="Y45" s="18">
        <f>PhaseI_Tasks[[#This Row],[UI %]]*PhaseI_Tasks[[#This Row],[Hrs, Max]]</f>
        <v>3.8400000000000007</v>
      </c>
      <c r="Z45" s="18">
        <f>PhaseI_Tasks[[#This Row],[UI %]]*PhaseI_Tasks[[#This Row],[Hrs, Avg]]</f>
        <v>3.2</v>
      </c>
      <c r="AA45" s="19">
        <f t="shared" si="2"/>
        <v>1</v>
      </c>
    </row>
    <row r="46" spans="1:27">
      <c r="A46" s="13" t="s">
        <v>29</v>
      </c>
      <c r="B46" s="13">
        <v>9</v>
      </c>
      <c r="C46" s="14" t="s">
        <v>221</v>
      </c>
      <c r="D46" s="15">
        <v>7</v>
      </c>
      <c r="E46" s="15">
        <v>7</v>
      </c>
      <c r="F46" s="14" t="s">
        <v>222</v>
      </c>
      <c r="G46" s="14" t="s">
        <v>199</v>
      </c>
      <c r="H46" s="22" t="s">
        <v>12</v>
      </c>
      <c r="I46" s="17">
        <v>0.5</v>
      </c>
      <c r="J46" s="17">
        <v>0.5</v>
      </c>
      <c r="K46" s="17">
        <v>0</v>
      </c>
      <c r="L46" s="15" t="s">
        <v>13</v>
      </c>
      <c r="M46" s="21" cm="1">
        <f t="array" ref="M46">_xlfn.IFS(PhaseI_Tasks[[#This Row],[Confidence]]="L",'Task estimation'!$D$22,PhaseI_Tasks[[#This Row],[Confidence]]="M",'Task estimation'!$D$21,PhaseI_Tasks[[#This Row],[Confidence]]="H",'Task estimation'!$D$20)</f>
        <v>1.6</v>
      </c>
      <c r="N46" s="18" cm="1">
        <f t="array" ref="N46">_xlfn.IFS(PhaseI_Tasks[[#This Row],[Size]]="S",'Task estimation'!$D$2,PhaseI_Tasks[[#This Row],[Size]]="M",'Task estimation'!$D$3,PhaseI_Tasks[[#This Row],[Size]]="L",'Task estimation'!$D$4)*PhaseI_Tasks[[#This Row],[Confidence Adjustment]]</f>
        <v>6.4</v>
      </c>
      <c r="O46" s="18" cm="1">
        <f t="array" ref="O46">_xlfn.IFS(PhaseI_Tasks[[#This Row],[Size]]="S",'Task estimation'!$E$2,PhaseI_Tasks[[#This Row],[Size]]="M",'Task estimation'!$E$3,PhaseI_Tasks[[#This Row],[Size]]="L",'Task estimation'!$E$4)*PhaseI_Tasks[[#This Row],[Confidence Adjustment]]</f>
        <v>12.8</v>
      </c>
      <c r="P46" s="18">
        <f>AVERAGE(PhaseI_Tasks[[#This Row],[Hrs, Min]],PhaseI_Tasks[[#This Row],[Hrs, Max]])</f>
        <v>9.6000000000000014</v>
      </c>
      <c r="Q46" s="18">
        <f>PhaseI_Tasks[[#This Row],[Hrs, Avg]]/PhaseI_Tasks[[#This Row],[Confidence Adjustment]]</f>
        <v>6.0000000000000009</v>
      </c>
      <c r="R46" s="18">
        <f>PhaseI_Tasks[[#This Row],[PI %]]*PhaseI_Tasks[[#This Row],[Hrs, Min]]</f>
        <v>3.2</v>
      </c>
      <c r="S46" s="18">
        <f>PhaseI_Tasks[[#This Row],[PI %]]*PhaseI_Tasks[[#This Row],[Hrs, Max]]</f>
        <v>6.4</v>
      </c>
      <c r="T46" s="18">
        <f>PhaseI_Tasks[[#This Row],[PI %]]*PhaseI_Tasks[[#This Row],[Hrs, Avg]]</f>
        <v>4.8000000000000007</v>
      </c>
      <c r="U46" s="18">
        <f>PhaseI_Tasks[[#This Row],[SW %]]*PhaseI_Tasks[[#This Row],[Hrs, Min]]</f>
        <v>3.2</v>
      </c>
      <c r="V46" s="18">
        <f>PhaseI_Tasks[[#This Row],[SW %]]*PhaseI_Tasks[[#This Row],[Hrs, Max]]</f>
        <v>6.4</v>
      </c>
      <c r="W46" s="18">
        <f>PhaseI_Tasks[[#This Row],[SW %]]*PhaseI_Tasks[[#This Row],[Hrs, Avg]]</f>
        <v>4.8000000000000007</v>
      </c>
      <c r="X46" s="18">
        <f>PhaseI_Tasks[[#This Row],[UI %]]*PhaseI_Tasks[[#This Row],[Hrs, Min]]</f>
        <v>0</v>
      </c>
      <c r="Y46" s="18">
        <f>PhaseI_Tasks[[#This Row],[UI %]]*PhaseI_Tasks[[#This Row],[Hrs, Max]]</f>
        <v>0</v>
      </c>
      <c r="Z46" s="18">
        <f>PhaseI_Tasks[[#This Row],[UI %]]*PhaseI_Tasks[[#This Row],[Hrs, Avg]]</f>
        <v>0</v>
      </c>
      <c r="AA46" s="19">
        <f t="shared" si="2"/>
        <v>1</v>
      </c>
    </row>
    <row r="47" spans="1:27">
      <c r="A47" s="13" t="s">
        <v>213</v>
      </c>
      <c r="B47" s="13">
        <v>9</v>
      </c>
      <c r="C47" s="14" t="s">
        <v>86</v>
      </c>
      <c r="D47" s="15" t="s">
        <v>217</v>
      </c>
      <c r="F47" s="14" t="s">
        <v>171</v>
      </c>
      <c r="G47" s="14" t="s">
        <v>171</v>
      </c>
      <c r="H47" s="20" t="s">
        <v>13</v>
      </c>
      <c r="I47" s="17">
        <v>0.34</v>
      </c>
      <c r="J47" s="17">
        <v>0.33</v>
      </c>
      <c r="K47" s="17">
        <v>0.33</v>
      </c>
      <c r="L47" s="15" t="s">
        <v>55</v>
      </c>
      <c r="M47" s="21" cm="1">
        <f t="array" ref="M47">_xlfn.IFS(PhaseI_Tasks[[#This Row],[Confidence]]="L",'Task estimation'!$D$22,PhaseI_Tasks[[#This Row],[Confidence]]="M",'Task estimation'!$D$21,PhaseI_Tasks[[#This Row],[Confidence]]="H",'Task estimation'!$D$20)</f>
        <v>1</v>
      </c>
      <c r="N47" s="18" cm="1">
        <f t="array" ref="N47">_xlfn.IFS(PhaseI_Tasks[[#This Row],[Size]]="S",'Task estimation'!$D$2,PhaseI_Tasks[[#This Row],[Size]]="M",'Task estimation'!$D$3,PhaseI_Tasks[[#This Row],[Size]]="L",'Task estimation'!$D$4)*PhaseI_Tasks[[#This Row],[Confidence Adjustment]]</f>
        <v>16</v>
      </c>
      <c r="O47" s="18" cm="1">
        <f t="array" ref="O47">_xlfn.IFS(PhaseI_Tasks[[#This Row],[Size]]="S",'Task estimation'!$E$2,PhaseI_Tasks[[#This Row],[Size]]="M",'Task estimation'!$E$3,PhaseI_Tasks[[#This Row],[Size]]="L",'Task estimation'!$E$4)*PhaseI_Tasks[[#This Row],[Confidence Adjustment]]</f>
        <v>24</v>
      </c>
      <c r="P47" s="18">
        <f>AVERAGE(PhaseI_Tasks[[#This Row],[Hrs, Min]],PhaseI_Tasks[[#This Row],[Hrs, Max]])</f>
        <v>20</v>
      </c>
      <c r="Q47" s="18">
        <f>PhaseI_Tasks[[#This Row],[Hrs, Avg]]/PhaseI_Tasks[[#This Row],[Confidence Adjustment]]</f>
        <v>20</v>
      </c>
      <c r="R47" s="18">
        <f>PhaseI_Tasks[[#This Row],[PI %]]*PhaseI_Tasks[[#This Row],[Hrs, Min]]</f>
        <v>5.44</v>
      </c>
      <c r="S47" s="18">
        <f>PhaseI_Tasks[[#This Row],[PI %]]*PhaseI_Tasks[[#This Row],[Hrs, Max]]</f>
        <v>8.16</v>
      </c>
      <c r="T47" s="18">
        <f>PhaseI_Tasks[[#This Row],[PI %]]*PhaseI_Tasks[[#This Row],[Hrs, Avg]]</f>
        <v>6.8000000000000007</v>
      </c>
      <c r="U47" s="18">
        <f>PhaseI_Tasks[[#This Row],[SW %]]*PhaseI_Tasks[[#This Row],[Hrs, Min]]</f>
        <v>5.28</v>
      </c>
      <c r="V47" s="18">
        <f>PhaseI_Tasks[[#This Row],[SW %]]*PhaseI_Tasks[[#This Row],[Hrs, Max]]</f>
        <v>7.92</v>
      </c>
      <c r="W47" s="18">
        <f>PhaseI_Tasks[[#This Row],[SW %]]*PhaseI_Tasks[[#This Row],[Hrs, Avg]]</f>
        <v>6.6000000000000005</v>
      </c>
      <c r="X47" s="18">
        <f>PhaseI_Tasks[[#This Row],[UI %]]*PhaseI_Tasks[[#This Row],[Hrs, Min]]</f>
        <v>5.28</v>
      </c>
      <c r="Y47" s="18">
        <f>PhaseI_Tasks[[#This Row],[UI %]]*PhaseI_Tasks[[#This Row],[Hrs, Max]]</f>
        <v>7.92</v>
      </c>
      <c r="Z47" s="18">
        <f>PhaseI_Tasks[[#This Row],[UI %]]*PhaseI_Tasks[[#This Row],[Hrs, Avg]]</f>
        <v>6.6000000000000005</v>
      </c>
      <c r="AA47" s="19">
        <f t="shared" si="2"/>
        <v>1</v>
      </c>
    </row>
    <row r="48" spans="1:27">
      <c r="A48" s="13" t="s">
        <v>27</v>
      </c>
      <c r="B48" s="13">
        <v>10</v>
      </c>
      <c r="C48" s="14" t="s">
        <v>114</v>
      </c>
      <c r="D48" s="15">
        <v>9</v>
      </c>
      <c r="F48" s="14" t="s">
        <v>137</v>
      </c>
      <c r="G48" s="14" t="s">
        <v>200</v>
      </c>
      <c r="H48" s="16" t="s">
        <v>13</v>
      </c>
      <c r="I48" s="37">
        <v>0.75</v>
      </c>
      <c r="J48" s="37">
        <v>0.15</v>
      </c>
      <c r="K48" s="37">
        <v>0.1</v>
      </c>
      <c r="L48" s="15" t="s">
        <v>13</v>
      </c>
      <c r="M48" s="21" cm="1">
        <f t="array" ref="M48">_xlfn.IFS(PhaseI_Tasks[[#This Row],[Confidence]]="L",'Task estimation'!$D$22,PhaseI_Tasks[[#This Row],[Confidence]]="M",'Task estimation'!$D$21,PhaseI_Tasks[[#This Row],[Confidence]]="H",'Task estimation'!$D$20)</f>
        <v>1.6</v>
      </c>
      <c r="N48" s="18" cm="1">
        <f t="array" ref="N48">_xlfn.IFS(PhaseI_Tasks[[#This Row],[Size]]="S",'Task estimation'!$D$2,PhaseI_Tasks[[#This Row],[Size]]="M",'Task estimation'!$D$3,PhaseI_Tasks[[#This Row],[Size]]="L",'Task estimation'!$D$4)*PhaseI_Tasks[[#This Row],[Confidence Adjustment]]</f>
        <v>25.6</v>
      </c>
      <c r="O48" s="18" cm="1">
        <f t="array" ref="O48">_xlfn.IFS(PhaseI_Tasks[[#This Row],[Size]]="S",'Task estimation'!$E$2,PhaseI_Tasks[[#This Row],[Size]]="M",'Task estimation'!$E$3,PhaseI_Tasks[[#This Row],[Size]]="L",'Task estimation'!$E$4)*PhaseI_Tasks[[#This Row],[Confidence Adjustment]]</f>
        <v>38.400000000000006</v>
      </c>
      <c r="P48" s="18">
        <f>AVERAGE(PhaseI_Tasks[[#This Row],[Hrs, Min]],PhaseI_Tasks[[#This Row],[Hrs, Max]])</f>
        <v>32</v>
      </c>
      <c r="Q48" s="18">
        <f>PhaseI_Tasks[[#This Row],[Hrs, Avg]]/PhaseI_Tasks[[#This Row],[Confidence Adjustment]]</f>
        <v>20</v>
      </c>
      <c r="R48" s="18">
        <f>PhaseI_Tasks[[#This Row],[PI %]]*PhaseI_Tasks[[#This Row],[Hrs, Min]]</f>
        <v>19.200000000000003</v>
      </c>
      <c r="S48" s="18">
        <f>PhaseI_Tasks[[#This Row],[PI %]]*PhaseI_Tasks[[#This Row],[Hrs, Max]]</f>
        <v>28.800000000000004</v>
      </c>
      <c r="T48" s="18">
        <f>PhaseI_Tasks[[#This Row],[PI %]]*PhaseI_Tasks[[#This Row],[Hrs, Avg]]</f>
        <v>24</v>
      </c>
      <c r="U48" s="18">
        <f>PhaseI_Tasks[[#This Row],[SW %]]*PhaseI_Tasks[[#This Row],[Hrs, Min]]</f>
        <v>3.84</v>
      </c>
      <c r="V48" s="18">
        <f>PhaseI_Tasks[[#This Row],[SW %]]*PhaseI_Tasks[[#This Row],[Hrs, Max]]</f>
        <v>5.7600000000000007</v>
      </c>
      <c r="W48" s="18">
        <f>PhaseI_Tasks[[#This Row],[SW %]]*PhaseI_Tasks[[#This Row],[Hrs, Avg]]</f>
        <v>4.8</v>
      </c>
      <c r="X48" s="18">
        <f>PhaseI_Tasks[[#This Row],[UI %]]*PhaseI_Tasks[[#This Row],[Hrs, Min]]</f>
        <v>2.5600000000000005</v>
      </c>
      <c r="Y48" s="18">
        <f>PhaseI_Tasks[[#This Row],[UI %]]*PhaseI_Tasks[[#This Row],[Hrs, Max]]</f>
        <v>3.8400000000000007</v>
      </c>
      <c r="Z48" s="18">
        <f>PhaseI_Tasks[[#This Row],[UI %]]*PhaseI_Tasks[[#This Row],[Hrs, Avg]]</f>
        <v>3.2</v>
      </c>
      <c r="AA48" s="19">
        <f t="shared" si="2"/>
        <v>1</v>
      </c>
    </row>
    <row r="49" spans="1:29">
      <c r="A49" s="13" t="s">
        <v>28</v>
      </c>
      <c r="B49" s="13">
        <v>10</v>
      </c>
      <c r="C49" s="14" t="s">
        <v>223</v>
      </c>
      <c r="D49" s="15" t="s">
        <v>226</v>
      </c>
      <c r="F49" s="14" t="s">
        <v>201</v>
      </c>
      <c r="G49" s="14" t="s">
        <v>202</v>
      </c>
      <c r="H49" s="16" t="s">
        <v>12</v>
      </c>
      <c r="I49" s="17">
        <v>0.75</v>
      </c>
      <c r="J49" s="17">
        <v>0.15</v>
      </c>
      <c r="K49" s="17">
        <v>0.1</v>
      </c>
      <c r="L49" s="15" t="s">
        <v>14</v>
      </c>
      <c r="M49" s="21" cm="1">
        <f t="array" ref="M49">_xlfn.IFS(PhaseI_Tasks[[#This Row],[Confidence]]="L",'Task estimation'!$D$22,PhaseI_Tasks[[#This Row],[Confidence]]="M",'Task estimation'!$D$21,PhaseI_Tasks[[#This Row],[Confidence]]="H",'Task estimation'!$D$20)</f>
        <v>2</v>
      </c>
      <c r="N49" s="18" cm="1">
        <f t="array" ref="N49">_xlfn.IFS(PhaseI_Tasks[[#This Row],[Size]]="S",'Task estimation'!$D$2,PhaseI_Tasks[[#This Row],[Size]]="M",'Task estimation'!$D$3,PhaseI_Tasks[[#This Row],[Size]]="L",'Task estimation'!$D$4)*PhaseI_Tasks[[#This Row],[Confidence Adjustment]]</f>
        <v>8</v>
      </c>
      <c r="O49" s="18" cm="1">
        <f t="array" ref="O49">_xlfn.IFS(PhaseI_Tasks[[#This Row],[Size]]="S",'Task estimation'!$E$2,PhaseI_Tasks[[#This Row],[Size]]="M",'Task estimation'!$E$3,PhaseI_Tasks[[#This Row],[Size]]="L",'Task estimation'!$E$4)*PhaseI_Tasks[[#This Row],[Confidence Adjustment]]</f>
        <v>16</v>
      </c>
      <c r="P49" s="18">
        <f>AVERAGE(PhaseI_Tasks[[#This Row],[Hrs, Min]],PhaseI_Tasks[[#This Row],[Hrs, Max]])</f>
        <v>12</v>
      </c>
      <c r="Q49" s="18">
        <f>PhaseI_Tasks[[#This Row],[Hrs, Avg]]/PhaseI_Tasks[[#This Row],[Confidence Adjustment]]</f>
        <v>6</v>
      </c>
      <c r="R49" s="18">
        <f>PhaseI_Tasks[[#This Row],[PI %]]*PhaseI_Tasks[[#This Row],[Hrs, Min]]</f>
        <v>6</v>
      </c>
      <c r="S49" s="18">
        <f>PhaseI_Tasks[[#This Row],[PI %]]*PhaseI_Tasks[[#This Row],[Hrs, Max]]</f>
        <v>12</v>
      </c>
      <c r="T49" s="18">
        <f>PhaseI_Tasks[[#This Row],[PI %]]*PhaseI_Tasks[[#This Row],[Hrs, Avg]]</f>
        <v>9</v>
      </c>
      <c r="U49" s="18">
        <f>PhaseI_Tasks[[#This Row],[SW %]]*PhaseI_Tasks[[#This Row],[Hrs, Min]]</f>
        <v>1.2</v>
      </c>
      <c r="V49" s="18">
        <f>PhaseI_Tasks[[#This Row],[SW %]]*PhaseI_Tasks[[#This Row],[Hrs, Max]]</f>
        <v>2.4</v>
      </c>
      <c r="W49" s="18">
        <f>PhaseI_Tasks[[#This Row],[SW %]]*PhaseI_Tasks[[#This Row],[Hrs, Avg]]</f>
        <v>1.7999999999999998</v>
      </c>
      <c r="X49" s="18">
        <f>PhaseI_Tasks[[#This Row],[UI %]]*PhaseI_Tasks[[#This Row],[Hrs, Min]]</f>
        <v>0.8</v>
      </c>
      <c r="Y49" s="18">
        <f>PhaseI_Tasks[[#This Row],[UI %]]*PhaseI_Tasks[[#This Row],[Hrs, Max]]</f>
        <v>1.6</v>
      </c>
      <c r="Z49" s="18">
        <f>PhaseI_Tasks[[#This Row],[UI %]]*PhaseI_Tasks[[#This Row],[Hrs, Avg]]</f>
        <v>1.2000000000000002</v>
      </c>
      <c r="AA49" s="19">
        <f t="shared" si="2"/>
        <v>1</v>
      </c>
    </row>
    <row r="50" spans="1:29">
      <c r="A50" s="13" t="s">
        <v>213</v>
      </c>
      <c r="B50" s="13">
        <v>10</v>
      </c>
      <c r="C50" s="14" t="s">
        <v>87</v>
      </c>
      <c r="D50" s="15" t="s">
        <v>217</v>
      </c>
      <c r="F50" s="14" t="s">
        <v>171</v>
      </c>
      <c r="G50" s="14" t="s">
        <v>171</v>
      </c>
      <c r="H50" s="16" t="s">
        <v>13</v>
      </c>
      <c r="I50" s="17">
        <v>0.34</v>
      </c>
      <c r="J50" s="17">
        <v>0.33</v>
      </c>
      <c r="K50" s="17">
        <v>0.33</v>
      </c>
      <c r="L50" s="15" t="s">
        <v>55</v>
      </c>
      <c r="M50" s="21" cm="1">
        <f t="array" ref="M50">_xlfn.IFS(PhaseI_Tasks[[#This Row],[Confidence]]="L",'Task estimation'!$D$22,PhaseI_Tasks[[#This Row],[Confidence]]="M",'Task estimation'!$D$21,PhaseI_Tasks[[#This Row],[Confidence]]="H",'Task estimation'!$D$20)</f>
        <v>1</v>
      </c>
      <c r="N50" s="18" cm="1">
        <f t="array" ref="N50">_xlfn.IFS(PhaseI_Tasks[[#This Row],[Size]]="S",'Task estimation'!$D$2,PhaseI_Tasks[[#This Row],[Size]]="M",'Task estimation'!$D$3,PhaseI_Tasks[[#This Row],[Size]]="L",'Task estimation'!$D$4)*PhaseI_Tasks[[#This Row],[Confidence Adjustment]]</f>
        <v>16</v>
      </c>
      <c r="O50" s="18" cm="1">
        <f t="array" ref="O50">_xlfn.IFS(PhaseI_Tasks[[#This Row],[Size]]="S",'Task estimation'!$E$2,PhaseI_Tasks[[#This Row],[Size]]="M",'Task estimation'!$E$3,PhaseI_Tasks[[#This Row],[Size]]="L",'Task estimation'!$E$4)*PhaseI_Tasks[[#This Row],[Confidence Adjustment]]</f>
        <v>24</v>
      </c>
      <c r="P50" s="18">
        <f>AVERAGE(PhaseI_Tasks[[#This Row],[Hrs, Min]],PhaseI_Tasks[[#This Row],[Hrs, Max]])</f>
        <v>20</v>
      </c>
      <c r="Q50" s="18">
        <f>PhaseI_Tasks[[#This Row],[Hrs, Avg]]/PhaseI_Tasks[[#This Row],[Confidence Adjustment]]</f>
        <v>20</v>
      </c>
      <c r="R50" s="18">
        <f>PhaseI_Tasks[[#This Row],[PI %]]*PhaseI_Tasks[[#This Row],[Hrs, Min]]</f>
        <v>5.44</v>
      </c>
      <c r="S50" s="18">
        <f>PhaseI_Tasks[[#This Row],[PI %]]*PhaseI_Tasks[[#This Row],[Hrs, Max]]</f>
        <v>8.16</v>
      </c>
      <c r="T50" s="18">
        <f>PhaseI_Tasks[[#This Row],[PI %]]*PhaseI_Tasks[[#This Row],[Hrs, Avg]]</f>
        <v>6.8000000000000007</v>
      </c>
      <c r="U50" s="18">
        <f>PhaseI_Tasks[[#This Row],[SW %]]*PhaseI_Tasks[[#This Row],[Hrs, Min]]</f>
        <v>5.28</v>
      </c>
      <c r="V50" s="18">
        <f>PhaseI_Tasks[[#This Row],[SW %]]*PhaseI_Tasks[[#This Row],[Hrs, Max]]</f>
        <v>7.92</v>
      </c>
      <c r="W50" s="18">
        <f>PhaseI_Tasks[[#This Row],[SW %]]*PhaseI_Tasks[[#This Row],[Hrs, Avg]]</f>
        <v>6.6000000000000005</v>
      </c>
      <c r="X50" s="18">
        <f>PhaseI_Tasks[[#This Row],[UI %]]*PhaseI_Tasks[[#This Row],[Hrs, Min]]</f>
        <v>5.28</v>
      </c>
      <c r="Y50" s="18">
        <f>PhaseI_Tasks[[#This Row],[UI %]]*PhaseI_Tasks[[#This Row],[Hrs, Max]]</f>
        <v>7.92</v>
      </c>
      <c r="Z50" s="18">
        <f>PhaseI_Tasks[[#This Row],[UI %]]*PhaseI_Tasks[[#This Row],[Hrs, Avg]]</f>
        <v>6.6000000000000005</v>
      </c>
      <c r="AA50" s="19">
        <f t="shared" si="2"/>
        <v>1</v>
      </c>
    </row>
    <row r="51" spans="1:29">
      <c r="A51" s="13" t="s">
        <v>29</v>
      </c>
      <c r="B51" s="13">
        <v>11</v>
      </c>
      <c r="C51" s="14" t="s">
        <v>96</v>
      </c>
      <c r="D51" s="15">
        <v>9</v>
      </c>
      <c r="F51" s="14" t="s">
        <v>115</v>
      </c>
      <c r="G51" s="14" t="s">
        <v>147</v>
      </c>
      <c r="H51" s="16" t="s">
        <v>13</v>
      </c>
      <c r="I51" s="17">
        <v>0.75</v>
      </c>
      <c r="J51" s="17">
        <v>0.15</v>
      </c>
      <c r="K51" s="17">
        <v>0.1</v>
      </c>
      <c r="L51" s="15" t="s">
        <v>13</v>
      </c>
      <c r="M51" s="21" cm="1">
        <f t="array" ref="M51">_xlfn.IFS(PhaseI_Tasks[[#This Row],[Confidence]]="L",'Task estimation'!$D$22,PhaseI_Tasks[[#This Row],[Confidence]]="M",'Task estimation'!$D$21,PhaseI_Tasks[[#This Row],[Confidence]]="H",'Task estimation'!$D$20)</f>
        <v>1.6</v>
      </c>
      <c r="N51" s="18" cm="1">
        <f t="array" ref="N51">_xlfn.IFS(PhaseI_Tasks[[#This Row],[Size]]="S",'Task estimation'!$D$2,PhaseI_Tasks[[#This Row],[Size]]="M",'Task estimation'!$D$3,PhaseI_Tasks[[#This Row],[Size]]="L",'Task estimation'!$D$4)*PhaseI_Tasks[[#This Row],[Confidence Adjustment]]</f>
        <v>25.6</v>
      </c>
      <c r="O51" s="18" cm="1">
        <f t="array" ref="O51">_xlfn.IFS(PhaseI_Tasks[[#This Row],[Size]]="S",'Task estimation'!$E$2,PhaseI_Tasks[[#This Row],[Size]]="M",'Task estimation'!$E$3,PhaseI_Tasks[[#This Row],[Size]]="L",'Task estimation'!$E$4)*PhaseI_Tasks[[#This Row],[Confidence Adjustment]]</f>
        <v>38.400000000000006</v>
      </c>
      <c r="P51" s="18">
        <f>AVERAGE(PhaseI_Tasks[[#This Row],[Hrs, Min]],PhaseI_Tasks[[#This Row],[Hrs, Max]])</f>
        <v>32</v>
      </c>
      <c r="Q51" s="18">
        <f>PhaseI_Tasks[[#This Row],[Hrs, Avg]]/PhaseI_Tasks[[#This Row],[Confidence Adjustment]]</f>
        <v>20</v>
      </c>
      <c r="R51" s="18">
        <f>PhaseI_Tasks[[#This Row],[PI %]]*PhaseI_Tasks[[#This Row],[Hrs, Min]]</f>
        <v>19.200000000000003</v>
      </c>
      <c r="S51" s="18">
        <f>PhaseI_Tasks[[#This Row],[PI %]]*PhaseI_Tasks[[#This Row],[Hrs, Max]]</f>
        <v>28.800000000000004</v>
      </c>
      <c r="T51" s="18">
        <f>PhaseI_Tasks[[#This Row],[PI %]]*PhaseI_Tasks[[#This Row],[Hrs, Avg]]</f>
        <v>24</v>
      </c>
      <c r="U51" s="18">
        <f>PhaseI_Tasks[[#This Row],[SW %]]*PhaseI_Tasks[[#This Row],[Hrs, Min]]</f>
        <v>3.84</v>
      </c>
      <c r="V51" s="18">
        <f>PhaseI_Tasks[[#This Row],[SW %]]*PhaseI_Tasks[[#This Row],[Hrs, Max]]</f>
        <v>5.7600000000000007</v>
      </c>
      <c r="W51" s="18">
        <f>PhaseI_Tasks[[#This Row],[SW %]]*PhaseI_Tasks[[#This Row],[Hrs, Avg]]</f>
        <v>4.8</v>
      </c>
      <c r="X51" s="18">
        <f>PhaseI_Tasks[[#This Row],[UI %]]*PhaseI_Tasks[[#This Row],[Hrs, Min]]</f>
        <v>2.5600000000000005</v>
      </c>
      <c r="Y51" s="18">
        <f>PhaseI_Tasks[[#This Row],[UI %]]*PhaseI_Tasks[[#This Row],[Hrs, Max]]</f>
        <v>3.8400000000000007</v>
      </c>
      <c r="Z51" s="18">
        <f>PhaseI_Tasks[[#This Row],[UI %]]*PhaseI_Tasks[[#This Row],[Hrs, Avg]]</f>
        <v>3.2</v>
      </c>
      <c r="AA51" s="19">
        <f t="shared" si="2"/>
        <v>1</v>
      </c>
    </row>
    <row r="52" spans="1:29">
      <c r="A52" s="13" t="s">
        <v>213</v>
      </c>
      <c r="B52" s="13">
        <v>11</v>
      </c>
      <c r="C52" s="14" t="s">
        <v>88</v>
      </c>
      <c r="D52" s="15" t="s">
        <v>217</v>
      </c>
      <c r="F52" s="14" t="s">
        <v>171</v>
      </c>
      <c r="G52" s="14" t="s">
        <v>171</v>
      </c>
      <c r="H52" s="16" t="s">
        <v>14</v>
      </c>
      <c r="I52" s="17">
        <v>0.34</v>
      </c>
      <c r="J52" s="17">
        <v>0.33</v>
      </c>
      <c r="K52" s="17">
        <v>0.33</v>
      </c>
      <c r="L52" s="2" t="s">
        <v>55</v>
      </c>
      <c r="M52" s="21" cm="1">
        <f t="array" ref="M52">_xlfn.IFS(PhaseI_Tasks[[#This Row],[Confidence]]="L",'Task estimation'!$D$22,PhaseI_Tasks[[#This Row],[Confidence]]="M",'Task estimation'!$D$21,PhaseI_Tasks[[#This Row],[Confidence]]="H",'Task estimation'!$D$20)</f>
        <v>1</v>
      </c>
      <c r="N52" s="18" cm="1">
        <f t="array" ref="N52">_xlfn.IFS(PhaseI_Tasks[[#This Row],[Size]]="S",'Task estimation'!$D$2,PhaseI_Tasks[[#This Row],[Size]]="M",'Task estimation'!$D$3,PhaseI_Tasks[[#This Row],[Size]]="L",'Task estimation'!$D$4)*PhaseI_Tasks[[#This Row],[Confidence Adjustment]]</f>
        <v>32</v>
      </c>
      <c r="O52" s="18" cm="1">
        <f t="array" ref="O52">_xlfn.IFS(PhaseI_Tasks[[#This Row],[Size]]="S",'Task estimation'!$E$2,PhaseI_Tasks[[#This Row],[Size]]="M",'Task estimation'!$E$3,PhaseI_Tasks[[#This Row],[Size]]="L",'Task estimation'!$E$4)*PhaseI_Tasks[[#This Row],[Confidence Adjustment]]</f>
        <v>40</v>
      </c>
      <c r="P52" s="18">
        <f>AVERAGE(PhaseI_Tasks[[#This Row],[Hrs, Min]],PhaseI_Tasks[[#This Row],[Hrs, Max]])</f>
        <v>36</v>
      </c>
      <c r="Q52" s="18">
        <f>PhaseI_Tasks[[#This Row],[Hrs, Avg]]/PhaseI_Tasks[[#This Row],[Confidence Adjustment]]</f>
        <v>36</v>
      </c>
      <c r="R52" s="18">
        <f>PhaseI_Tasks[[#This Row],[PI %]]*PhaseI_Tasks[[#This Row],[Hrs, Min]]</f>
        <v>10.88</v>
      </c>
      <c r="S52" s="18">
        <f>PhaseI_Tasks[[#This Row],[PI %]]*PhaseI_Tasks[[#This Row],[Hrs, Max]]</f>
        <v>13.600000000000001</v>
      </c>
      <c r="T52" s="18">
        <f>PhaseI_Tasks[[#This Row],[PI %]]*PhaseI_Tasks[[#This Row],[Hrs, Avg]]</f>
        <v>12.24</v>
      </c>
      <c r="U52" s="18">
        <f>PhaseI_Tasks[[#This Row],[SW %]]*PhaseI_Tasks[[#This Row],[Hrs, Min]]</f>
        <v>10.56</v>
      </c>
      <c r="V52" s="18">
        <f>PhaseI_Tasks[[#This Row],[SW %]]*PhaseI_Tasks[[#This Row],[Hrs, Max]]</f>
        <v>13.200000000000001</v>
      </c>
      <c r="W52" s="18">
        <f>PhaseI_Tasks[[#This Row],[SW %]]*PhaseI_Tasks[[#This Row],[Hrs, Avg]]</f>
        <v>11.88</v>
      </c>
      <c r="X52" s="18">
        <f>PhaseI_Tasks[[#This Row],[UI %]]*PhaseI_Tasks[[#This Row],[Hrs, Min]]</f>
        <v>10.56</v>
      </c>
      <c r="Y52" s="18">
        <f>PhaseI_Tasks[[#This Row],[UI %]]*PhaseI_Tasks[[#This Row],[Hrs, Max]]</f>
        <v>13.200000000000001</v>
      </c>
      <c r="Z52" s="18">
        <f>PhaseI_Tasks[[#This Row],[UI %]]*PhaseI_Tasks[[#This Row],[Hrs, Avg]]</f>
        <v>11.88</v>
      </c>
      <c r="AA52" s="19">
        <f t="shared" si="2"/>
        <v>1</v>
      </c>
    </row>
    <row r="53" spans="1:29">
      <c r="A53" s="13" t="s">
        <v>29</v>
      </c>
      <c r="B53" s="13">
        <v>12</v>
      </c>
      <c r="C53" s="14" t="s">
        <v>97</v>
      </c>
      <c r="D53" s="15">
        <v>9</v>
      </c>
      <c r="E53" s="15">
        <v>9</v>
      </c>
      <c r="F53" s="14" t="s">
        <v>116</v>
      </c>
      <c r="G53" s="14" t="s">
        <v>203</v>
      </c>
      <c r="H53" s="16" t="s">
        <v>12</v>
      </c>
      <c r="I53" s="23">
        <v>0.34</v>
      </c>
      <c r="J53" s="23">
        <v>0.33</v>
      </c>
      <c r="K53" s="23">
        <v>0.33</v>
      </c>
      <c r="L53" s="15" t="s">
        <v>55</v>
      </c>
      <c r="M53" s="21" cm="1">
        <f t="array" ref="M53">_xlfn.IFS(PhaseI_Tasks[[#This Row],[Confidence]]="L",'Task estimation'!$D$22,PhaseI_Tasks[[#This Row],[Confidence]]="M",'Task estimation'!$D$21,PhaseI_Tasks[[#This Row],[Confidence]]="H",'Task estimation'!$D$20)</f>
        <v>1</v>
      </c>
      <c r="N53" s="18" cm="1">
        <f t="array" ref="N53">_xlfn.IFS(PhaseI_Tasks[[#This Row],[Size]]="S",'Task estimation'!$D$2,PhaseI_Tasks[[#This Row],[Size]]="M",'Task estimation'!$D$3,PhaseI_Tasks[[#This Row],[Size]]="L",'Task estimation'!$D$4)*PhaseI_Tasks[[#This Row],[Confidence Adjustment]]</f>
        <v>4</v>
      </c>
      <c r="O53" s="18" cm="1">
        <f t="array" ref="O53">_xlfn.IFS(PhaseI_Tasks[[#This Row],[Size]]="S",'Task estimation'!$E$2,PhaseI_Tasks[[#This Row],[Size]]="M",'Task estimation'!$E$3,PhaseI_Tasks[[#This Row],[Size]]="L",'Task estimation'!$E$4)*PhaseI_Tasks[[#This Row],[Confidence Adjustment]]</f>
        <v>8</v>
      </c>
      <c r="P53" s="18">
        <f>AVERAGE(PhaseI_Tasks[[#This Row],[Hrs, Min]],PhaseI_Tasks[[#This Row],[Hrs, Max]])</f>
        <v>6</v>
      </c>
      <c r="Q53" s="18">
        <f>PhaseI_Tasks[[#This Row],[Hrs, Avg]]/PhaseI_Tasks[[#This Row],[Confidence Adjustment]]</f>
        <v>6</v>
      </c>
      <c r="R53" s="18">
        <f>PhaseI_Tasks[[#This Row],[PI %]]*PhaseI_Tasks[[#This Row],[Hrs, Min]]</f>
        <v>1.36</v>
      </c>
      <c r="S53" s="18">
        <f>PhaseI_Tasks[[#This Row],[PI %]]*PhaseI_Tasks[[#This Row],[Hrs, Max]]</f>
        <v>2.72</v>
      </c>
      <c r="T53" s="18">
        <f>PhaseI_Tasks[[#This Row],[PI %]]*PhaseI_Tasks[[#This Row],[Hrs, Avg]]</f>
        <v>2.04</v>
      </c>
      <c r="U53" s="18">
        <f>PhaseI_Tasks[[#This Row],[SW %]]*PhaseI_Tasks[[#This Row],[Hrs, Min]]</f>
        <v>1.32</v>
      </c>
      <c r="V53" s="18">
        <f>PhaseI_Tasks[[#This Row],[SW %]]*PhaseI_Tasks[[#This Row],[Hrs, Max]]</f>
        <v>2.64</v>
      </c>
      <c r="W53" s="18">
        <f>PhaseI_Tasks[[#This Row],[SW %]]*PhaseI_Tasks[[#This Row],[Hrs, Avg]]</f>
        <v>1.98</v>
      </c>
      <c r="X53" s="18">
        <f>PhaseI_Tasks[[#This Row],[UI %]]*PhaseI_Tasks[[#This Row],[Hrs, Min]]</f>
        <v>1.32</v>
      </c>
      <c r="Y53" s="18">
        <f>PhaseI_Tasks[[#This Row],[UI %]]*PhaseI_Tasks[[#This Row],[Hrs, Max]]</f>
        <v>2.64</v>
      </c>
      <c r="Z53" s="18">
        <f>PhaseI_Tasks[[#This Row],[UI %]]*PhaseI_Tasks[[#This Row],[Hrs, Avg]]</f>
        <v>1.98</v>
      </c>
      <c r="AA53" s="19">
        <f t="shared" si="2"/>
        <v>1</v>
      </c>
    </row>
    <row r="54" spans="1:29">
      <c r="A54" s="13" t="s">
        <v>213</v>
      </c>
      <c r="B54" s="13">
        <v>12</v>
      </c>
      <c r="C54" s="14" t="s">
        <v>89</v>
      </c>
      <c r="D54" s="15" t="s">
        <v>217</v>
      </c>
      <c r="F54" s="14" t="s">
        <v>171</v>
      </c>
      <c r="G54" s="14" t="s">
        <v>171</v>
      </c>
      <c r="H54" s="16" t="s">
        <v>14</v>
      </c>
      <c r="I54" s="23">
        <v>0.34</v>
      </c>
      <c r="J54" s="23">
        <v>0.33</v>
      </c>
      <c r="K54" s="23">
        <v>0.33</v>
      </c>
      <c r="L54" s="15" t="s">
        <v>55</v>
      </c>
      <c r="M54" s="21" cm="1">
        <f t="array" ref="M54">_xlfn.IFS(PhaseI_Tasks[[#This Row],[Confidence]]="L",'Task estimation'!$D$22,PhaseI_Tasks[[#This Row],[Confidence]]="M",'Task estimation'!$D$21,PhaseI_Tasks[[#This Row],[Confidence]]="H",'Task estimation'!$D$20)</f>
        <v>1</v>
      </c>
      <c r="N54" s="18" cm="1">
        <f t="array" ref="N54">_xlfn.IFS(PhaseI_Tasks[[#This Row],[Size]]="S",'Task estimation'!$D$2,PhaseI_Tasks[[#This Row],[Size]]="M",'Task estimation'!$D$3,PhaseI_Tasks[[#This Row],[Size]]="L",'Task estimation'!$D$4)*PhaseI_Tasks[[#This Row],[Confidence Adjustment]]</f>
        <v>32</v>
      </c>
      <c r="O54" s="18" cm="1">
        <f t="array" ref="O54">_xlfn.IFS(PhaseI_Tasks[[#This Row],[Size]]="S",'Task estimation'!$E$2,PhaseI_Tasks[[#This Row],[Size]]="M",'Task estimation'!$E$3,PhaseI_Tasks[[#This Row],[Size]]="L",'Task estimation'!$E$4)*PhaseI_Tasks[[#This Row],[Confidence Adjustment]]</f>
        <v>40</v>
      </c>
      <c r="P54" s="18">
        <f>AVERAGE(PhaseI_Tasks[[#This Row],[Hrs, Min]],PhaseI_Tasks[[#This Row],[Hrs, Max]])</f>
        <v>36</v>
      </c>
      <c r="Q54" s="18">
        <f>PhaseI_Tasks[[#This Row],[Hrs, Avg]]/PhaseI_Tasks[[#This Row],[Confidence Adjustment]]</f>
        <v>36</v>
      </c>
      <c r="R54" s="18">
        <f>PhaseI_Tasks[[#This Row],[PI %]]*PhaseI_Tasks[[#This Row],[Hrs, Min]]</f>
        <v>10.88</v>
      </c>
      <c r="S54" s="18">
        <f>PhaseI_Tasks[[#This Row],[PI %]]*PhaseI_Tasks[[#This Row],[Hrs, Max]]</f>
        <v>13.600000000000001</v>
      </c>
      <c r="T54" s="18">
        <f>PhaseI_Tasks[[#This Row],[PI %]]*PhaseI_Tasks[[#This Row],[Hrs, Avg]]</f>
        <v>12.24</v>
      </c>
      <c r="U54" s="18">
        <f>PhaseI_Tasks[[#This Row],[SW %]]*PhaseI_Tasks[[#This Row],[Hrs, Min]]</f>
        <v>10.56</v>
      </c>
      <c r="V54" s="18">
        <f>PhaseI_Tasks[[#This Row],[SW %]]*PhaseI_Tasks[[#This Row],[Hrs, Max]]</f>
        <v>13.200000000000001</v>
      </c>
      <c r="W54" s="18">
        <f>PhaseI_Tasks[[#This Row],[SW %]]*PhaseI_Tasks[[#This Row],[Hrs, Avg]]</f>
        <v>11.88</v>
      </c>
      <c r="X54" s="18">
        <f>PhaseI_Tasks[[#This Row],[UI %]]*PhaseI_Tasks[[#This Row],[Hrs, Min]]</f>
        <v>10.56</v>
      </c>
      <c r="Y54" s="18">
        <f>PhaseI_Tasks[[#This Row],[UI %]]*PhaseI_Tasks[[#This Row],[Hrs, Max]]</f>
        <v>13.200000000000001</v>
      </c>
      <c r="Z54" s="18">
        <f>PhaseI_Tasks[[#This Row],[UI %]]*PhaseI_Tasks[[#This Row],[Hrs, Avg]]</f>
        <v>11.88</v>
      </c>
      <c r="AA54" s="19">
        <f t="shared" si="2"/>
        <v>1</v>
      </c>
      <c r="AC54" s="24"/>
    </row>
    <row r="55" spans="1:29">
      <c r="A55" s="13"/>
      <c r="B55" s="13"/>
      <c r="H55" s="16"/>
      <c r="I55" s="17"/>
      <c r="J55" s="17"/>
      <c r="K55" s="17"/>
      <c r="M55" s="21"/>
      <c r="N55" s="18"/>
      <c r="O55" s="18"/>
      <c r="P55" s="18">
        <f>SUM(PhaseI_Tasks[Hrs, Avg])</f>
        <v>1566.7999999999997</v>
      </c>
      <c r="Q55" s="18">
        <f>SUM(PhaseI_Tasks[Hrs, Unadjusted, Avg])</f>
        <v>976</v>
      </c>
      <c r="R55" s="18"/>
      <c r="S55" s="18"/>
      <c r="T55" s="18"/>
      <c r="U55" s="18"/>
      <c r="V55" s="18"/>
      <c r="W55" s="18"/>
      <c r="X55" s="18"/>
      <c r="Y55" s="18"/>
      <c r="Z55" s="18"/>
      <c r="AA55" s="19"/>
      <c r="AC55" s="24"/>
    </row>
    <row r="56" spans="1:29">
      <c r="O56" s="29" t="s">
        <v>64</v>
      </c>
      <c r="P56" s="30">
        <f>PhaseI_Tasks[[#Totals],[Hrs, Avg]]/PhaseI_Tasks[[#Totals],[Hrs, Unadjusted, Avg]]</f>
        <v>1.6053278688524588</v>
      </c>
    </row>
    <row r="57" spans="1:29">
      <c r="O57" s="15" t="s">
        <v>90</v>
      </c>
    </row>
    <row r="62" spans="1:29">
      <c r="C62" s="28"/>
      <c r="D62" s="28"/>
      <c r="E62" s="28"/>
      <c r="F62" s="28"/>
      <c r="G62" s="28"/>
      <c r="H62" s="28"/>
      <c r="I62" s="28"/>
      <c r="J62" s="28"/>
      <c r="K62" s="28"/>
      <c r="L62" s="13"/>
      <c r="M62" s="13"/>
      <c r="N62" s="28"/>
      <c r="O62" s="28"/>
      <c r="P62" s="28"/>
      <c r="Q62" s="25"/>
      <c r="R62" s="25"/>
      <c r="S62" s="25"/>
    </row>
    <row r="63" spans="1:29">
      <c r="C63" s="28"/>
      <c r="D63" s="28"/>
      <c r="E63" s="28"/>
      <c r="F63" s="28"/>
      <c r="G63" s="28"/>
      <c r="H63" s="28"/>
      <c r="I63" s="28"/>
      <c r="J63" s="28"/>
      <c r="K63" s="28"/>
      <c r="L63" s="13"/>
      <c r="M63" s="13"/>
      <c r="N63" s="28"/>
      <c r="O63" s="28"/>
      <c r="P63" s="28"/>
      <c r="Q63" s="25"/>
      <c r="R63" s="25"/>
      <c r="S63" s="25"/>
    </row>
    <row r="64" spans="1:29">
      <c r="C64" s="28"/>
      <c r="D64" s="28"/>
      <c r="E64" s="28"/>
      <c r="F64" s="28"/>
      <c r="G64" s="28"/>
      <c r="H64" s="28"/>
      <c r="I64" s="28"/>
      <c r="J64" s="28"/>
      <c r="K64" s="28"/>
      <c r="L64" s="13"/>
      <c r="M64" s="13"/>
      <c r="N64" s="28"/>
      <c r="O64" s="28"/>
      <c r="P64" s="28"/>
      <c r="Q64" s="25"/>
      <c r="R64" s="25"/>
      <c r="S64" s="25"/>
    </row>
    <row r="65" spans="3:19">
      <c r="C65" s="28"/>
      <c r="D65" s="28"/>
      <c r="E65" s="28"/>
      <c r="F65" s="28"/>
      <c r="G65" s="28"/>
      <c r="H65" s="28"/>
      <c r="I65" s="28"/>
      <c r="J65" s="28"/>
      <c r="K65" s="28"/>
      <c r="L65" s="13"/>
      <c r="M65" s="13"/>
      <c r="N65" s="28"/>
      <c r="O65" s="28"/>
      <c r="P65" s="28"/>
      <c r="Q65" s="25"/>
      <c r="R65" s="25"/>
      <c r="S65" s="25"/>
    </row>
    <row r="66" spans="3:19">
      <c r="C66" s="28"/>
      <c r="D66" s="28"/>
      <c r="E66" s="28"/>
      <c r="F66" s="28"/>
      <c r="G66" s="28"/>
      <c r="H66" s="28"/>
      <c r="I66" s="28"/>
      <c r="J66" s="28"/>
      <c r="K66" s="28"/>
      <c r="L66" s="13"/>
      <c r="M66" s="13"/>
      <c r="N66" s="28"/>
      <c r="O66" s="28"/>
      <c r="P66" s="28"/>
      <c r="Q66" s="25"/>
      <c r="R66" s="25"/>
      <c r="S66" s="25"/>
    </row>
    <row r="67" spans="3:19">
      <c r="C67" s="28"/>
      <c r="D67" s="28"/>
      <c r="E67" s="28"/>
      <c r="F67" s="28"/>
      <c r="G67" s="28"/>
      <c r="H67" s="28"/>
      <c r="I67" s="28"/>
      <c r="J67" s="28"/>
      <c r="K67" s="28"/>
      <c r="L67" s="13"/>
      <c r="M67" s="13"/>
      <c r="N67" s="28"/>
      <c r="O67" s="28"/>
      <c r="P67" s="28"/>
      <c r="Q67" s="25"/>
      <c r="R67" s="25"/>
      <c r="S67" s="25"/>
    </row>
    <row r="68" spans="3:19">
      <c r="C68" s="28"/>
      <c r="D68" s="28"/>
      <c r="E68" s="28"/>
      <c r="F68" s="28"/>
      <c r="G68" s="28"/>
      <c r="H68" s="28"/>
      <c r="I68" s="28"/>
      <c r="J68" s="28"/>
      <c r="K68" s="28"/>
      <c r="L68" s="13"/>
      <c r="M68" s="13"/>
      <c r="N68" s="28"/>
      <c r="O68" s="28"/>
      <c r="P68" s="28"/>
      <c r="Q68" s="25"/>
      <c r="R68" s="25"/>
      <c r="S68" s="25"/>
    </row>
    <row r="69" spans="3:19">
      <c r="C69" s="28"/>
      <c r="D69" s="28"/>
      <c r="E69" s="28"/>
      <c r="F69" s="28"/>
      <c r="G69" s="28"/>
      <c r="H69" s="28"/>
      <c r="I69" s="28"/>
      <c r="J69" s="28"/>
      <c r="K69" s="28"/>
      <c r="L69" s="13"/>
      <c r="M69" s="13"/>
      <c r="N69" s="28"/>
      <c r="O69" s="28"/>
      <c r="P69" s="28"/>
      <c r="Q69" s="25"/>
      <c r="R69" s="25"/>
      <c r="S69" s="25"/>
    </row>
    <row r="70" spans="3:19">
      <c r="C70" s="28"/>
      <c r="D70" s="28"/>
      <c r="E70" s="28"/>
      <c r="F70" s="28"/>
      <c r="G70" s="28"/>
      <c r="H70" s="28"/>
      <c r="I70" s="28"/>
      <c r="J70" s="28"/>
      <c r="K70" s="28"/>
      <c r="L70" s="13"/>
      <c r="M70" s="13"/>
      <c r="N70" s="28"/>
      <c r="O70" s="28"/>
      <c r="P70" s="28"/>
      <c r="Q70" s="25"/>
      <c r="R70" s="25"/>
      <c r="S70" s="25"/>
    </row>
    <row r="71" spans="3:19">
      <c r="C71" s="28"/>
      <c r="D71" s="28"/>
      <c r="E71" s="28"/>
      <c r="F71" s="28"/>
      <c r="G71" s="28"/>
      <c r="H71" s="28"/>
      <c r="I71" s="28"/>
      <c r="J71" s="28"/>
      <c r="K71" s="28"/>
      <c r="L71" s="13"/>
      <c r="M71" s="13"/>
      <c r="N71" s="28"/>
      <c r="O71" s="28"/>
      <c r="P71" s="28"/>
      <c r="Q71" s="25"/>
      <c r="R71" s="25"/>
      <c r="S71" s="25"/>
    </row>
    <row r="72" spans="3:19">
      <c r="C72" s="28"/>
      <c r="D72" s="28"/>
      <c r="E72" s="28"/>
      <c r="F72" s="28"/>
      <c r="G72" s="28"/>
      <c r="H72" s="28"/>
      <c r="I72" s="28"/>
      <c r="J72" s="28"/>
      <c r="K72" s="28"/>
      <c r="L72" s="13"/>
      <c r="M72" s="13"/>
      <c r="N72" s="28"/>
      <c r="O72" s="28"/>
      <c r="P72" s="28"/>
      <c r="Q72" s="25"/>
      <c r="R72" s="25"/>
      <c r="S72" s="25"/>
    </row>
    <row r="73" spans="3:19">
      <c r="C73" s="28"/>
      <c r="D73" s="28"/>
      <c r="E73" s="28"/>
      <c r="F73" s="28"/>
      <c r="G73" s="28"/>
      <c r="H73" s="28"/>
      <c r="I73" s="28"/>
      <c r="J73" s="28"/>
      <c r="K73" s="28"/>
      <c r="L73" s="13"/>
      <c r="M73" s="13"/>
      <c r="N73" s="28"/>
      <c r="O73" s="28"/>
      <c r="P73" s="28"/>
      <c r="Q73" s="25"/>
      <c r="R73" s="25"/>
      <c r="S73" s="25"/>
    </row>
    <row r="74" spans="3:19">
      <c r="C74" s="28"/>
      <c r="D74" s="28"/>
      <c r="E74" s="28"/>
      <c r="F74" s="28"/>
      <c r="G74" s="28"/>
      <c r="H74" s="28"/>
      <c r="I74" s="28"/>
      <c r="J74" s="28"/>
      <c r="K74" s="28"/>
      <c r="L74" s="13"/>
      <c r="M74" s="13"/>
      <c r="N74" s="28"/>
      <c r="O74" s="28"/>
      <c r="P74" s="28"/>
      <c r="Q74" s="25"/>
      <c r="R74" s="25"/>
      <c r="S74" s="25"/>
    </row>
    <row r="75" spans="3:19">
      <c r="C75" s="28"/>
      <c r="D75" s="28"/>
      <c r="E75" s="28"/>
      <c r="F75" s="28"/>
      <c r="G75" s="28"/>
      <c r="H75" s="28"/>
      <c r="I75" s="28"/>
      <c r="J75" s="28"/>
      <c r="K75" s="28"/>
      <c r="L75" s="13"/>
      <c r="M75" s="13"/>
      <c r="N75" s="28"/>
      <c r="O75" s="28"/>
      <c r="P75" s="28"/>
      <c r="Q75" s="25"/>
      <c r="R75" s="25"/>
      <c r="S75" s="25"/>
    </row>
    <row r="76" spans="3:19">
      <c r="C76" s="28"/>
      <c r="D76" s="28"/>
      <c r="E76" s="28"/>
      <c r="F76" s="28"/>
      <c r="G76" s="28"/>
      <c r="H76" s="28"/>
      <c r="I76" s="28"/>
      <c r="J76" s="28"/>
      <c r="K76" s="28"/>
      <c r="L76" s="13"/>
      <c r="M76" s="13"/>
      <c r="N76" s="28"/>
      <c r="O76" s="28"/>
      <c r="P76" s="28"/>
      <c r="Q76" s="25"/>
      <c r="R76" s="25"/>
      <c r="S76" s="25"/>
    </row>
    <row r="77" spans="3:19">
      <c r="C77" s="28"/>
      <c r="D77" s="28"/>
      <c r="E77" s="28"/>
      <c r="F77" s="28"/>
      <c r="G77" s="28"/>
      <c r="H77" s="28"/>
      <c r="I77" s="28"/>
      <c r="J77" s="28"/>
      <c r="K77" s="28"/>
      <c r="L77" s="13"/>
      <c r="M77" s="13"/>
      <c r="N77" s="28"/>
      <c r="O77" s="28"/>
      <c r="P77" s="28"/>
      <c r="Q77" s="25"/>
      <c r="R77" s="25"/>
      <c r="S77" s="25"/>
    </row>
    <row r="78" spans="3:19">
      <c r="C78" s="28"/>
      <c r="D78" s="28"/>
      <c r="E78" s="28"/>
      <c r="F78" s="28"/>
      <c r="G78" s="28"/>
      <c r="H78" s="28"/>
      <c r="I78" s="28"/>
      <c r="J78" s="28"/>
      <c r="K78" s="28"/>
      <c r="L78" s="13"/>
      <c r="M78" s="13"/>
      <c r="N78" s="28"/>
      <c r="O78" s="28"/>
      <c r="P78" s="28"/>
      <c r="Q78" s="25"/>
      <c r="R78" s="25"/>
      <c r="S78" s="25"/>
    </row>
    <row r="79" spans="3:19">
      <c r="C79" s="28"/>
      <c r="D79" s="28"/>
      <c r="E79" s="28"/>
      <c r="F79" s="28"/>
      <c r="G79" s="28"/>
      <c r="H79" s="28"/>
      <c r="I79" s="28"/>
      <c r="J79" s="28"/>
      <c r="K79" s="28"/>
      <c r="L79" s="13"/>
      <c r="M79" s="13"/>
      <c r="N79" s="28"/>
      <c r="O79" s="28"/>
      <c r="P79" s="28"/>
      <c r="Q79" s="25"/>
      <c r="R79" s="25"/>
      <c r="S79" s="25"/>
    </row>
    <row r="80" spans="3:19">
      <c r="C80" s="28"/>
      <c r="D80" s="28"/>
      <c r="E80" s="28"/>
      <c r="F80" s="28"/>
      <c r="G80" s="28"/>
      <c r="H80" s="28"/>
      <c r="I80" s="28"/>
      <c r="J80" s="28"/>
      <c r="K80" s="28"/>
      <c r="L80" s="13"/>
      <c r="M80" s="13"/>
      <c r="N80" s="28"/>
      <c r="O80" s="28"/>
      <c r="P80" s="28"/>
      <c r="Q80" s="25"/>
      <c r="R80" s="25"/>
      <c r="S80" s="25"/>
    </row>
    <row r="81" spans="3:19">
      <c r="C81" s="28"/>
      <c r="D81" s="28"/>
      <c r="E81" s="28"/>
      <c r="F81" s="28"/>
      <c r="G81" s="28"/>
      <c r="H81" s="28"/>
      <c r="I81" s="28"/>
      <c r="J81" s="28"/>
      <c r="K81" s="28"/>
      <c r="L81" s="13"/>
      <c r="M81" s="13"/>
      <c r="N81" s="28"/>
      <c r="O81" s="28"/>
      <c r="P81" s="28"/>
      <c r="Q81" s="25"/>
      <c r="R81" s="25"/>
      <c r="S81" s="25"/>
    </row>
    <row r="82" spans="3:19">
      <c r="C82" s="28"/>
      <c r="D82" s="28"/>
      <c r="E82" s="28"/>
      <c r="F82" s="28"/>
      <c r="G82" s="28"/>
      <c r="H82" s="28"/>
      <c r="I82" s="28"/>
      <c r="J82" s="28"/>
      <c r="K82" s="28"/>
      <c r="L82" s="13"/>
      <c r="M82" s="13"/>
      <c r="N82" s="28"/>
      <c r="O82" s="28"/>
      <c r="P82" s="28"/>
      <c r="Q82" s="25"/>
      <c r="R82" s="25"/>
      <c r="S82" s="25"/>
    </row>
    <row r="83" spans="3:19">
      <c r="C83" s="28"/>
      <c r="D83" s="28"/>
      <c r="E83" s="28"/>
      <c r="F83" s="28"/>
      <c r="G83" s="28"/>
      <c r="H83" s="28"/>
      <c r="I83" s="28"/>
      <c r="J83" s="28"/>
      <c r="K83" s="28"/>
      <c r="L83" s="13"/>
      <c r="M83" s="13"/>
      <c r="N83" s="28"/>
      <c r="O83" s="28"/>
      <c r="P83" s="28"/>
      <c r="Q83" s="25"/>
      <c r="R83" s="25"/>
      <c r="S83" s="25"/>
    </row>
    <row r="84" spans="3:19">
      <c r="C84" s="28"/>
      <c r="D84" s="28"/>
      <c r="E84" s="28"/>
      <c r="F84" s="28"/>
      <c r="G84" s="28"/>
      <c r="H84" s="28"/>
      <c r="I84" s="28"/>
      <c r="J84" s="28"/>
      <c r="K84" s="28"/>
      <c r="L84" s="13"/>
      <c r="M84" s="13"/>
      <c r="N84" s="28"/>
      <c r="O84" s="28"/>
      <c r="P84" s="28"/>
      <c r="Q84" s="25"/>
      <c r="R84" s="25"/>
      <c r="S84" s="25"/>
    </row>
    <row r="85" spans="3:19">
      <c r="C85" s="28"/>
      <c r="D85" s="28"/>
      <c r="E85" s="28"/>
      <c r="F85" s="28"/>
      <c r="G85" s="28"/>
      <c r="H85" s="28"/>
      <c r="I85" s="28"/>
      <c r="J85" s="28"/>
      <c r="K85" s="28"/>
      <c r="L85" s="13"/>
      <c r="M85" s="13"/>
      <c r="N85" s="28"/>
      <c r="O85" s="28"/>
      <c r="P85" s="28"/>
      <c r="Q85" s="25"/>
      <c r="R85" s="25"/>
      <c r="S85" s="25"/>
    </row>
    <row r="86" spans="3:19">
      <c r="C86" s="28"/>
      <c r="D86" s="28"/>
      <c r="E86" s="28"/>
      <c r="F86" s="28"/>
      <c r="G86" s="28"/>
      <c r="H86" s="28"/>
      <c r="I86" s="28"/>
      <c r="J86" s="28"/>
      <c r="K86" s="28"/>
      <c r="L86" s="13"/>
      <c r="M86" s="13"/>
      <c r="N86" s="28"/>
      <c r="O86" s="28"/>
      <c r="P86" s="28"/>
      <c r="Q86" s="25"/>
      <c r="R86" s="25"/>
      <c r="S86" s="25"/>
    </row>
    <row r="87" spans="3:19">
      <c r="C87" s="28"/>
      <c r="D87" s="28"/>
      <c r="E87" s="28"/>
      <c r="F87" s="28"/>
      <c r="G87" s="28"/>
      <c r="H87" s="28"/>
      <c r="I87" s="28"/>
      <c r="J87" s="28"/>
      <c r="K87" s="28"/>
      <c r="L87" s="13"/>
      <c r="M87" s="13"/>
      <c r="N87" s="28"/>
      <c r="O87" s="28"/>
      <c r="P87" s="28"/>
      <c r="Q87" s="25"/>
      <c r="R87" s="25"/>
      <c r="S87" s="25"/>
    </row>
    <row r="88" spans="3:19">
      <c r="C88" s="28"/>
      <c r="D88" s="28"/>
      <c r="E88" s="28"/>
      <c r="F88" s="28"/>
      <c r="G88" s="28"/>
      <c r="H88" s="28"/>
      <c r="I88" s="28"/>
      <c r="J88" s="28"/>
      <c r="K88" s="28"/>
      <c r="L88" s="13"/>
      <c r="M88" s="13"/>
      <c r="N88" s="28"/>
      <c r="O88" s="28"/>
      <c r="P88" s="28"/>
      <c r="Q88" s="25"/>
      <c r="R88" s="25"/>
      <c r="S88" s="25"/>
    </row>
    <row r="89" spans="3:19">
      <c r="C89" s="28"/>
      <c r="D89" s="28"/>
      <c r="E89" s="28"/>
      <c r="F89" s="28"/>
      <c r="G89" s="28"/>
      <c r="H89" s="28"/>
      <c r="I89" s="28"/>
      <c r="J89" s="28"/>
      <c r="K89" s="28"/>
      <c r="L89" s="13"/>
      <c r="M89" s="13"/>
      <c r="N89" s="28"/>
      <c r="O89" s="28"/>
      <c r="P89" s="28"/>
      <c r="Q89" s="25"/>
      <c r="R89" s="25"/>
      <c r="S89" s="25"/>
    </row>
    <row r="90" spans="3:19">
      <c r="C90" s="28"/>
      <c r="D90" s="28"/>
      <c r="E90" s="28"/>
      <c r="F90" s="28"/>
      <c r="G90" s="28"/>
      <c r="H90" s="28"/>
      <c r="I90" s="28"/>
      <c r="J90" s="28"/>
      <c r="K90" s="28"/>
      <c r="L90" s="13"/>
      <c r="M90" s="13"/>
      <c r="N90" s="28"/>
      <c r="O90" s="28"/>
      <c r="P90" s="28"/>
      <c r="Q90" s="25"/>
      <c r="R90" s="25"/>
      <c r="S90" s="25"/>
    </row>
    <row r="91" spans="3:19">
      <c r="C91" s="28"/>
      <c r="D91" s="28"/>
      <c r="E91" s="28"/>
      <c r="F91" s="28"/>
      <c r="G91" s="28"/>
      <c r="H91" s="28"/>
      <c r="I91" s="28"/>
      <c r="J91" s="28"/>
      <c r="K91" s="28"/>
      <c r="L91" s="13"/>
      <c r="M91" s="13"/>
      <c r="N91" s="28"/>
      <c r="O91" s="28"/>
      <c r="P91" s="28"/>
      <c r="Q91" s="25"/>
      <c r="R91" s="25"/>
      <c r="S91" s="25"/>
    </row>
    <row r="92" spans="3:19">
      <c r="C92" s="28"/>
      <c r="D92" s="28"/>
      <c r="E92" s="28"/>
      <c r="F92" s="28"/>
      <c r="G92" s="28"/>
      <c r="H92" s="28"/>
      <c r="I92" s="28"/>
      <c r="J92" s="28"/>
      <c r="K92" s="28"/>
      <c r="L92" s="13"/>
      <c r="M92" s="13"/>
      <c r="N92" s="28"/>
      <c r="O92" s="28"/>
      <c r="P92" s="28"/>
      <c r="Q92" s="25"/>
      <c r="R92" s="25"/>
      <c r="S92" s="25"/>
    </row>
    <row r="93" spans="3:19">
      <c r="C93" s="28"/>
      <c r="D93" s="28"/>
      <c r="E93" s="28"/>
      <c r="F93" s="28"/>
      <c r="G93" s="28"/>
      <c r="H93" s="28"/>
      <c r="I93" s="28"/>
      <c r="J93" s="28"/>
      <c r="K93" s="28"/>
      <c r="L93" s="13"/>
      <c r="M93" s="13"/>
      <c r="N93" s="28"/>
      <c r="O93" s="28"/>
      <c r="P93" s="28"/>
      <c r="Q93" s="25"/>
      <c r="R93" s="25"/>
      <c r="S93" s="25"/>
    </row>
    <row r="94" spans="3:19">
      <c r="C94" s="28"/>
      <c r="D94" s="28"/>
      <c r="E94" s="28"/>
      <c r="F94" s="28"/>
      <c r="G94" s="28"/>
      <c r="H94" s="28"/>
      <c r="I94" s="28"/>
      <c r="J94" s="28"/>
      <c r="K94" s="28"/>
      <c r="L94" s="13"/>
      <c r="M94" s="13"/>
      <c r="N94" s="28"/>
      <c r="O94" s="28"/>
      <c r="P94" s="28"/>
      <c r="Q94" s="25"/>
      <c r="R94" s="25"/>
      <c r="S94" s="25"/>
    </row>
    <row r="95" spans="3:19">
      <c r="C95" s="28"/>
      <c r="D95" s="28"/>
      <c r="E95" s="28"/>
      <c r="F95" s="28"/>
      <c r="G95" s="28"/>
      <c r="H95" s="28"/>
      <c r="I95" s="28"/>
      <c r="J95" s="28"/>
      <c r="K95" s="28"/>
      <c r="L95" s="13"/>
      <c r="M95" s="13"/>
      <c r="N95" s="28"/>
      <c r="O95" s="28"/>
      <c r="P95" s="28"/>
      <c r="Q95" s="25"/>
      <c r="R95" s="25"/>
      <c r="S95" s="25"/>
    </row>
    <row r="96" spans="3:19">
      <c r="C96" s="28"/>
      <c r="D96" s="28"/>
      <c r="E96" s="28"/>
      <c r="F96" s="28"/>
      <c r="G96" s="28"/>
      <c r="H96" s="28"/>
      <c r="I96" s="28"/>
      <c r="J96" s="28"/>
      <c r="K96" s="28"/>
      <c r="L96" s="13"/>
      <c r="M96" s="13"/>
      <c r="N96" s="28"/>
      <c r="O96" s="28"/>
      <c r="P96" s="28"/>
      <c r="Q96" s="25"/>
      <c r="R96" s="25"/>
      <c r="S96" s="25"/>
    </row>
    <row r="97" spans="3:19">
      <c r="C97" s="28"/>
      <c r="D97" s="28"/>
      <c r="E97" s="28"/>
      <c r="F97" s="28"/>
      <c r="G97" s="28"/>
      <c r="H97" s="28"/>
      <c r="I97" s="28"/>
      <c r="J97" s="28"/>
      <c r="K97" s="28"/>
      <c r="L97" s="13"/>
      <c r="M97" s="13"/>
      <c r="N97" s="28"/>
      <c r="O97" s="28"/>
      <c r="P97" s="28"/>
      <c r="Q97" s="25"/>
      <c r="R97" s="25"/>
      <c r="S97" s="25"/>
    </row>
    <row r="98" spans="3:19">
      <c r="C98" s="28"/>
      <c r="D98" s="28"/>
      <c r="E98" s="28"/>
      <c r="F98" s="28"/>
      <c r="G98" s="28"/>
      <c r="H98" s="28"/>
      <c r="I98" s="28"/>
      <c r="J98" s="28"/>
      <c r="K98" s="28"/>
      <c r="L98" s="13"/>
      <c r="M98" s="13"/>
      <c r="N98" s="28"/>
      <c r="O98" s="28"/>
      <c r="P98" s="28"/>
      <c r="Q98" s="25"/>
      <c r="R98" s="25"/>
      <c r="S98" s="25"/>
    </row>
    <row r="99" spans="3:19">
      <c r="C99" s="28"/>
      <c r="D99" s="28"/>
      <c r="E99" s="28"/>
      <c r="F99" s="28"/>
      <c r="G99" s="28"/>
      <c r="H99" s="28"/>
      <c r="I99" s="28"/>
      <c r="J99" s="28"/>
      <c r="K99" s="28"/>
      <c r="L99" s="13"/>
      <c r="M99" s="13"/>
      <c r="N99" s="28"/>
      <c r="O99" s="28"/>
      <c r="P99" s="28"/>
      <c r="Q99" s="25"/>
      <c r="R99" s="25"/>
      <c r="S99" s="25"/>
    </row>
    <row r="100" spans="3:19">
      <c r="C100" s="28"/>
      <c r="D100" s="28"/>
      <c r="E100" s="28"/>
      <c r="F100" s="28"/>
      <c r="G100" s="28"/>
      <c r="H100" s="28"/>
      <c r="I100" s="28"/>
      <c r="J100" s="28"/>
      <c r="K100" s="28"/>
      <c r="L100" s="13"/>
      <c r="M100" s="13"/>
      <c r="N100" s="28"/>
      <c r="O100" s="28"/>
      <c r="P100" s="28"/>
      <c r="Q100" s="25"/>
      <c r="R100" s="25"/>
      <c r="S100" s="25"/>
    </row>
    <row r="101" spans="3:19">
      <c r="C101" s="28"/>
      <c r="D101" s="28"/>
      <c r="E101" s="28"/>
      <c r="F101" s="28"/>
      <c r="G101" s="28"/>
      <c r="H101" s="28"/>
      <c r="I101" s="28"/>
      <c r="J101" s="28"/>
      <c r="K101" s="28"/>
      <c r="L101" s="13"/>
      <c r="M101" s="13"/>
      <c r="N101" s="28"/>
      <c r="O101" s="28"/>
      <c r="P101" s="28"/>
      <c r="Q101" s="25"/>
      <c r="R101" s="25"/>
      <c r="S101" s="25"/>
    </row>
    <row r="102" spans="3:19">
      <c r="C102" s="28"/>
      <c r="D102" s="28"/>
      <c r="E102" s="28"/>
      <c r="F102" s="28"/>
      <c r="G102" s="28"/>
      <c r="H102" s="28"/>
      <c r="I102" s="28"/>
      <c r="J102" s="28"/>
      <c r="K102" s="28"/>
      <c r="L102" s="13"/>
      <c r="M102" s="13"/>
      <c r="N102" s="28"/>
      <c r="O102" s="28"/>
      <c r="P102" s="28"/>
      <c r="Q102" s="25"/>
      <c r="R102" s="25"/>
      <c r="S102" s="25"/>
    </row>
    <row r="103" spans="3:19">
      <c r="C103" s="28"/>
      <c r="D103" s="28"/>
      <c r="E103" s="28"/>
      <c r="F103" s="28"/>
      <c r="G103" s="28"/>
      <c r="H103" s="28"/>
      <c r="I103" s="28"/>
      <c r="J103" s="28"/>
      <c r="K103" s="28"/>
      <c r="L103" s="13"/>
      <c r="M103" s="13"/>
      <c r="N103" s="28"/>
      <c r="O103" s="28"/>
      <c r="P103" s="28"/>
      <c r="Q103" s="25"/>
      <c r="R103" s="25"/>
      <c r="S103" s="25"/>
    </row>
    <row r="104" spans="3:19">
      <c r="C104" s="28"/>
      <c r="D104" s="28"/>
      <c r="E104" s="28"/>
      <c r="F104" s="28"/>
      <c r="G104" s="28"/>
      <c r="H104" s="28"/>
      <c r="I104" s="28"/>
      <c r="J104" s="28"/>
      <c r="K104" s="28"/>
      <c r="L104" s="13"/>
      <c r="M104" s="13"/>
      <c r="N104" s="28"/>
      <c r="O104" s="28"/>
      <c r="P104" s="28"/>
      <c r="Q104" s="25"/>
      <c r="R104" s="25"/>
      <c r="S104" s="25"/>
    </row>
    <row r="105" spans="3:19">
      <c r="C105" s="28"/>
      <c r="D105" s="28"/>
      <c r="E105" s="28"/>
      <c r="F105" s="28"/>
      <c r="G105" s="28"/>
      <c r="H105" s="28"/>
      <c r="I105" s="28"/>
      <c r="J105" s="28"/>
      <c r="K105" s="28"/>
      <c r="L105" s="13"/>
      <c r="M105" s="13"/>
      <c r="N105" s="28"/>
      <c r="O105" s="28"/>
      <c r="P105" s="28"/>
      <c r="Q105" s="25"/>
      <c r="R105" s="25"/>
      <c r="S105" s="25"/>
    </row>
    <row r="106" spans="3:19">
      <c r="C106" s="28"/>
      <c r="D106" s="28"/>
      <c r="E106" s="28"/>
      <c r="F106" s="28"/>
      <c r="G106" s="28"/>
      <c r="H106" s="28"/>
      <c r="I106" s="28"/>
      <c r="J106" s="28"/>
      <c r="K106" s="28"/>
      <c r="L106" s="13"/>
      <c r="M106" s="13"/>
      <c r="N106" s="28"/>
      <c r="O106" s="28"/>
      <c r="P106" s="28"/>
      <c r="Q106" s="25"/>
      <c r="R106" s="25"/>
      <c r="S106" s="25"/>
    </row>
    <row r="107" spans="3:19">
      <c r="C107" s="28"/>
      <c r="D107" s="28"/>
      <c r="E107" s="28"/>
      <c r="F107" s="28"/>
      <c r="G107" s="28"/>
      <c r="H107" s="28"/>
      <c r="I107" s="28"/>
      <c r="J107" s="28"/>
      <c r="K107" s="28"/>
      <c r="L107" s="13"/>
      <c r="M107" s="13"/>
      <c r="N107" s="28"/>
      <c r="O107" s="28"/>
      <c r="P107" s="28"/>
      <c r="Q107" s="25"/>
      <c r="R107" s="25"/>
      <c r="S107" s="25"/>
    </row>
    <row r="108" spans="3:19">
      <c r="C108" s="28"/>
      <c r="D108" s="28"/>
      <c r="E108" s="28"/>
      <c r="F108" s="28"/>
      <c r="G108" s="28"/>
      <c r="H108" s="28"/>
      <c r="I108" s="28"/>
      <c r="J108" s="28"/>
      <c r="K108" s="28"/>
      <c r="L108" s="13"/>
      <c r="M108" s="13"/>
      <c r="N108" s="28"/>
      <c r="O108" s="28"/>
      <c r="P108" s="28"/>
      <c r="Q108" s="25"/>
      <c r="R108" s="25"/>
      <c r="S108" s="25"/>
    </row>
    <row r="109" spans="3:19">
      <c r="C109" s="28"/>
      <c r="D109" s="28"/>
      <c r="E109" s="28"/>
      <c r="F109" s="28"/>
      <c r="G109" s="28"/>
      <c r="H109" s="28"/>
      <c r="I109" s="28"/>
      <c r="J109" s="28"/>
      <c r="K109" s="28"/>
      <c r="L109" s="13"/>
      <c r="M109" s="13"/>
      <c r="N109" s="28"/>
      <c r="O109" s="28"/>
      <c r="P109" s="28"/>
      <c r="Q109" s="25"/>
      <c r="R109" s="25"/>
      <c r="S109" s="25"/>
    </row>
    <row r="110" spans="3:19">
      <c r="C110" s="28"/>
      <c r="D110" s="28"/>
      <c r="E110" s="28"/>
      <c r="F110" s="28"/>
      <c r="G110" s="28"/>
      <c r="H110" s="28"/>
      <c r="I110" s="28"/>
      <c r="J110" s="28"/>
      <c r="K110" s="28"/>
      <c r="L110" s="13"/>
      <c r="M110" s="13"/>
      <c r="N110" s="28"/>
      <c r="O110" s="28"/>
      <c r="P110" s="28"/>
      <c r="Q110" s="25"/>
      <c r="R110" s="25"/>
      <c r="S110" s="25"/>
    </row>
    <row r="111" spans="3:19">
      <c r="C111" s="28"/>
      <c r="D111" s="28"/>
      <c r="E111" s="28"/>
      <c r="F111" s="28"/>
      <c r="G111" s="28"/>
      <c r="H111" s="28"/>
      <c r="I111" s="28"/>
      <c r="J111" s="28"/>
      <c r="K111" s="28"/>
      <c r="L111" s="13"/>
      <c r="M111" s="13"/>
      <c r="N111" s="28"/>
      <c r="O111" s="28"/>
      <c r="P111" s="28"/>
      <c r="Q111" s="25"/>
      <c r="R111" s="25"/>
      <c r="S111" s="25"/>
    </row>
    <row r="112" spans="3:19">
      <c r="C112" s="28"/>
      <c r="D112" s="28"/>
      <c r="E112" s="28"/>
      <c r="F112" s="28"/>
      <c r="G112" s="28"/>
      <c r="H112" s="28"/>
      <c r="I112" s="28"/>
      <c r="J112" s="28"/>
      <c r="K112" s="28"/>
      <c r="L112" s="13"/>
      <c r="M112" s="13"/>
      <c r="N112" s="28"/>
      <c r="O112" s="28"/>
      <c r="P112" s="28"/>
      <c r="Q112" s="25"/>
      <c r="R112" s="25"/>
      <c r="S112" s="25"/>
    </row>
    <row r="113" spans="3:19">
      <c r="C113" s="28"/>
      <c r="D113" s="28"/>
      <c r="E113" s="28"/>
      <c r="F113" s="28"/>
      <c r="G113" s="28"/>
      <c r="H113" s="28"/>
      <c r="I113" s="28"/>
      <c r="J113" s="28"/>
      <c r="K113" s="28"/>
      <c r="L113" s="13"/>
      <c r="M113" s="13"/>
      <c r="N113" s="28"/>
      <c r="O113" s="28"/>
      <c r="P113" s="28"/>
      <c r="Q113" s="25"/>
      <c r="R113" s="25"/>
      <c r="S113" s="25"/>
    </row>
    <row r="114" spans="3:19">
      <c r="C114" s="28"/>
      <c r="D114" s="28"/>
      <c r="E114" s="28"/>
      <c r="F114" s="28"/>
    </row>
    <row r="115" spans="3:19">
      <c r="C115" s="28"/>
      <c r="D115" s="28"/>
      <c r="E115" s="28"/>
      <c r="F115" s="28"/>
    </row>
    <row r="116" spans="3:19">
      <c r="C116" s="28"/>
      <c r="D116" s="28"/>
      <c r="E116" s="28"/>
      <c r="F116" s="28"/>
    </row>
    <row r="117" spans="3:19">
      <c r="C117" s="28"/>
      <c r="D117" s="28"/>
      <c r="E117" s="28"/>
      <c r="F117" s="28"/>
    </row>
    <row r="118" spans="3:19">
      <c r="C118" s="28"/>
      <c r="D118" s="28"/>
      <c r="E118" s="28"/>
      <c r="F118" s="28"/>
    </row>
    <row r="119" spans="3:19">
      <c r="C119" s="28"/>
      <c r="D119" s="28"/>
      <c r="E119" s="28"/>
      <c r="F119" s="28"/>
    </row>
    <row r="120" spans="3:19">
      <c r="C120" s="28"/>
      <c r="D120" s="28"/>
      <c r="E120" s="28"/>
      <c r="F120" s="28"/>
    </row>
    <row r="121" spans="3:19">
      <c r="C121" s="28"/>
      <c r="D121" s="28"/>
      <c r="E121" s="28"/>
      <c r="F121" s="28"/>
    </row>
    <row r="122" spans="3:19">
      <c r="C122" s="28"/>
      <c r="D122" s="28"/>
      <c r="E122" s="28"/>
      <c r="F122" s="28"/>
    </row>
    <row r="123" spans="3:19">
      <c r="C123" s="28"/>
      <c r="D123" s="28"/>
      <c r="E123" s="28"/>
      <c r="F123" s="28"/>
    </row>
    <row r="124" spans="3:19">
      <c r="C124" s="28"/>
      <c r="D124" s="28"/>
      <c r="E124" s="28"/>
      <c r="F124" s="28"/>
    </row>
  </sheetData>
  <phoneticPr fontId="2" type="noConversion"/>
  <conditionalFormatting sqref="A2:A54">
    <cfRule type="cellIs" dxfId="19" priority="3" operator="equal">
      <formula>"Buffer"</formula>
    </cfRule>
    <cfRule type="cellIs" dxfId="18" priority="11" operator="equal">
      <formula>"Ship"</formula>
    </cfRule>
    <cfRule type="cellIs" dxfId="17" priority="12" operator="equal">
      <formula>"Test"</formula>
    </cfRule>
    <cfRule type="cellIs" dxfId="16" priority="13" operator="equal">
      <formula>"Build"</formula>
    </cfRule>
  </conditionalFormatting>
  <conditionalFormatting sqref="C2:C54">
    <cfRule type="containsText" dxfId="15" priority="1" operator="containsText" text="Buffer">
      <formula>NOT(ISERROR(SEARCH("Buffer",C2)))</formula>
    </cfRule>
  </conditionalFormatting>
  <conditionalFormatting sqref="D2:E33 D34 D35:E54">
    <cfRule type="containsText" dxfId="14" priority="2" operator="containsText" text="MET">
      <formula>NOT(ISERROR(SEARCH("MET",D2)))</formula>
    </cfRule>
  </conditionalFormatting>
  <conditionalFormatting sqref="H2:H54">
    <cfRule type="cellIs" dxfId="13" priority="16" stopIfTrue="1" operator="equal">
      <formula>"S"</formula>
    </cfRule>
    <cfRule type="cellIs" dxfId="12" priority="17" operator="equal">
      <formula>"M"</formula>
    </cfRule>
    <cfRule type="cellIs" dxfId="11" priority="18" stopIfTrue="1" operator="equal">
      <formula>"L"</formula>
    </cfRule>
  </conditionalFormatting>
  <conditionalFormatting sqref="I2:K54">
    <cfRule type="colorScale" priority="250">
      <colorScale>
        <cfvo type="min"/>
        <cfvo type="max"/>
        <color rgb="FFFCFCFF"/>
        <color rgb="FFF8696B"/>
      </colorScale>
    </cfRule>
  </conditionalFormatting>
  <conditionalFormatting sqref="L2:L54">
    <cfRule type="cellIs" dxfId="10" priority="8" stopIfTrue="1" operator="equal">
      <formula>"L"</formula>
    </cfRule>
    <cfRule type="cellIs" dxfId="9" priority="9" stopIfTrue="1" operator="equal">
      <formula>"M"</formula>
    </cfRule>
    <cfRule type="cellIs" dxfId="8" priority="10" stopIfTrue="1" operator="equal">
      <formula>"H"</formula>
    </cfRule>
  </conditionalFormatting>
  <conditionalFormatting sqref="P2:P54">
    <cfRule type="colorScale" priority="252">
      <colorScale>
        <cfvo type="min"/>
        <cfvo type="max"/>
        <color rgb="FFFCFCFF"/>
        <color rgb="FFF8696B"/>
      </colorScale>
    </cfRule>
  </conditionalFormatting>
  <conditionalFormatting sqref="AA2:AA54">
    <cfRule type="cellIs" dxfId="7" priority="4" operator="greaterThan">
      <formula>1</formula>
    </cfRule>
  </conditionalFormatting>
  <dataValidations count="1">
    <dataValidation type="list" allowBlank="1" showInputMessage="1" showErrorMessage="1" sqref="A2:A54" xr:uid="{491EEC6F-69CB-E444-9EB9-5C537F14FE16}">
      <formula1>"Build, Test, Ship, Buffer"</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5562CDDA-BA5E-DA4D-8EDB-AAB0E87E3A9F}">
          <x14:formula1>
            <xm:f>'Task estimation'!$A$2:$A$4</xm:f>
          </x14:formula1>
          <xm:sqref>H2:H54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BAB89-7E57-DF4A-8943-31839667A3C4}">
  <dimension ref="A14:AD109"/>
  <sheetViews>
    <sheetView topLeftCell="A67" workbookViewId="0">
      <selection activeCell="G113" sqref="G113"/>
    </sheetView>
  </sheetViews>
  <sheetFormatPr baseColWidth="10" defaultRowHeight="14"/>
  <cols>
    <col min="1" max="6" width="10.3984375" bestFit="1" customWidth="1"/>
    <col min="7" max="13" width="17.3984375" bestFit="1" customWidth="1"/>
    <col min="14" max="14" width="20.59765625" bestFit="1" customWidth="1"/>
    <col min="15" max="15" width="21.796875" bestFit="1" customWidth="1"/>
    <col min="16" max="16" width="20.3984375" bestFit="1" customWidth="1"/>
    <col min="17" max="17" width="48.59765625" customWidth="1"/>
    <col min="18" max="19" width="57.796875" bestFit="1" customWidth="1"/>
    <col min="20" max="20" width="21" customWidth="1"/>
    <col min="21" max="21" width="9.796875" customWidth="1"/>
    <col min="22" max="22" width="10.59765625" customWidth="1"/>
    <col min="23" max="24" width="17" customWidth="1"/>
    <col min="25" max="25" width="21.3984375" customWidth="1"/>
    <col min="26" max="26" width="20.19921875" customWidth="1"/>
    <col min="27" max="27" width="21.19921875" customWidth="1"/>
    <col min="28" max="28" width="21.59765625" customWidth="1"/>
    <col min="29" max="29" width="22.59765625" customWidth="1"/>
    <col min="30" max="30" width="22.3984375" customWidth="1"/>
    <col min="31" max="31" width="21.19921875" customWidth="1"/>
    <col min="32" max="32" width="25.796875" bestFit="1" customWidth="1"/>
    <col min="33" max="33" width="26.59765625" bestFit="1" customWidth="1"/>
    <col min="34" max="34" width="25.19921875" bestFit="1" customWidth="1"/>
    <col min="35" max="35" width="25.796875" bestFit="1" customWidth="1"/>
    <col min="36" max="36" width="25.19921875" bestFit="1" customWidth="1"/>
    <col min="37" max="37" width="20" bestFit="1" customWidth="1"/>
    <col min="38" max="38" width="20.3984375" bestFit="1" customWidth="1"/>
    <col min="39" max="39" width="20" bestFit="1" customWidth="1"/>
    <col min="40" max="40" width="21.19921875" bestFit="1" customWidth="1"/>
    <col min="41" max="41" width="21.59765625" bestFit="1" customWidth="1"/>
    <col min="42" max="42" width="21.19921875" bestFit="1" customWidth="1"/>
    <col min="43" max="43" width="20" bestFit="1" customWidth="1"/>
    <col min="44" max="44" width="20.3984375" bestFit="1" customWidth="1"/>
    <col min="45" max="46" width="20" bestFit="1" customWidth="1"/>
    <col min="47" max="47" width="20.3984375" bestFit="1" customWidth="1"/>
    <col min="48" max="48" width="20" bestFit="1" customWidth="1"/>
    <col min="49" max="49" width="21.19921875" bestFit="1" customWidth="1"/>
    <col min="50" max="50" width="21.59765625" bestFit="1" customWidth="1"/>
    <col min="51" max="51" width="21.19921875" bestFit="1" customWidth="1"/>
    <col min="52" max="52" width="20" bestFit="1" customWidth="1"/>
    <col min="53" max="53" width="20.3984375" bestFit="1" customWidth="1"/>
    <col min="54" max="54" width="20" bestFit="1" customWidth="1"/>
    <col min="55" max="55" width="22.3984375" bestFit="1" customWidth="1"/>
    <col min="56" max="56" width="20.3984375" bestFit="1" customWidth="1"/>
    <col min="57" max="57" width="20" bestFit="1" customWidth="1"/>
    <col min="58" max="58" width="21.19921875" bestFit="1" customWidth="1"/>
    <col min="59" max="59" width="21.59765625" bestFit="1" customWidth="1"/>
    <col min="60" max="60" width="21.19921875" bestFit="1" customWidth="1"/>
    <col min="61" max="61" width="20" bestFit="1" customWidth="1"/>
    <col min="62" max="62" width="20.3984375" bestFit="1" customWidth="1"/>
    <col min="63" max="63" width="20" bestFit="1" customWidth="1"/>
    <col min="64" max="64" width="25.3984375" bestFit="1" customWidth="1"/>
    <col min="65" max="65" width="20.3984375" bestFit="1" customWidth="1"/>
    <col min="66" max="66" width="20" bestFit="1" customWidth="1"/>
    <col min="67" max="67" width="21.19921875" bestFit="1" customWidth="1"/>
    <col min="68" max="68" width="21.59765625" bestFit="1" customWidth="1"/>
    <col min="69" max="69" width="21.19921875" bestFit="1" customWidth="1"/>
    <col min="70" max="70" width="20" bestFit="1" customWidth="1"/>
    <col min="71" max="71" width="20.3984375" bestFit="1" customWidth="1"/>
    <col min="72" max="72" width="20" bestFit="1" customWidth="1"/>
    <col min="73" max="73" width="23.59765625" bestFit="1" customWidth="1"/>
    <col min="74" max="74" width="20.3984375" bestFit="1" customWidth="1"/>
    <col min="75" max="75" width="20" bestFit="1" customWidth="1"/>
    <col min="76" max="76" width="21.19921875" bestFit="1" customWidth="1"/>
    <col min="77" max="77" width="21.59765625" bestFit="1" customWidth="1"/>
    <col min="78" max="78" width="21.19921875" bestFit="1" customWidth="1"/>
    <col min="79" max="79" width="20" bestFit="1" customWidth="1"/>
    <col min="80" max="80" width="20.3984375" bestFit="1" customWidth="1"/>
    <col min="81" max="82" width="20" bestFit="1" customWidth="1"/>
    <col min="83" max="83" width="20.3984375" bestFit="1" customWidth="1"/>
    <col min="84" max="84" width="20" bestFit="1" customWidth="1"/>
    <col min="85" max="85" width="21.19921875" bestFit="1" customWidth="1"/>
    <col min="86" max="86" width="21.59765625" bestFit="1" customWidth="1"/>
    <col min="87" max="87" width="21.19921875" bestFit="1" customWidth="1"/>
    <col min="88" max="88" width="20" bestFit="1" customWidth="1"/>
    <col min="89" max="89" width="20.3984375" bestFit="1" customWidth="1"/>
    <col min="90" max="91" width="20" bestFit="1" customWidth="1"/>
    <col min="92" max="92" width="20.3984375" bestFit="1" customWidth="1"/>
    <col min="93" max="93" width="20" bestFit="1" customWidth="1"/>
    <col min="94" max="94" width="21.19921875" bestFit="1" customWidth="1"/>
    <col min="95" max="95" width="21.59765625" bestFit="1" customWidth="1"/>
    <col min="96" max="96" width="21.19921875" bestFit="1" customWidth="1"/>
    <col min="97" max="97" width="20" bestFit="1" customWidth="1"/>
    <col min="98" max="98" width="20.3984375" bestFit="1" customWidth="1"/>
    <col min="99" max="99" width="20" bestFit="1" customWidth="1"/>
    <col min="100" max="100" width="26.19921875" bestFit="1" customWidth="1"/>
    <col min="101" max="101" width="20.3984375" bestFit="1" customWidth="1"/>
    <col min="102" max="102" width="20" bestFit="1" customWidth="1"/>
    <col min="103" max="103" width="21.19921875" bestFit="1" customWidth="1"/>
    <col min="104" max="104" width="21.59765625" bestFit="1" customWidth="1"/>
    <col min="105" max="105" width="21.19921875" bestFit="1" customWidth="1"/>
    <col min="106" max="106" width="20" bestFit="1" customWidth="1"/>
    <col min="107" max="107" width="20.3984375" bestFit="1" customWidth="1"/>
    <col min="108" max="108" width="20" bestFit="1" customWidth="1"/>
    <col min="109" max="109" width="22.796875" bestFit="1" customWidth="1"/>
    <col min="110" max="110" width="20.3984375" bestFit="1" customWidth="1"/>
    <col min="111" max="111" width="20" bestFit="1" customWidth="1"/>
    <col min="112" max="112" width="21.19921875" bestFit="1" customWidth="1"/>
    <col min="113" max="113" width="21.59765625" bestFit="1" customWidth="1"/>
    <col min="114" max="114" width="21.19921875" bestFit="1" customWidth="1"/>
    <col min="115" max="115" width="20" bestFit="1" customWidth="1"/>
    <col min="116" max="116" width="20.3984375" bestFit="1" customWidth="1"/>
    <col min="117" max="117" width="20" bestFit="1" customWidth="1"/>
    <col min="118" max="118" width="21" bestFit="1" customWidth="1"/>
    <col min="119" max="119" width="20.3984375" bestFit="1" customWidth="1"/>
    <col min="120" max="120" width="20" bestFit="1" customWidth="1"/>
    <col min="121" max="121" width="21.19921875" bestFit="1" customWidth="1"/>
    <col min="122" max="122" width="21.59765625" bestFit="1" customWidth="1"/>
    <col min="123" max="123" width="21.19921875" bestFit="1" customWidth="1"/>
    <col min="124" max="124" width="20" bestFit="1" customWidth="1"/>
    <col min="125" max="125" width="20.3984375" bestFit="1" customWidth="1"/>
    <col min="126" max="126" width="20" bestFit="1" customWidth="1"/>
    <col min="127" max="127" width="22.796875" bestFit="1" customWidth="1"/>
    <col min="128" max="128" width="20.3984375" bestFit="1" customWidth="1"/>
    <col min="129" max="129" width="20" bestFit="1" customWidth="1"/>
    <col min="130" max="130" width="21.19921875" bestFit="1" customWidth="1"/>
    <col min="131" max="131" width="21.59765625" bestFit="1" customWidth="1"/>
    <col min="132" max="132" width="21.19921875" bestFit="1" customWidth="1"/>
    <col min="133" max="133" width="20" bestFit="1" customWidth="1"/>
    <col min="134" max="134" width="20.3984375" bestFit="1" customWidth="1"/>
    <col min="135" max="135" width="20" bestFit="1" customWidth="1"/>
    <col min="136" max="136" width="31.3984375" bestFit="1" customWidth="1"/>
    <col min="137" max="137" width="20.3984375" bestFit="1" customWidth="1"/>
    <col min="138" max="138" width="20" bestFit="1" customWidth="1"/>
    <col min="139" max="139" width="21.19921875" bestFit="1" customWidth="1"/>
    <col min="140" max="140" width="21.59765625" bestFit="1" customWidth="1"/>
    <col min="141" max="141" width="21.19921875" bestFit="1" customWidth="1"/>
    <col min="142" max="142" width="20" bestFit="1" customWidth="1"/>
    <col min="143" max="143" width="20.3984375" bestFit="1" customWidth="1"/>
    <col min="144" max="144" width="20" bestFit="1" customWidth="1"/>
    <col min="145" max="145" width="21.19921875" bestFit="1" customWidth="1"/>
    <col min="146" max="146" width="20.3984375" bestFit="1" customWidth="1"/>
    <col min="147" max="147" width="20" bestFit="1" customWidth="1"/>
    <col min="148" max="148" width="21.19921875" bestFit="1" customWidth="1"/>
    <col min="149" max="149" width="21.59765625" bestFit="1" customWidth="1"/>
    <col min="150" max="150" width="21.19921875" bestFit="1" customWidth="1"/>
    <col min="151" max="151" width="20" bestFit="1" customWidth="1"/>
    <col min="152" max="152" width="20.3984375" bestFit="1" customWidth="1"/>
    <col min="153" max="153" width="20" bestFit="1" customWidth="1"/>
    <col min="154" max="154" width="26.796875" bestFit="1" customWidth="1"/>
    <col min="155" max="155" width="20.3984375" bestFit="1" customWidth="1"/>
    <col min="156" max="156" width="20" bestFit="1" customWidth="1"/>
    <col min="157" max="157" width="21.19921875" bestFit="1" customWidth="1"/>
    <col min="158" max="158" width="21.59765625" bestFit="1" customWidth="1"/>
    <col min="159" max="159" width="21.19921875" bestFit="1" customWidth="1"/>
    <col min="160" max="160" width="20" bestFit="1" customWidth="1"/>
    <col min="161" max="161" width="20.3984375" bestFit="1" customWidth="1"/>
    <col min="162" max="162" width="20" bestFit="1" customWidth="1"/>
    <col min="163" max="163" width="26.19921875" bestFit="1" customWidth="1"/>
    <col min="164" max="164" width="20.3984375" bestFit="1" customWidth="1"/>
    <col min="165" max="165" width="20" bestFit="1" customWidth="1"/>
    <col min="166" max="166" width="21.19921875" bestFit="1" customWidth="1"/>
    <col min="167" max="167" width="21.59765625" bestFit="1" customWidth="1"/>
    <col min="168" max="168" width="21.19921875" bestFit="1" customWidth="1"/>
    <col min="169" max="169" width="20" bestFit="1" customWidth="1"/>
    <col min="170" max="170" width="20.3984375" bestFit="1" customWidth="1"/>
    <col min="171" max="172" width="20" bestFit="1" customWidth="1"/>
    <col min="173" max="173" width="20.3984375" bestFit="1" customWidth="1"/>
    <col min="174" max="174" width="20" bestFit="1" customWidth="1"/>
    <col min="175" max="175" width="21.19921875" bestFit="1" customWidth="1"/>
    <col min="176" max="176" width="21.59765625" bestFit="1" customWidth="1"/>
    <col min="177" max="177" width="21.19921875" bestFit="1" customWidth="1"/>
    <col min="178" max="178" width="20" bestFit="1" customWidth="1"/>
    <col min="179" max="179" width="20.3984375" bestFit="1" customWidth="1"/>
    <col min="180" max="180" width="20" bestFit="1" customWidth="1"/>
    <col min="181" max="181" width="32.796875" bestFit="1" customWidth="1"/>
    <col min="182" max="182" width="20.3984375" bestFit="1" customWidth="1"/>
    <col min="183" max="183" width="20" bestFit="1" customWidth="1"/>
    <col min="184" max="184" width="21.19921875" bestFit="1" customWidth="1"/>
    <col min="185" max="185" width="21.59765625" bestFit="1" customWidth="1"/>
    <col min="186" max="186" width="21.19921875" bestFit="1" customWidth="1"/>
    <col min="187" max="187" width="20" bestFit="1" customWidth="1"/>
    <col min="188" max="188" width="20.3984375" bestFit="1" customWidth="1"/>
    <col min="189" max="189" width="20" bestFit="1" customWidth="1"/>
    <col min="190" max="190" width="24" bestFit="1" customWidth="1"/>
    <col min="191" max="191" width="20.3984375" bestFit="1" customWidth="1"/>
    <col min="192" max="192" width="20" bestFit="1" customWidth="1"/>
    <col min="193" max="193" width="21.19921875" bestFit="1" customWidth="1"/>
    <col min="194" max="194" width="21.59765625" bestFit="1" customWidth="1"/>
    <col min="195" max="195" width="21.19921875" bestFit="1" customWidth="1"/>
    <col min="196" max="196" width="20" bestFit="1" customWidth="1"/>
    <col min="197" max="197" width="20.3984375" bestFit="1" customWidth="1"/>
    <col min="198" max="198" width="20" bestFit="1" customWidth="1"/>
    <col min="199" max="199" width="25.3984375" bestFit="1" customWidth="1"/>
    <col min="200" max="200" width="20.3984375" bestFit="1" customWidth="1"/>
    <col min="201" max="201" width="20" bestFit="1" customWidth="1"/>
    <col min="202" max="202" width="21.19921875" bestFit="1" customWidth="1"/>
    <col min="203" max="203" width="21.59765625" bestFit="1" customWidth="1"/>
    <col min="204" max="204" width="21.19921875" bestFit="1" customWidth="1"/>
    <col min="205" max="205" width="20" bestFit="1" customWidth="1"/>
    <col min="206" max="206" width="20.3984375" bestFit="1" customWidth="1"/>
    <col min="207" max="207" width="20" bestFit="1" customWidth="1"/>
    <col min="208" max="208" width="24.19921875" bestFit="1" customWidth="1"/>
    <col min="209" max="209" width="20.3984375" bestFit="1" customWidth="1"/>
    <col min="210" max="210" width="20" bestFit="1" customWidth="1"/>
    <col min="211" max="211" width="21.19921875" bestFit="1" customWidth="1"/>
    <col min="212" max="212" width="21.59765625" bestFit="1" customWidth="1"/>
    <col min="213" max="213" width="21.19921875" bestFit="1" customWidth="1"/>
    <col min="214" max="214" width="20" bestFit="1" customWidth="1"/>
    <col min="215" max="215" width="20.3984375" bestFit="1" customWidth="1"/>
    <col min="216" max="216" width="20" bestFit="1" customWidth="1"/>
    <col min="217" max="217" width="23.3984375" bestFit="1" customWidth="1"/>
    <col min="218" max="218" width="20.3984375" bestFit="1" customWidth="1"/>
    <col min="219" max="219" width="20" bestFit="1" customWidth="1"/>
    <col min="220" max="220" width="21.19921875" bestFit="1" customWidth="1"/>
    <col min="221" max="221" width="21.59765625" bestFit="1" customWidth="1"/>
    <col min="222" max="222" width="21.19921875" bestFit="1" customWidth="1"/>
    <col min="223" max="223" width="20" bestFit="1" customWidth="1"/>
    <col min="224" max="224" width="20.3984375" bestFit="1" customWidth="1"/>
    <col min="225" max="226" width="20" bestFit="1" customWidth="1"/>
    <col min="227" max="227" width="20.3984375" bestFit="1" customWidth="1"/>
    <col min="228" max="228" width="20" bestFit="1" customWidth="1"/>
    <col min="229" max="229" width="21.19921875" bestFit="1" customWidth="1"/>
    <col min="230" max="230" width="21.59765625" bestFit="1" customWidth="1"/>
    <col min="231" max="231" width="21.19921875" bestFit="1" customWidth="1"/>
    <col min="232" max="232" width="20" bestFit="1" customWidth="1"/>
    <col min="233" max="233" width="20.3984375" bestFit="1" customWidth="1"/>
    <col min="234" max="234" width="20" bestFit="1" customWidth="1"/>
    <col min="235" max="235" width="22" bestFit="1" customWidth="1"/>
    <col min="236" max="236" width="20.3984375" bestFit="1" customWidth="1"/>
    <col min="237" max="237" width="20" bestFit="1" customWidth="1"/>
    <col min="238" max="238" width="21.19921875" bestFit="1" customWidth="1"/>
    <col min="239" max="239" width="21.59765625" bestFit="1" customWidth="1"/>
    <col min="240" max="240" width="21.19921875" bestFit="1" customWidth="1"/>
    <col min="241" max="241" width="20" bestFit="1" customWidth="1"/>
    <col min="242" max="242" width="20.3984375" bestFit="1" customWidth="1"/>
    <col min="243" max="244" width="20" bestFit="1" customWidth="1"/>
    <col min="245" max="245" width="20.3984375" bestFit="1" customWidth="1"/>
    <col min="246" max="246" width="20" bestFit="1" customWidth="1"/>
    <col min="247" max="247" width="21.19921875" bestFit="1" customWidth="1"/>
    <col min="248" max="248" width="21.59765625" bestFit="1" customWidth="1"/>
    <col min="249" max="249" width="21.19921875" bestFit="1" customWidth="1"/>
    <col min="250" max="250" width="20" bestFit="1" customWidth="1"/>
    <col min="251" max="251" width="20.3984375" bestFit="1" customWidth="1"/>
    <col min="252" max="253" width="20" bestFit="1" customWidth="1"/>
    <col min="254" max="254" width="20.3984375" bestFit="1" customWidth="1"/>
    <col min="255" max="255" width="20" bestFit="1" customWidth="1"/>
    <col min="256" max="256" width="21.19921875" bestFit="1" customWidth="1"/>
    <col min="257" max="257" width="21.59765625" bestFit="1" customWidth="1"/>
    <col min="258" max="258" width="21.19921875" bestFit="1" customWidth="1"/>
    <col min="259" max="259" width="20" bestFit="1" customWidth="1"/>
    <col min="260" max="260" width="20.3984375" bestFit="1" customWidth="1"/>
    <col min="261" max="261" width="20" bestFit="1" customWidth="1"/>
    <col min="262" max="262" width="28.796875" bestFit="1" customWidth="1"/>
    <col min="263" max="263" width="20.3984375" bestFit="1" customWidth="1"/>
    <col min="264" max="264" width="20" bestFit="1" customWidth="1"/>
    <col min="265" max="265" width="21.19921875" bestFit="1" customWidth="1"/>
    <col min="266" max="266" width="21.59765625" bestFit="1" customWidth="1"/>
    <col min="267" max="267" width="21.19921875" bestFit="1" customWidth="1"/>
    <col min="268" max="268" width="20" bestFit="1" customWidth="1"/>
    <col min="269" max="269" width="20.3984375" bestFit="1" customWidth="1"/>
    <col min="270" max="271" width="20" bestFit="1" customWidth="1"/>
    <col min="272" max="272" width="20.3984375" bestFit="1" customWidth="1"/>
    <col min="273" max="273" width="20" bestFit="1" customWidth="1"/>
    <col min="274" max="274" width="21.19921875" bestFit="1" customWidth="1"/>
    <col min="275" max="275" width="21.59765625" bestFit="1" customWidth="1"/>
    <col min="276" max="276" width="21.19921875" bestFit="1" customWidth="1"/>
    <col min="277" max="277" width="20" bestFit="1" customWidth="1"/>
    <col min="278" max="278" width="20.3984375" bestFit="1" customWidth="1"/>
    <col min="279" max="280" width="20" bestFit="1" customWidth="1"/>
    <col min="281" max="281" width="20.3984375" bestFit="1" customWidth="1"/>
    <col min="282" max="282" width="20" bestFit="1" customWidth="1"/>
    <col min="283" max="283" width="21.19921875" bestFit="1" customWidth="1"/>
    <col min="284" max="284" width="21.59765625" bestFit="1" customWidth="1"/>
    <col min="285" max="285" width="21.19921875" bestFit="1" customWidth="1"/>
    <col min="286" max="286" width="20" bestFit="1" customWidth="1"/>
    <col min="287" max="287" width="20.3984375" bestFit="1" customWidth="1"/>
    <col min="288" max="288" width="20" bestFit="1" customWidth="1"/>
    <col min="289" max="289" width="25.3984375" bestFit="1" customWidth="1"/>
    <col min="290" max="290" width="20.3984375" bestFit="1" customWidth="1"/>
    <col min="291" max="291" width="20" bestFit="1" customWidth="1"/>
    <col min="292" max="292" width="21.19921875" bestFit="1" customWidth="1"/>
    <col min="293" max="293" width="21.59765625" bestFit="1" customWidth="1"/>
    <col min="294" max="294" width="21.19921875" bestFit="1" customWidth="1"/>
    <col min="295" max="295" width="20" bestFit="1" customWidth="1"/>
    <col min="296" max="296" width="20.3984375" bestFit="1" customWidth="1"/>
    <col min="297" max="297" width="20" bestFit="1" customWidth="1"/>
    <col min="298" max="298" width="21.3984375" bestFit="1" customWidth="1"/>
    <col min="299" max="299" width="20.3984375" bestFit="1" customWidth="1"/>
    <col min="300" max="300" width="20" bestFit="1" customWidth="1"/>
    <col min="301" max="301" width="21.19921875" bestFit="1" customWidth="1"/>
    <col min="302" max="302" width="21.59765625" bestFit="1" customWidth="1"/>
    <col min="303" max="303" width="21.19921875" bestFit="1" customWidth="1"/>
    <col min="304" max="304" width="20" bestFit="1" customWidth="1"/>
    <col min="305" max="305" width="20.3984375" bestFit="1" customWidth="1"/>
    <col min="306" max="306" width="20" bestFit="1" customWidth="1"/>
    <col min="307" max="308" width="20.3984375" bestFit="1" customWidth="1"/>
    <col min="309" max="309" width="20" bestFit="1" customWidth="1"/>
    <col min="310" max="310" width="21.19921875" bestFit="1" customWidth="1"/>
    <col min="311" max="311" width="21.59765625" bestFit="1" customWidth="1"/>
    <col min="312" max="312" width="21.19921875" bestFit="1" customWidth="1"/>
    <col min="313" max="313" width="20" bestFit="1" customWidth="1"/>
    <col min="314" max="314" width="20.3984375" bestFit="1" customWidth="1"/>
    <col min="315" max="316" width="20" bestFit="1" customWidth="1"/>
    <col min="317" max="317" width="20.3984375" bestFit="1" customWidth="1"/>
    <col min="318" max="318" width="20" bestFit="1" customWidth="1"/>
    <col min="319" max="319" width="21.19921875" bestFit="1" customWidth="1"/>
    <col min="320" max="320" width="21.59765625" bestFit="1" customWidth="1"/>
    <col min="321" max="321" width="21.19921875" bestFit="1" customWidth="1"/>
    <col min="322" max="322" width="20" bestFit="1" customWidth="1"/>
    <col min="323" max="323" width="20.3984375" bestFit="1" customWidth="1"/>
    <col min="324" max="325" width="20" bestFit="1" customWidth="1"/>
    <col min="326" max="326" width="20.3984375" bestFit="1" customWidth="1"/>
    <col min="327" max="327" width="20" bestFit="1" customWidth="1"/>
    <col min="328" max="328" width="21.19921875" bestFit="1" customWidth="1"/>
    <col min="329" max="329" width="21.59765625" bestFit="1" customWidth="1"/>
    <col min="330" max="330" width="21.19921875" bestFit="1" customWidth="1"/>
    <col min="331" max="331" width="20" bestFit="1" customWidth="1"/>
    <col min="332" max="332" width="20.3984375" bestFit="1" customWidth="1"/>
    <col min="333" max="333" width="20" bestFit="1" customWidth="1"/>
    <col min="334" max="334" width="24" bestFit="1" customWidth="1"/>
    <col min="335" max="335" width="20.3984375" bestFit="1" customWidth="1"/>
    <col min="336" max="336" width="20" bestFit="1" customWidth="1"/>
    <col min="337" max="337" width="21.19921875" bestFit="1" customWidth="1"/>
    <col min="338" max="338" width="21.59765625" bestFit="1" customWidth="1"/>
    <col min="339" max="339" width="21.19921875" bestFit="1" customWidth="1"/>
    <col min="340" max="340" width="20" bestFit="1" customWidth="1"/>
    <col min="341" max="341" width="20.3984375" bestFit="1" customWidth="1"/>
    <col min="342" max="343" width="20" bestFit="1" customWidth="1"/>
    <col min="344" max="344" width="20.3984375" bestFit="1" customWidth="1"/>
    <col min="345" max="345" width="20" bestFit="1" customWidth="1"/>
    <col min="346" max="346" width="21.19921875" bestFit="1" customWidth="1"/>
    <col min="347" max="347" width="21.59765625" bestFit="1" customWidth="1"/>
    <col min="348" max="348" width="21.19921875" bestFit="1" customWidth="1"/>
    <col min="349" max="349" width="20" bestFit="1" customWidth="1"/>
    <col min="350" max="350" width="20.3984375" bestFit="1" customWidth="1"/>
    <col min="351" max="352" width="20" bestFit="1" customWidth="1"/>
    <col min="353" max="353" width="20.3984375" bestFit="1" customWidth="1"/>
    <col min="354" max="354" width="20" bestFit="1" customWidth="1"/>
    <col min="355" max="355" width="21.19921875" bestFit="1" customWidth="1"/>
    <col min="356" max="356" width="21.59765625" bestFit="1" customWidth="1"/>
    <col min="357" max="357" width="21.19921875" bestFit="1" customWidth="1"/>
    <col min="358" max="358" width="20" bestFit="1" customWidth="1"/>
    <col min="359" max="359" width="20.3984375" bestFit="1" customWidth="1"/>
    <col min="360" max="361" width="20" bestFit="1" customWidth="1"/>
    <col min="362" max="362" width="20.3984375" bestFit="1" customWidth="1"/>
    <col min="363" max="363" width="20" bestFit="1" customWidth="1"/>
    <col min="364" max="364" width="21.19921875" bestFit="1" customWidth="1"/>
    <col min="365" max="365" width="21.59765625" bestFit="1" customWidth="1"/>
    <col min="366" max="366" width="21.19921875" bestFit="1" customWidth="1"/>
    <col min="367" max="367" width="20" bestFit="1" customWidth="1"/>
    <col min="368" max="368" width="20.3984375" bestFit="1" customWidth="1"/>
    <col min="369" max="369" width="20" bestFit="1" customWidth="1"/>
    <col min="370" max="370" width="25" bestFit="1" customWidth="1"/>
    <col min="371" max="371" width="20.3984375" bestFit="1" customWidth="1"/>
    <col min="372" max="372" width="20" bestFit="1" customWidth="1"/>
    <col min="373" max="373" width="21.19921875" bestFit="1" customWidth="1"/>
    <col min="374" max="374" width="21.59765625" bestFit="1" customWidth="1"/>
    <col min="375" max="375" width="21.19921875" bestFit="1" customWidth="1"/>
    <col min="376" max="376" width="20" bestFit="1" customWidth="1"/>
    <col min="377" max="377" width="20.3984375" bestFit="1" customWidth="1"/>
    <col min="378" max="379" width="20" bestFit="1" customWidth="1"/>
    <col min="380" max="380" width="20.3984375" bestFit="1" customWidth="1"/>
    <col min="381" max="381" width="20" bestFit="1" customWidth="1"/>
    <col min="382" max="382" width="21.19921875" bestFit="1" customWidth="1"/>
    <col min="383" max="383" width="21.59765625" bestFit="1" customWidth="1"/>
    <col min="384" max="384" width="21.19921875" bestFit="1" customWidth="1"/>
    <col min="385" max="385" width="20" bestFit="1" customWidth="1"/>
    <col min="386" max="386" width="20.3984375" bestFit="1" customWidth="1"/>
    <col min="387" max="387" width="20" bestFit="1" customWidth="1"/>
    <col min="388" max="388" width="27.59765625" bestFit="1" customWidth="1"/>
    <col min="389" max="389" width="20.3984375" bestFit="1" customWidth="1"/>
    <col min="390" max="390" width="20" bestFit="1" customWidth="1"/>
    <col min="391" max="391" width="21.19921875" bestFit="1" customWidth="1"/>
    <col min="392" max="392" width="21.59765625" bestFit="1" customWidth="1"/>
    <col min="393" max="393" width="21.19921875" bestFit="1" customWidth="1"/>
    <col min="394" max="394" width="20" bestFit="1" customWidth="1"/>
    <col min="395" max="395" width="20.3984375" bestFit="1" customWidth="1"/>
    <col min="396" max="397" width="20" bestFit="1" customWidth="1"/>
    <col min="398" max="398" width="20.3984375" bestFit="1" customWidth="1"/>
    <col min="399" max="399" width="20" bestFit="1" customWidth="1"/>
    <col min="400" max="400" width="21.19921875" bestFit="1" customWidth="1"/>
    <col min="401" max="401" width="21.59765625" bestFit="1" customWidth="1"/>
    <col min="402" max="402" width="21.19921875" bestFit="1" customWidth="1"/>
    <col min="403" max="403" width="20" bestFit="1" customWidth="1"/>
    <col min="404" max="404" width="20.3984375" bestFit="1" customWidth="1"/>
    <col min="405" max="405" width="20" bestFit="1" customWidth="1"/>
    <col min="406" max="406" width="23.59765625" bestFit="1" customWidth="1"/>
    <col min="407" max="407" width="20.3984375" bestFit="1" customWidth="1"/>
    <col min="408" max="408" width="20" bestFit="1" customWidth="1"/>
    <col min="409" max="409" width="21.19921875" bestFit="1" customWidth="1"/>
    <col min="410" max="410" width="21.59765625" bestFit="1" customWidth="1"/>
    <col min="411" max="411" width="21.19921875" bestFit="1" customWidth="1"/>
    <col min="412" max="412" width="20" bestFit="1" customWidth="1"/>
    <col min="413" max="413" width="20.3984375" bestFit="1" customWidth="1"/>
    <col min="414" max="415" width="20" bestFit="1" customWidth="1"/>
    <col min="416" max="416" width="20.3984375" bestFit="1" customWidth="1"/>
    <col min="417" max="417" width="20" bestFit="1" customWidth="1"/>
    <col min="418" max="418" width="21.19921875" bestFit="1" customWidth="1"/>
    <col min="419" max="419" width="21.59765625" bestFit="1" customWidth="1"/>
    <col min="420" max="420" width="21.19921875" bestFit="1" customWidth="1"/>
    <col min="421" max="421" width="20" bestFit="1" customWidth="1"/>
    <col min="422" max="422" width="20.3984375" bestFit="1" customWidth="1"/>
    <col min="423" max="423" width="20" bestFit="1" customWidth="1"/>
    <col min="424" max="424" width="21.796875" bestFit="1" customWidth="1"/>
    <col min="425" max="425" width="20.3984375" bestFit="1" customWidth="1"/>
    <col min="426" max="426" width="20" bestFit="1" customWidth="1"/>
    <col min="427" max="427" width="21.19921875" bestFit="1" customWidth="1"/>
    <col min="428" max="428" width="21.59765625" bestFit="1" customWidth="1"/>
    <col min="429" max="429" width="21.19921875" bestFit="1" customWidth="1"/>
    <col min="430" max="430" width="20" bestFit="1" customWidth="1"/>
    <col min="431" max="431" width="20.3984375" bestFit="1" customWidth="1"/>
    <col min="432" max="433" width="20" bestFit="1" customWidth="1"/>
    <col min="434" max="434" width="20.3984375" bestFit="1" customWidth="1"/>
    <col min="435" max="435" width="20" bestFit="1" customWidth="1"/>
    <col min="436" max="436" width="21.19921875" bestFit="1" customWidth="1"/>
    <col min="437" max="437" width="21.59765625" bestFit="1" customWidth="1"/>
    <col min="438" max="438" width="21.19921875" bestFit="1" customWidth="1"/>
    <col min="439" max="439" width="20" bestFit="1" customWidth="1"/>
    <col min="440" max="440" width="20.3984375" bestFit="1" customWidth="1"/>
    <col min="441" max="442" width="20" bestFit="1" customWidth="1"/>
    <col min="443" max="443" width="20.3984375" bestFit="1" customWidth="1"/>
    <col min="444" max="444" width="20" bestFit="1" customWidth="1"/>
    <col min="445" max="445" width="21.19921875" bestFit="1" customWidth="1"/>
    <col min="446" max="446" width="21.59765625" bestFit="1" customWidth="1"/>
    <col min="447" max="447" width="21.19921875" bestFit="1" customWidth="1"/>
    <col min="448" max="448" width="20" bestFit="1" customWidth="1"/>
    <col min="449" max="449" width="20.3984375" bestFit="1" customWidth="1"/>
    <col min="450" max="450" width="20" bestFit="1" customWidth="1"/>
    <col min="451" max="451" width="25.19921875" bestFit="1" customWidth="1"/>
    <col min="452" max="452" width="25.796875" bestFit="1" customWidth="1"/>
    <col min="453" max="453" width="25.19921875" bestFit="1" customWidth="1"/>
    <col min="454" max="454" width="26.59765625" bestFit="1" customWidth="1"/>
    <col min="455" max="455" width="27" bestFit="1" customWidth="1"/>
    <col min="456" max="456" width="26.59765625" bestFit="1" customWidth="1"/>
    <col min="457" max="457" width="25.19921875" bestFit="1" customWidth="1"/>
    <col min="458" max="458" width="25.796875" bestFit="1" customWidth="1"/>
    <col min="459" max="459" width="25.19921875" bestFit="1" customWidth="1"/>
  </cols>
  <sheetData>
    <row r="14" spans="1:30" s="3" customFormat="1" ht="30">
      <c r="A14" s="5" t="s">
        <v>52</v>
      </c>
      <c r="B14" s="5" t="s">
        <v>22</v>
      </c>
      <c r="G14"/>
      <c r="H14"/>
      <c r="I14"/>
      <c r="J14"/>
      <c r="K14"/>
      <c r="L14"/>
      <c r="M14"/>
      <c r="N14"/>
      <c r="O14"/>
      <c r="P14"/>
      <c r="Q14"/>
      <c r="R14"/>
      <c r="S14"/>
      <c r="T14"/>
      <c r="U14"/>
      <c r="V14"/>
      <c r="W14"/>
      <c r="X14"/>
      <c r="Y14"/>
      <c r="Z14"/>
      <c r="AA14"/>
      <c r="AB14"/>
      <c r="AC14"/>
      <c r="AD14"/>
    </row>
    <row r="15" spans="1:30" s="3" customFormat="1" ht="15">
      <c r="A15" s="5" t="s">
        <v>43</v>
      </c>
      <c r="B15" s="3" t="s">
        <v>27</v>
      </c>
      <c r="C15" s="3" t="s">
        <v>29</v>
      </c>
      <c r="D15" s="3" t="s">
        <v>28</v>
      </c>
      <c r="E15" s="3" t="s">
        <v>213</v>
      </c>
      <c r="F15" t="s">
        <v>44</v>
      </c>
      <c r="G15"/>
      <c r="H15"/>
      <c r="I15"/>
      <c r="J15"/>
      <c r="K15"/>
      <c r="L15"/>
      <c r="M15"/>
      <c r="N15"/>
      <c r="O15"/>
      <c r="P15"/>
      <c r="Q15"/>
      <c r="R15"/>
      <c r="S15"/>
      <c r="T15"/>
      <c r="U15"/>
      <c r="V15"/>
      <c r="W15"/>
      <c r="X15"/>
      <c r="Y15"/>
      <c r="Z15"/>
      <c r="AA15"/>
      <c r="AB15"/>
      <c r="AC15"/>
      <c r="AD15"/>
    </row>
    <row r="16" spans="1:30" s="3" customFormat="1">
      <c r="A16" s="2">
        <v>1</v>
      </c>
      <c r="B16" s="8">
        <v>135.19999999999999</v>
      </c>
      <c r="C16" s="8"/>
      <c r="D16" s="8">
        <v>12</v>
      </c>
      <c r="E16" s="8">
        <v>6</v>
      </c>
      <c r="F16" s="8">
        <v>153.19999999999999</v>
      </c>
      <c r="G16"/>
      <c r="H16"/>
      <c r="I16"/>
      <c r="J16"/>
      <c r="K16"/>
      <c r="L16"/>
      <c r="M16"/>
      <c r="N16"/>
      <c r="O16"/>
      <c r="P16"/>
      <c r="Q16"/>
      <c r="R16"/>
      <c r="S16"/>
      <c r="T16"/>
      <c r="U16"/>
      <c r="V16"/>
      <c r="W16"/>
      <c r="X16"/>
      <c r="Y16"/>
      <c r="Z16"/>
      <c r="AA16"/>
      <c r="AB16"/>
      <c r="AC16"/>
      <c r="AD16"/>
    </row>
    <row r="17" spans="1:6">
      <c r="A17" s="2">
        <v>2</v>
      </c>
      <c r="B17" s="8">
        <v>113.6</v>
      </c>
      <c r="C17" s="8"/>
      <c r="D17" s="8">
        <v>40</v>
      </c>
      <c r="E17" s="8">
        <v>6</v>
      </c>
      <c r="F17" s="8">
        <v>159.6</v>
      </c>
    </row>
    <row r="18" spans="1:6">
      <c r="A18" s="2">
        <v>3</v>
      </c>
      <c r="B18" s="8">
        <v>144</v>
      </c>
      <c r="C18" s="8">
        <v>9.6000000000000014</v>
      </c>
      <c r="D18" s="8"/>
      <c r="E18" s="8">
        <v>20</v>
      </c>
      <c r="F18" s="8">
        <v>173.6</v>
      </c>
    </row>
    <row r="19" spans="1:6">
      <c r="A19" s="2">
        <v>4</v>
      </c>
      <c r="B19" s="8">
        <v>144</v>
      </c>
      <c r="C19" s="8"/>
      <c r="D19" s="8"/>
      <c r="E19" s="8">
        <v>20</v>
      </c>
      <c r="F19" s="8">
        <v>164</v>
      </c>
    </row>
    <row r="20" spans="1:6">
      <c r="A20" s="2">
        <v>5</v>
      </c>
      <c r="B20" s="8">
        <v>152</v>
      </c>
      <c r="C20" s="8"/>
      <c r="D20" s="8"/>
      <c r="E20" s="8">
        <v>20</v>
      </c>
      <c r="F20" s="8">
        <v>172</v>
      </c>
    </row>
    <row r="21" spans="1:6">
      <c r="A21" s="2">
        <v>6</v>
      </c>
      <c r="B21" s="8">
        <v>112</v>
      </c>
      <c r="C21" s="8">
        <v>9.6000000000000014</v>
      </c>
      <c r="D21" s="8"/>
      <c r="E21" s="8">
        <v>20</v>
      </c>
      <c r="F21" s="8">
        <v>141.6</v>
      </c>
    </row>
    <row r="22" spans="1:6">
      <c r="A22" s="2">
        <v>7</v>
      </c>
      <c r="B22" s="8">
        <v>72</v>
      </c>
      <c r="C22" s="8">
        <v>9.6000000000000014</v>
      </c>
      <c r="D22" s="8">
        <v>72</v>
      </c>
      <c r="E22" s="8">
        <v>20</v>
      </c>
      <c r="F22" s="8">
        <v>173.6</v>
      </c>
    </row>
    <row r="23" spans="1:6">
      <c r="A23" s="2">
        <v>8</v>
      </c>
      <c r="B23" s="8">
        <v>72</v>
      </c>
      <c r="C23" s="8">
        <v>9.6000000000000014</v>
      </c>
      <c r="D23" s="8">
        <v>52</v>
      </c>
      <c r="E23" s="8">
        <v>20</v>
      </c>
      <c r="F23" s="8">
        <v>153.6</v>
      </c>
    </row>
    <row r="24" spans="1:6">
      <c r="A24" s="2">
        <v>9</v>
      </c>
      <c r="B24" s="8">
        <v>32</v>
      </c>
      <c r="C24" s="8">
        <v>9.6000000000000014</v>
      </c>
      <c r="D24" s="8">
        <v>40</v>
      </c>
      <c r="E24" s="8">
        <v>20</v>
      </c>
      <c r="F24" s="8">
        <v>101.6</v>
      </c>
    </row>
    <row r="25" spans="1:6">
      <c r="A25" s="2">
        <v>10</v>
      </c>
      <c r="B25" s="8">
        <v>32</v>
      </c>
      <c r="C25" s="8"/>
      <c r="D25" s="8">
        <v>12</v>
      </c>
      <c r="E25" s="8">
        <v>20</v>
      </c>
      <c r="F25" s="8">
        <v>64</v>
      </c>
    </row>
    <row r="26" spans="1:6">
      <c r="A26" s="2">
        <v>11</v>
      </c>
      <c r="B26" s="8"/>
      <c r="C26" s="8">
        <v>32</v>
      </c>
      <c r="D26" s="8"/>
      <c r="E26" s="8">
        <v>36</v>
      </c>
      <c r="F26" s="8">
        <v>68</v>
      </c>
    </row>
    <row r="27" spans="1:6">
      <c r="A27" s="2">
        <v>12</v>
      </c>
      <c r="B27" s="8"/>
      <c r="C27" s="8">
        <v>6</v>
      </c>
      <c r="D27" s="8"/>
      <c r="E27" s="8">
        <v>36</v>
      </c>
      <c r="F27" s="8">
        <v>42</v>
      </c>
    </row>
    <row r="28" spans="1:6">
      <c r="A28" t="s">
        <v>44</v>
      </c>
      <c r="B28" s="7">
        <v>1008.8</v>
      </c>
      <c r="C28" s="7">
        <v>86</v>
      </c>
      <c r="D28" s="7">
        <v>228</v>
      </c>
      <c r="E28" s="7">
        <v>244</v>
      </c>
      <c r="F28" s="7">
        <v>1566.7999999999997</v>
      </c>
    </row>
    <row r="30" spans="1:6">
      <c r="F30">
        <f>GETPIVOTDATA("Hrs, Avg",$A$14,"B - T - D","Buffer")/GETPIVOTDATA("Hrs, Avg",$A$14)</f>
        <v>0.1557314271125862</v>
      </c>
    </row>
    <row r="34" spans="3:4">
      <c r="D34" s="35" t="s">
        <v>204</v>
      </c>
    </row>
    <row r="35" spans="3:4">
      <c r="C35" s="36" t="s">
        <v>91</v>
      </c>
      <c r="D35" s="6">
        <f>AVERAGE(E16:E27)</f>
        <v>20.333333333333332</v>
      </c>
    </row>
    <row r="55" spans="1:16" ht="15">
      <c r="A55" s="3"/>
      <c r="B55" s="5" t="s">
        <v>51</v>
      </c>
      <c r="C55" s="5" t="s">
        <v>22</v>
      </c>
      <c r="D55" s="3"/>
      <c r="E55" s="3"/>
      <c r="F55" s="3"/>
      <c r="G55" s="3"/>
      <c r="H55" s="3"/>
      <c r="I55" s="3"/>
      <c r="J55" s="3"/>
      <c r="K55" s="3"/>
      <c r="L55" s="3"/>
      <c r="M55" s="3"/>
      <c r="N55" s="3"/>
      <c r="O55" s="3"/>
      <c r="P55" s="3"/>
    </row>
    <row r="56" spans="1:16">
      <c r="A56" s="3"/>
      <c r="B56" t="s">
        <v>47</v>
      </c>
      <c r="F56" t="s">
        <v>46</v>
      </c>
      <c r="J56" t="s">
        <v>45</v>
      </c>
      <c r="N56" t="s">
        <v>48</v>
      </c>
      <c r="O56" t="s">
        <v>49</v>
      </c>
      <c r="P56" t="s">
        <v>50</v>
      </c>
    </row>
    <row r="57" spans="1:16" ht="15">
      <c r="A57" s="5" t="s">
        <v>43</v>
      </c>
      <c r="B57" s="3" t="s">
        <v>27</v>
      </c>
      <c r="C57" s="3" t="s">
        <v>29</v>
      </c>
      <c r="D57" s="3" t="s">
        <v>28</v>
      </c>
      <c r="E57" s="3" t="s">
        <v>213</v>
      </c>
      <c r="F57" s="3" t="s">
        <v>27</v>
      </c>
      <c r="G57" s="3" t="s">
        <v>29</v>
      </c>
      <c r="H57" s="3" t="s">
        <v>28</v>
      </c>
      <c r="I57" s="3" t="s">
        <v>213</v>
      </c>
      <c r="J57" s="3" t="s">
        <v>27</v>
      </c>
      <c r="K57" s="3" t="s">
        <v>29</v>
      </c>
      <c r="L57" s="3" t="s">
        <v>28</v>
      </c>
      <c r="M57" s="3" t="s">
        <v>213</v>
      </c>
    </row>
    <row r="58" spans="1:16">
      <c r="A58" s="2">
        <v>1</v>
      </c>
      <c r="B58" s="8">
        <v>6.7200000000000006</v>
      </c>
      <c r="C58" s="8"/>
      <c r="D58" s="8">
        <v>0</v>
      </c>
      <c r="E58" s="8">
        <v>1.98</v>
      </c>
      <c r="F58" s="8">
        <v>50.4</v>
      </c>
      <c r="G58" s="8"/>
      <c r="H58" s="8">
        <v>9.6000000000000014</v>
      </c>
      <c r="I58" s="8">
        <v>1.98</v>
      </c>
      <c r="J58" s="8">
        <v>78.08</v>
      </c>
      <c r="K58" s="8"/>
      <c r="L58" s="8">
        <v>2.4000000000000004</v>
      </c>
      <c r="M58" s="8">
        <v>2.04</v>
      </c>
      <c r="N58" s="8">
        <v>8.7000000000000011</v>
      </c>
      <c r="O58" s="8">
        <v>61.98</v>
      </c>
      <c r="P58" s="8">
        <v>82.52000000000001</v>
      </c>
    </row>
    <row r="59" spans="1:16">
      <c r="A59" s="2">
        <v>2</v>
      </c>
      <c r="B59" s="8">
        <v>0</v>
      </c>
      <c r="C59" s="8"/>
      <c r="D59" s="8">
        <v>0</v>
      </c>
      <c r="E59" s="8">
        <v>1.98</v>
      </c>
      <c r="F59" s="8">
        <v>38.4</v>
      </c>
      <c r="G59" s="8"/>
      <c r="H59" s="8">
        <v>30</v>
      </c>
      <c r="I59" s="8">
        <v>1.98</v>
      </c>
      <c r="J59" s="8">
        <v>75.2</v>
      </c>
      <c r="K59" s="8"/>
      <c r="L59" s="8">
        <v>10</v>
      </c>
      <c r="M59" s="8">
        <v>2.04</v>
      </c>
      <c r="N59" s="8">
        <v>1.98</v>
      </c>
      <c r="O59" s="8">
        <v>70.38000000000001</v>
      </c>
      <c r="P59" s="8">
        <v>87.240000000000009</v>
      </c>
    </row>
    <row r="60" spans="1:16">
      <c r="A60" s="2">
        <v>3</v>
      </c>
      <c r="B60" s="8">
        <v>22.4</v>
      </c>
      <c r="C60" s="8">
        <v>0.96000000000000019</v>
      </c>
      <c r="D60" s="8"/>
      <c r="E60" s="8">
        <v>6.6000000000000005</v>
      </c>
      <c r="F60" s="8">
        <v>50</v>
      </c>
      <c r="G60" s="8">
        <v>1.4400000000000002</v>
      </c>
      <c r="H60" s="8"/>
      <c r="I60" s="8">
        <v>6.6000000000000005</v>
      </c>
      <c r="J60" s="8">
        <v>71.599999999999994</v>
      </c>
      <c r="K60" s="8">
        <v>7.2000000000000011</v>
      </c>
      <c r="L60" s="8"/>
      <c r="M60" s="8">
        <v>6.8000000000000007</v>
      </c>
      <c r="N60" s="8">
        <v>29.96</v>
      </c>
      <c r="O60" s="8">
        <v>58.04</v>
      </c>
      <c r="P60" s="8">
        <v>85.6</v>
      </c>
    </row>
    <row r="61" spans="1:16">
      <c r="A61" s="2">
        <v>4</v>
      </c>
      <c r="B61" s="8">
        <v>0</v>
      </c>
      <c r="C61" s="8"/>
      <c r="D61" s="8"/>
      <c r="E61" s="8">
        <v>6.6000000000000005</v>
      </c>
      <c r="F61" s="8">
        <v>64</v>
      </c>
      <c r="G61" s="8"/>
      <c r="H61" s="8"/>
      <c r="I61" s="8">
        <v>6.6000000000000005</v>
      </c>
      <c r="J61" s="8">
        <v>80</v>
      </c>
      <c r="K61" s="8"/>
      <c r="L61" s="8"/>
      <c r="M61" s="8">
        <v>6.8000000000000007</v>
      </c>
      <c r="N61" s="8">
        <v>6.6000000000000005</v>
      </c>
      <c r="O61" s="8">
        <v>70.599999999999994</v>
      </c>
      <c r="P61" s="8">
        <v>86.8</v>
      </c>
    </row>
    <row r="62" spans="1:16">
      <c r="A62" s="2">
        <v>5</v>
      </c>
      <c r="B62" s="8">
        <v>0</v>
      </c>
      <c r="C62" s="8"/>
      <c r="D62" s="8"/>
      <c r="E62" s="8">
        <v>6.6000000000000005</v>
      </c>
      <c r="F62" s="8">
        <v>76</v>
      </c>
      <c r="G62" s="8"/>
      <c r="H62" s="8"/>
      <c r="I62" s="8">
        <v>6.6000000000000005</v>
      </c>
      <c r="J62" s="8">
        <v>76</v>
      </c>
      <c r="K62" s="8"/>
      <c r="L62" s="8"/>
      <c r="M62" s="8">
        <v>6.8000000000000007</v>
      </c>
      <c r="N62" s="8">
        <v>6.6000000000000005</v>
      </c>
      <c r="O62" s="8">
        <v>82.6</v>
      </c>
      <c r="P62" s="8">
        <v>82.8</v>
      </c>
    </row>
    <row r="63" spans="1:16">
      <c r="A63" s="2">
        <v>6</v>
      </c>
      <c r="B63" s="8">
        <v>28.8</v>
      </c>
      <c r="C63" s="8">
        <v>0.96000000000000019</v>
      </c>
      <c r="D63" s="8"/>
      <c r="E63" s="8">
        <v>6.6000000000000005</v>
      </c>
      <c r="F63" s="8">
        <v>40</v>
      </c>
      <c r="G63" s="8">
        <v>1.4400000000000002</v>
      </c>
      <c r="H63" s="8"/>
      <c r="I63" s="8">
        <v>6.6000000000000005</v>
      </c>
      <c r="J63" s="8">
        <v>43.2</v>
      </c>
      <c r="K63" s="8">
        <v>7.2000000000000011</v>
      </c>
      <c r="L63" s="8"/>
      <c r="M63" s="8">
        <v>6.8000000000000007</v>
      </c>
      <c r="N63" s="8">
        <v>36.36</v>
      </c>
      <c r="O63" s="8">
        <v>48.04</v>
      </c>
      <c r="P63" s="8">
        <v>57.2</v>
      </c>
    </row>
    <row r="64" spans="1:16">
      <c r="A64" s="2">
        <v>7</v>
      </c>
      <c r="B64" s="8">
        <v>0</v>
      </c>
      <c r="C64" s="8">
        <v>0.96000000000000019</v>
      </c>
      <c r="D64" s="8">
        <v>0</v>
      </c>
      <c r="E64" s="8">
        <v>6.6000000000000005</v>
      </c>
      <c r="F64" s="8">
        <v>36</v>
      </c>
      <c r="G64" s="8">
        <v>1.9200000000000004</v>
      </c>
      <c r="H64" s="8">
        <v>36</v>
      </c>
      <c r="I64" s="8">
        <v>6.6000000000000005</v>
      </c>
      <c r="J64" s="8">
        <v>36</v>
      </c>
      <c r="K64" s="8">
        <v>6.7200000000000006</v>
      </c>
      <c r="L64" s="8">
        <v>36</v>
      </c>
      <c r="M64" s="8">
        <v>6.8000000000000007</v>
      </c>
      <c r="N64" s="8">
        <v>7.5600000000000005</v>
      </c>
      <c r="O64" s="8">
        <v>80.52</v>
      </c>
      <c r="P64" s="8">
        <v>85.52</v>
      </c>
    </row>
    <row r="65" spans="1:16">
      <c r="A65" s="2">
        <v>8</v>
      </c>
      <c r="B65" s="8">
        <v>7.2</v>
      </c>
      <c r="C65" s="8">
        <v>0.96000000000000019</v>
      </c>
      <c r="D65" s="8">
        <v>5.2</v>
      </c>
      <c r="E65" s="8">
        <v>6.6000000000000005</v>
      </c>
      <c r="F65" s="8">
        <v>32.4</v>
      </c>
      <c r="G65" s="8">
        <v>1.9200000000000004</v>
      </c>
      <c r="H65" s="8">
        <v>23.4</v>
      </c>
      <c r="I65" s="8">
        <v>6.6000000000000005</v>
      </c>
      <c r="J65" s="8">
        <v>32.4</v>
      </c>
      <c r="K65" s="8">
        <v>6.7200000000000006</v>
      </c>
      <c r="L65" s="8">
        <v>23.4</v>
      </c>
      <c r="M65" s="8">
        <v>6.8000000000000007</v>
      </c>
      <c r="N65" s="8">
        <v>19.96</v>
      </c>
      <c r="O65" s="8">
        <v>64.319999999999993</v>
      </c>
      <c r="P65" s="8">
        <v>69.319999999999993</v>
      </c>
    </row>
    <row r="66" spans="1:16">
      <c r="A66" s="2">
        <v>9</v>
      </c>
      <c r="B66" s="8">
        <v>3.2</v>
      </c>
      <c r="C66" s="8">
        <v>0</v>
      </c>
      <c r="D66" s="8">
        <v>36</v>
      </c>
      <c r="E66" s="8">
        <v>6.6000000000000005</v>
      </c>
      <c r="F66" s="8">
        <v>14.4</v>
      </c>
      <c r="G66" s="8">
        <v>4.8000000000000007</v>
      </c>
      <c r="H66" s="8">
        <v>0</v>
      </c>
      <c r="I66" s="8">
        <v>6.6000000000000005</v>
      </c>
      <c r="J66" s="8">
        <v>14.4</v>
      </c>
      <c r="K66" s="8">
        <v>4.8000000000000007</v>
      </c>
      <c r="L66" s="8">
        <v>4</v>
      </c>
      <c r="M66" s="8">
        <v>6.8000000000000007</v>
      </c>
      <c r="N66" s="8">
        <v>45.800000000000004</v>
      </c>
      <c r="O66" s="8">
        <v>25.800000000000004</v>
      </c>
      <c r="P66" s="8">
        <v>30.000000000000004</v>
      </c>
    </row>
    <row r="67" spans="1:16">
      <c r="A67" s="2">
        <v>10</v>
      </c>
      <c r="B67" s="8">
        <v>3.2</v>
      </c>
      <c r="C67" s="8"/>
      <c r="D67" s="8">
        <v>1.2000000000000002</v>
      </c>
      <c r="E67" s="8">
        <v>6.6000000000000005</v>
      </c>
      <c r="F67" s="8">
        <v>4.8</v>
      </c>
      <c r="G67" s="8"/>
      <c r="H67" s="8">
        <v>1.7999999999999998</v>
      </c>
      <c r="I67" s="8">
        <v>6.6000000000000005</v>
      </c>
      <c r="J67" s="8">
        <v>24</v>
      </c>
      <c r="K67" s="8"/>
      <c r="L67" s="8">
        <v>9</v>
      </c>
      <c r="M67" s="8">
        <v>6.8000000000000007</v>
      </c>
      <c r="N67" s="8">
        <v>11</v>
      </c>
      <c r="O67" s="8">
        <v>13.2</v>
      </c>
      <c r="P67" s="8">
        <v>39.799999999999997</v>
      </c>
    </row>
    <row r="68" spans="1:16">
      <c r="A68" s="2">
        <v>11</v>
      </c>
      <c r="B68" s="8"/>
      <c r="C68" s="8">
        <v>3.2</v>
      </c>
      <c r="D68" s="8"/>
      <c r="E68" s="8">
        <v>11.88</v>
      </c>
      <c r="F68" s="8"/>
      <c r="G68" s="8">
        <v>4.8</v>
      </c>
      <c r="H68" s="8"/>
      <c r="I68" s="8">
        <v>11.88</v>
      </c>
      <c r="J68" s="8"/>
      <c r="K68" s="8">
        <v>24</v>
      </c>
      <c r="L68" s="8"/>
      <c r="M68" s="8">
        <v>12.24</v>
      </c>
      <c r="N68" s="8">
        <v>15.080000000000002</v>
      </c>
      <c r="O68" s="8">
        <v>16.68</v>
      </c>
      <c r="P68" s="8">
        <v>36.24</v>
      </c>
    </row>
    <row r="69" spans="1:16">
      <c r="A69" s="2">
        <v>12</v>
      </c>
      <c r="B69" s="8"/>
      <c r="C69" s="8">
        <v>1.98</v>
      </c>
      <c r="D69" s="8"/>
      <c r="E69" s="8">
        <v>11.88</v>
      </c>
      <c r="F69" s="8"/>
      <c r="G69" s="8">
        <v>1.98</v>
      </c>
      <c r="H69" s="8"/>
      <c r="I69" s="8">
        <v>11.88</v>
      </c>
      <c r="J69" s="8"/>
      <c r="K69" s="8">
        <v>2.04</v>
      </c>
      <c r="L69" s="8"/>
      <c r="M69" s="8">
        <v>12.24</v>
      </c>
      <c r="N69" s="8">
        <v>13.860000000000001</v>
      </c>
      <c r="O69" s="8">
        <v>13.860000000000001</v>
      </c>
      <c r="P69" s="8">
        <v>14.280000000000001</v>
      </c>
    </row>
    <row r="70" spans="1:16">
      <c r="A70" t="s">
        <v>44</v>
      </c>
      <c r="B70" s="7">
        <v>71.52000000000001</v>
      </c>
      <c r="C70" s="7">
        <v>9.0200000000000014</v>
      </c>
      <c r="D70" s="7">
        <v>42.400000000000006</v>
      </c>
      <c r="E70" s="7">
        <v>80.52</v>
      </c>
      <c r="F70" s="7">
        <v>406.4</v>
      </c>
      <c r="G70" s="7">
        <v>18.3</v>
      </c>
      <c r="H70" s="7">
        <v>100.8</v>
      </c>
      <c r="I70" s="7">
        <v>80.52</v>
      </c>
      <c r="J70" s="7">
        <v>530.87999999999988</v>
      </c>
      <c r="K70" s="7">
        <v>58.68</v>
      </c>
      <c r="L70" s="7">
        <v>84.8</v>
      </c>
      <c r="M70" s="7">
        <v>82.95999999999998</v>
      </c>
      <c r="N70" s="7">
        <v>203.46000000000004</v>
      </c>
      <c r="O70" s="7">
        <v>606.02</v>
      </c>
      <c r="P70" s="7">
        <v>757.31999999999994</v>
      </c>
    </row>
    <row r="74" spans="1:16">
      <c r="B74" t="s">
        <v>208</v>
      </c>
    </row>
    <row r="75" spans="1:16">
      <c r="B75" t="s">
        <v>71</v>
      </c>
      <c r="C75">
        <v>0.85</v>
      </c>
    </row>
    <row r="76" spans="1:16">
      <c r="A76" t="s">
        <v>43</v>
      </c>
      <c r="B76" s="2" t="s">
        <v>205</v>
      </c>
      <c r="C76" s="2" t="s">
        <v>206</v>
      </c>
      <c r="D76" s="2" t="s">
        <v>207</v>
      </c>
      <c r="E76" s="2" t="s">
        <v>229</v>
      </c>
    </row>
    <row r="77" spans="1:16">
      <c r="A77">
        <v>1</v>
      </c>
      <c r="B77" s="39" cm="1">
        <f t="array" ref="B77:D88">N58:P69/C75</f>
        <v>10.23529411764706</v>
      </c>
      <c r="C77" s="39">
        <v>72.917647058823533</v>
      </c>
      <c r="D77" s="39">
        <v>97.082352941176481</v>
      </c>
      <c r="E77" s="6">
        <f>SUM(B77:D77)</f>
        <v>180.23529411764707</v>
      </c>
    </row>
    <row r="78" spans="1:16">
      <c r="A78">
        <v>2</v>
      </c>
      <c r="B78" s="39">
        <v>2.3294117647058825</v>
      </c>
      <c r="C78" s="39">
        <v>82.800000000000011</v>
      </c>
      <c r="D78" s="39">
        <v>102.63529411764708</v>
      </c>
      <c r="E78" s="6">
        <f t="shared" ref="E78:E88" si="0">SUM(B78:D78)</f>
        <v>187.76470588235298</v>
      </c>
    </row>
    <row r="79" spans="1:16">
      <c r="A79">
        <v>3</v>
      </c>
      <c r="B79" s="39">
        <v>35.247058823529414</v>
      </c>
      <c r="C79" s="39">
        <v>68.28235294117647</v>
      </c>
      <c r="D79" s="39">
        <v>100.70588235294117</v>
      </c>
      <c r="E79" s="6">
        <f t="shared" si="0"/>
        <v>204.23529411764707</v>
      </c>
    </row>
    <row r="80" spans="1:16">
      <c r="A80">
        <v>4</v>
      </c>
      <c r="B80" s="39">
        <v>7.764705882352942</v>
      </c>
      <c r="C80" s="39">
        <v>83.058823529411754</v>
      </c>
      <c r="D80" s="39">
        <v>102.11764705882352</v>
      </c>
      <c r="E80" s="6">
        <f t="shared" si="0"/>
        <v>192.94117647058823</v>
      </c>
    </row>
    <row r="81" spans="1:14">
      <c r="A81">
        <v>5</v>
      </c>
      <c r="B81" s="39">
        <v>7.764705882352942</v>
      </c>
      <c r="C81" s="39">
        <v>97.17647058823529</v>
      </c>
      <c r="D81" s="39">
        <v>97.411764705882348</v>
      </c>
      <c r="E81" s="6">
        <f t="shared" si="0"/>
        <v>202.35294117647058</v>
      </c>
    </row>
    <row r="82" spans="1:14">
      <c r="A82">
        <v>6</v>
      </c>
      <c r="B82" s="39">
        <v>42.776470588235291</v>
      </c>
      <c r="C82" s="39">
        <v>56.517647058823528</v>
      </c>
      <c r="D82" s="39">
        <v>67.294117647058826</v>
      </c>
      <c r="E82" s="6">
        <f t="shared" si="0"/>
        <v>166.58823529411762</v>
      </c>
    </row>
    <row r="83" spans="1:14">
      <c r="A83">
        <v>7</v>
      </c>
      <c r="B83" s="39">
        <v>8.8941176470588239</v>
      </c>
      <c r="C83" s="39">
        <v>94.729411764705887</v>
      </c>
      <c r="D83" s="39">
        <v>100.61176470588235</v>
      </c>
      <c r="E83" s="6">
        <f t="shared" si="0"/>
        <v>204.23529411764707</v>
      </c>
    </row>
    <row r="84" spans="1:14">
      <c r="A84">
        <v>8</v>
      </c>
      <c r="B84" s="39">
        <v>23.482352941176472</v>
      </c>
      <c r="C84" s="39">
        <v>75.670588235294105</v>
      </c>
      <c r="D84" s="39">
        <v>81.552941176470583</v>
      </c>
      <c r="E84" s="6">
        <f t="shared" si="0"/>
        <v>180.70588235294116</v>
      </c>
    </row>
    <row r="85" spans="1:14">
      <c r="A85">
        <v>9</v>
      </c>
      <c r="B85" s="39">
        <v>53.882352941176478</v>
      </c>
      <c r="C85" s="39">
        <v>30.352941176470594</v>
      </c>
      <c r="D85" s="39">
        <v>35.294117647058826</v>
      </c>
      <c r="E85" s="6">
        <f t="shared" si="0"/>
        <v>119.5294117647059</v>
      </c>
    </row>
    <row r="86" spans="1:14">
      <c r="A86">
        <v>10</v>
      </c>
      <c r="B86" s="39">
        <v>12.941176470588236</v>
      </c>
      <c r="C86" s="39">
        <v>15.529411764705882</v>
      </c>
      <c r="D86" s="39">
        <v>46.823529411764703</v>
      </c>
      <c r="E86" s="6">
        <f t="shared" si="0"/>
        <v>75.294117647058812</v>
      </c>
      <c r="N86" s="32"/>
    </row>
    <row r="87" spans="1:14">
      <c r="A87">
        <v>11</v>
      </c>
      <c r="B87" s="39">
        <v>17.741176470588236</v>
      </c>
      <c r="C87" s="39">
        <v>19.623529411764707</v>
      </c>
      <c r="D87" s="39">
        <v>42.635294117647064</v>
      </c>
      <c r="E87" s="6">
        <f t="shared" si="0"/>
        <v>80</v>
      </c>
    </row>
    <row r="88" spans="1:14">
      <c r="A88">
        <v>12</v>
      </c>
      <c r="B88" s="39">
        <v>16.305882352941179</v>
      </c>
      <c r="C88" s="39">
        <v>16.305882352941179</v>
      </c>
      <c r="D88" s="39">
        <v>16.8</v>
      </c>
      <c r="E88" s="6">
        <f t="shared" si="0"/>
        <v>49.411764705882362</v>
      </c>
    </row>
    <row r="89" spans="1:14">
      <c r="A89" t="s">
        <v>228</v>
      </c>
      <c r="B89" s="6">
        <f>SUM(B77:B88)</f>
        <v>239.36470588235295</v>
      </c>
      <c r="C89" s="6">
        <f>SUM(C77:C88)</f>
        <v>712.96470588235286</v>
      </c>
      <c r="D89" s="6">
        <f>SUM(D77:D88)</f>
        <v>890.96470588235286</v>
      </c>
      <c r="E89" s="6">
        <f>SUM(B89:D89)</f>
        <v>1843.2941176470586</v>
      </c>
    </row>
    <row r="91" spans="1:14">
      <c r="B91" s="32"/>
      <c r="C91" s="32"/>
    </row>
    <row r="96" spans="1:14" ht="45">
      <c r="A96" s="5" t="s">
        <v>43</v>
      </c>
      <c r="B96" s="3" t="s">
        <v>230</v>
      </c>
    </row>
    <row r="97" spans="1:2">
      <c r="A97">
        <v>1</v>
      </c>
    </row>
    <row r="98" spans="1:2">
      <c r="A98">
        <v>2</v>
      </c>
      <c r="B98">
        <v>1</v>
      </c>
    </row>
    <row r="99" spans="1:2">
      <c r="A99">
        <v>3</v>
      </c>
      <c r="B99">
        <v>1</v>
      </c>
    </row>
    <row r="100" spans="1:2">
      <c r="A100">
        <v>4</v>
      </c>
    </row>
    <row r="101" spans="1:2">
      <c r="A101">
        <v>5</v>
      </c>
    </row>
    <row r="102" spans="1:2">
      <c r="A102">
        <v>6</v>
      </c>
      <c r="B102">
        <v>1</v>
      </c>
    </row>
    <row r="103" spans="1:2">
      <c r="A103">
        <v>7</v>
      </c>
      <c r="B103">
        <v>1</v>
      </c>
    </row>
    <row r="104" spans="1:2">
      <c r="A104">
        <v>8</v>
      </c>
      <c r="B104">
        <v>2</v>
      </c>
    </row>
    <row r="105" spans="1:2">
      <c r="A105">
        <v>9</v>
      </c>
      <c r="B105">
        <v>2</v>
      </c>
    </row>
    <row r="106" spans="1:2">
      <c r="A106">
        <v>10</v>
      </c>
    </row>
    <row r="107" spans="1:2">
      <c r="A107">
        <v>11</v>
      </c>
    </row>
    <row r="108" spans="1:2">
      <c r="A108">
        <v>12</v>
      </c>
      <c r="B108">
        <v>1</v>
      </c>
    </row>
    <row r="109" spans="1:2">
      <c r="A109" t="s">
        <v>44</v>
      </c>
      <c r="B109" s="7">
        <v>9</v>
      </c>
    </row>
  </sheetData>
  <hyperlinks>
    <hyperlink ref="D34" r:id="rId4" xr:uid="{FE5091AE-2657-2049-85FB-6FD05DB96B37}"/>
  </hyperlinks>
  <pageMargins left="0.7" right="0.7" top="0.75" bottom="0.75" header="0.3" footer="0.3"/>
  <pageSetup orientation="portrait" horizontalDpi="0" verticalDpi="0"/>
  <drawing r:id="rId5"/>
  <extLst>
    <ext xmlns:x14="http://schemas.microsoft.com/office/spreadsheetml/2009/9/main" uri="{78C0D931-6437-407d-A8EE-F0AAD7539E65}">
      <x14:conditionalFormattings>
        <x14:conditionalFormatting xmlns:xm="http://schemas.microsoft.com/office/excel/2006/main" pivot="1">
          <x14:cfRule type="cellIs" priority="16" operator="greaterThan" id="{4FCA4AD6-AFB0-354D-93AA-EC91A753C5E3}">
            <xm:f>'Task estimation'!$D$15</xm:f>
            <x14:dxf>
              <font>
                <color rgb="FF9C5700"/>
              </font>
              <fill>
                <patternFill>
                  <bgColor rgb="FFFFEB9C"/>
                </patternFill>
              </fill>
            </x14:dxf>
          </x14:cfRule>
          <xm:sqref>F16:F27</xm:sqref>
        </x14:conditionalFormatting>
        <x14:conditionalFormatting xmlns:xm="http://schemas.microsoft.com/office/excel/2006/main" pivot="1">
          <x14:cfRule type="cellIs" priority="10" stopIfTrue="1" operator="greaterThan" id="{6473FF6F-62E5-A64B-AA47-ACBA6932179D}">
            <xm:f>'Task estimation'!$I$15</xm:f>
            <x14:dxf>
              <font>
                <color rgb="FF9C0006"/>
              </font>
              <fill>
                <patternFill>
                  <bgColor rgb="FFFFC7CE"/>
                </patternFill>
              </fill>
            </x14:dxf>
          </x14:cfRule>
          <xm:sqref>F16:F27</xm:sqref>
        </x14:conditionalFormatting>
        <x14:conditionalFormatting xmlns:xm="http://schemas.microsoft.com/office/excel/2006/main" pivot="1">
          <x14:cfRule type="cellIs" priority="9" operator="greaterThan" id="{3E4862F6-1E14-C94C-8AAC-2D1CE42F6BD0}">
            <xm:f>'Task estimation'!$K$17</xm:f>
            <x14:dxf>
              <font>
                <color rgb="FF9C0006"/>
              </font>
              <fill>
                <patternFill>
                  <bgColor rgb="FFFFC7CE"/>
                </patternFill>
              </fill>
            </x14:dxf>
          </x14:cfRule>
          <xm:sqref>N58:N69</xm:sqref>
        </x14:conditionalFormatting>
        <x14:conditionalFormatting xmlns:xm="http://schemas.microsoft.com/office/excel/2006/main" pivot="1">
          <x14:cfRule type="cellIs" priority="8" operator="greaterThan" id="{39056D8E-B410-E342-B4A3-40645F4259B5}">
            <xm:f>'Task estimation'!$L$17</xm:f>
            <x14:dxf>
              <font>
                <color rgb="FF9C0006"/>
              </font>
              <fill>
                <patternFill>
                  <bgColor rgb="FFFFC7CE"/>
                </patternFill>
              </fill>
            </x14:dxf>
          </x14:cfRule>
          <xm:sqref>O58:O69</xm:sqref>
        </x14:conditionalFormatting>
        <x14:conditionalFormatting xmlns:xm="http://schemas.microsoft.com/office/excel/2006/main" pivot="1">
          <x14:cfRule type="cellIs" priority="7" operator="greaterThan" id="{7FD3D8E6-9939-1F46-8E65-29464F0A87EF}">
            <xm:f>'Task estimation'!$M$17</xm:f>
            <x14:dxf>
              <font>
                <color rgb="FF9C0006"/>
              </font>
              <fill>
                <patternFill>
                  <bgColor rgb="FFFFC7CE"/>
                </patternFill>
              </fill>
            </x14:dxf>
          </x14:cfRule>
          <xm:sqref>P58:P69</xm:sqref>
        </x14:conditionalFormatting>
        <x14:conditionalFormatting xmlns:xm="http://schemas.microsoft.com/office/excel/2006/main" pivot="1">
          <x14:cfRule type="cellIs" priority="6" stopIfTrue="1" operator="greaterThan" id="{4E216524-050E-CC44-BFC6-54EEDEF00F19}">
            <xm:f>'Task estimation'!$I$15</xm:f>
            <x14:dxf>
              <font>
                <color rgb="FF9C0006"/>
              </font>
              <fill>
                <patternFill>
                  <bgColor rgb="FFFFC7CE"/>
                </patternFill>
              </fill>
            </x14:dxf>
          </x14:cfRule>
          <xm:sqref>F16:F27</xm:sqref>
        </x14:conditionalFormatting>
      </x14:conditionalFormattings>
    </ex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Tool Summary</vt:lpstr>
      <vt:lpstr>Task estimation</vt:lpstr>
      <vt:lpstr>Phase I Materials</vt:lpstr>
      <vt:lpstr>Phase I Personnel Tasks</vt:lpstr>
      <vt:lpstr>Phase I Personnel Summary</vt:lpstr>
      <vt:lpstr>Rate_Fringe</vt:lpstr>
      <vt:lpstr>Rate_GnA</vt:lpstr>
      <vt:lpstr>Rate_Overhead</vt:lpstr>
      <vt:lpstr>Rate_Profit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Mueller</dc:creator>
  <cp:lastModifiedBy>Dan Mueller</cp:lastModifiedBy>
  <dcterms:created xsi:type="dcterms:W3CDTF">2025-07-19T23:46:48Z</dcterms:created>
  <dcterms:modified xsi:type="dcterms:W3CDTF">2025-07-25T00:31:41Z</dcterms:modified>
</cp:coreProperties>
</file>