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5" i="4"/>
  <c r="D11" i="4"/>
  <c r="F9" i="4"/>
  <c r="G8" i="1" l="1"/>
  <c r="E10" i="3" l="1"/>
  <c r="K37" i="1"/>
  <c r="K33" i="1"/>
  <c r="K17" i="3" l="1"/>
  <c r="G8" i="3"/>
  <c r="K25" i="3" s="1"/>
  <c r="K5" i="3"/>
  <c r="K6" i="3" s="1"/>
  <c r="K9" i="3" s="1"/>
  <c r="K3" i="3"/>
  <c r="K4" i="3" s="1"/>
  <c r="K7" i="3" s="1"/>
  <c r="K19" i="3" s="1"/>
  <c r="K31" i="3" s="1"/>
  <c r="K29" i="2"/>
  <c r="K25" i="2"/>
  <c r="K27" i="2" s="1"/>
  <c r="K23" i="2"/>
  <c r="K35" i="2" s="1"/>
  <c r="K19" i="2"/>
  <c r="K18" i="2"/>
  <c r="K17" i="2"/>
  <c r="K5" i="2"/>
  <c r="K6" i="2" s="1"/>
  <c r="K9" i="2" s="1"/>
  <c r="K3" i="2"/>
  <c r="K4" i="2" s="1"/>
  <c r="K7" i="2" s="1"/>
  <c r="G8" i="2"/>
  <c r="K31" i="2" l="1"/>
  <c r="K39" i="2" s="1"/>
  <c r="K37" i="2"/>
  <c r="K33" i="2"/>
  <c r="K43" i="2" s="1"/>
  <c r="K41" i="2"/>
  <c r="K21" i="3"/>
  <c r="K19" i="1"/>
  <c r="K31" i="1" s="1"/>
  <c r="K7" i="1"/>
  <c r="K4" i="1"/>
  <c r="K5" i="1"/>
  <c r="K6" i="1" s="1"/>
  <c r="K9" i="1" s="1"/>
  <c r="K3" i="1"/>
  <c r="K23" i="3" l="1"/>
  <c r="K27" i="3"/>
  <c r="K35" i="3" s="1"/>
  <c r="K33" i="3"/>
  <c r="K21" i="1"/>
  <c r="K29" i="3" l="1"/>
  <c r="K39" i="3" s="1"/>
  <c r="K37" i="3"/>
  <c r="K27" i="1"/>
  <c r="K35" i="1" s="1"/>
  <c r="K23" i="1"/>
  <c r="K29" i="1" s="1"/>
  <c r="K39" i="1" s="1"/>
</calcChain>
</file>

<file path=xl/sharedStrings.xml><?xml version="1.0" encoding="utf-8"?>
<sst xmlns="http://schemas.openxmlformats.org/spreadsheetml/2006/main" count="138" uniqueCount="47">
  <si>
    <t>l1</t>
  </si>
  <si>
    <t>l2</t>
  </si>
  <si>
    <t>l3</t>
  </si>
  <si>
    <t>Длина, ширина, высота в мм</t>
  </si>
  <si>
    <t>мм2</t>
  </si>
  <si>
    <t>м2</t>
  </si>
  <si>
    <t>Sз</t>
  </si>
  <si>
    <t>Sк</t>
  </si>
  <si>
    <t>Кз</t>
  </si>
  <si>
    <r>
      <t>q</t>
    </r>
    <r>
      <rPr>
        <vertAlign val="subscript"/>
        <sz val="26"/>
        <color theme="1"/>
        <rFont val="Calibri"/>
        <family val="2"/>
        <scheme val="minor"/>
      </rPr>
      <t>к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</si>
  <si>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з</t>
    </r>
  </si>
  <si>
    <t>Вт/м2</t>
  </si>
  <si>
    <r>
      <t>q</t>
    </r>
    <r>
      <rPr>
        <vertAlign val="subscript"/>
        <sz val="26"/>
        <color theme="1"/>
        <rFont val="Calibri"/>
        <family val="2"/>
        <scheme val="minor"/>
      </rPr>
      <t>з</t>
    </r>
  </si>
  <si>
    <r>
      <t>ϑ</t>
    </r>
    <r>
      <rPr>
        <vertAlign val="subscript"/>
        <sz val="26"/>
        <color theme="1"/>
        <rFont val="Calibri"/>
        <family val="2"/>
      </rPr>
      <t>1</t>
    </r>
  </si>
  <si>
    <r>
      <t>ϑ</t>
    </r>
    <r>
      <rPr>
        <vertAlign val="subscript"/>
        <sz val="26"/>
        <color theme="1"/>
        <rFont val="Calibri"/>
        <family val="2"/>
      </rPr>
      <t>2</t>
    </r>
  </si>
  <si>
    <t>По рисунку 4.4</t>
  </si>
  <si>
    <t>По рисунку 4.6</t>
  </si>
  <si>
    <t>По рисунку 4.7</t>
  </si>
  <si>
    <t>По рисунку 4.8</t>
  </si>
  <si>
    <r>
      <t>К</t>
    </r>
    <r>
      <rPr>
        <vertAlign val="subscript"/>
        <sz val="26"/>
        <color theme="1"/>
        <rFont val="Calibri"/>
        <family val="2"/>
        <scheme val="minor"/>
      </rPr>
      <t>Н1</t>
    </r>
  </si>
  <si>
    <r>
      <t>К</t>
    </r>
    <r>
      <rPr>
        <vertAlign val="subscript"/>
        <sz val="26"/>
        <color theme="1"/>
        <rFont val="Calibri"/>
        <family val="2"/>
        <scheme val="minor"/>
      </rPr>
      <t>Н2</t>
    </r>
  </si>
  <si>
    <r>
      <t>ϑ</t>
    </r>
    <r>
      <rPr>
        <vertAlign val="subscript"/>
        <sz val="26"/>
        <color theme="1"/>
        <rFont val="Calibri"/>
        <family val="2"/>
      </rPr>
      <t>К</t>
    </r>
  </si>
  <si>
    <r>
      <t>ϑ</t>
    </r>
    <r>
      <rPr>
        <vertAlign val="subscript"/>
        <sz val="26"/>
        <color theme="1"/>
        <rFont val="Calibri"/>
        <family val="2"/>
      </rPr>
      <t>З</t>
    </r>
  </si>
  <si>
    <r>
      <t>ϑ</t>
    </r>
    <r>
      <rPr>
        <vertAlign val="subscript"/>
        <sz val="26"/>
        <color theme="1"/>
        <rFont val="Calibri"/>
        <family val="2"/>
      </rPr>
      <t>в</t>
    </r>
  </si>
  <si>
    <r>
      <t>q</t>
    </r>
    <r>
      <rPr>
        <vertAlign val="subscript"/>
        <sz val="26"/>
        <color theme="1"/>
        <rFont val="Calibri"/>
        <family val="2"/>
        <scheme val="minor"/>
      </rPr>
      <t>эл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</si>
  <si>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эл</t>
    </r>
  </si>
  <si>
    <r>
      <t>ϑ</t>
    </r>
    <r>
      <rPr>
        <vertAlign val="subscript"/>
        <sz val="26"/>
        <color theme="1"/>
        <rFont val="Calibri"/>
        <family val="2"/>
      </rPr>
      <t>эл</t>
    </r>
  </si>
  <si>
    <r>
      <t>ϑ</t>
    </r>
    <r>
      <rPr>
        <vertAlign val="subscript"/>
        <sz val="26"/>
        <color theme="1"/>
        <rFont val="Calibri"/>
        <family val="2"/>
      </rPr>
      <t>эс</t>
    </r>
  </si>
  <si>
    <r>
      <t>T</t>
    </r>
    <r>
      <rPr>
        <vertAlign val="subscript"/>
        <sz val="26"/>
        <color theme="1"/>
        <rFont val="Calibri"/>
        <family val="2"/>
      </rPr>
      <t>К</t>
    </r>
  </si>
  <si>
    <t>Tс,темп. Окруж. Среды</t>
  </si>
  <si>
    <r>
      <t>T</t>
    </r>
    <r>
      <rPr>
        <vertAlign val="subscript"/>
        <sz val="26"/>
        <color theme="1"/>
        <rFont val="Calibri"/>
        <family val="2"/>
      </rPr>
      <t>З</t>
    </r>
  </si>
  <si>
    <r>
      <t>T</t>
    </r>
    <r>
      <rPr>
        <vertAlign val="subscript"/>
        <sz val="26"/>
        <color theme="1"/>
        <rFont val="Calibri"/>
        <family val="2"/>
      </rPr>
      <t>эл</t>
    </r>
  </si>
  <si>
    <r>
      <t>T</t>
    </r>
    <r>
      <rPr>
        <vertAlign val="subscript"/>
        <sz val="26"/>
        <color theme="1"/>
        <rFont val="Calibri"/>
        <family val="2"/>
      </rPr>
      <t>в</t>
    </r>
  </si>
  <si>
    <r>
      <t>T</t>
    </r>
    <r>
      <rPr>
        <vertAlign val="subscript"/>
        <sz val="26"/>
        <color theme="1"/>
        <rFont val="Calibri"/>
        <family val="2"/>
      </rPr>
      <t>эс</t>
    </r>
  </si>
  <si>
    <r>
      <t>V</t>
    </r>
    <r>
      <rPr>
        <vertAlign val="subscript"/>
        <sz val="26"/>
        <color theme="1"/>
        <rFont val="Calibri"/>
        <family val="2"/>
        <scheme val="minor"/>
      </rPr>
      <t>в</t>
    </r>
  </si>
  <si>
    <t>мм3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</si>
  <si>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в,м3/мін</t>
    </r>
  </si>
  <si>
    <t>W</t>
  </si>
  <si>
    <r>
      <t>К</t>
    </r>
    <r>
      <rPr>
        <vertAlign val="subscript"/>
        <sz val="26"/>
        <color theme="1"/>
        <rFont val="Calibri"/>
        <family val="2"/>
        <scheme val="minor"/>
      </rPr>
      <t>W</t>
    </r>
  </si>
  <si>
    <t>По рисунку 4.10</t>
  </si>
  <si>
    <t>м/с</t>
  </si>
  <si>
    <r>
      <t>ϑ</t>
    </r>
    <r>
      <rPr>
        <vertAlign val="subscript"/>
        <sz val="26"/>
        <color theme="1"/>
        <rFont val="Calibri"/>
        <family val="2"/>
      </rPr>
      <t>к</t>
    </r>
  </si>
  <si>
    <r>
      <t>ϑ</t>
    </r>
    <r>
      <rPr>
        <vertAlign val="subscript"/>
        <sz val="26"/>
        <color theme="1"/>
        <rFont val="Calibri"/>
        <family val="2"/>
      </rPr>
      <t>3</t>
    </r>
  </si>
  <si>
    <r>
      <t>ϑ</t>
    </r>
    <r>
      <rPr>
        <vertAlign val="subscript"/>
        <sz val="26"/>
        <color theme="1"/>
        <rFont val="Calibri"/>
        <family val="2"/>
      </rPr>
      <t>21</t>
    </r>
  </si>
  <si>
    <t>V</t>
  </si>
  <si>
    <t>м3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</si>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</sst>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26"/>
      <color theme="1"/>
      <name val="Calibri"/>
      <family val="2"/>
      <scheme val="minor"/>
    </font>
    <font>
      <sz val="26"/>
      <color theme="1"/>
      <name val="Calibri"/>
      <family val="2"/>
    </font>
    <font>
      <vertAlign val="subscript"/>
      <sz val="2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43" fontId="0" fillId="2" borderId="2" xfId="1" applyFont="1" applyFill="1" applyBorder="1"/>
    <xf numFmtId="0" fontId="2" fillId="2" borderId="18" xfId="0" applyFont="1" applyFill="1" applyBorder="1"/>
    <xf numFmtId="0" fontId="0" fillId="2" borderId="5" xfId="0" applyFill="1" applyBorder="1"/>
    <xf numFmtId="0" fontId="2" fillId="2" borderId="19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43" fontId="0" fillId="0" borderId="5" xfId="1" applyFont="1" applyBorder="1" applyAlignment="1"/>
    <xf numFmtId="43" fontId="0" fillId="0" borderId="6" xfId="1" applyFont="1" applyBorder="1" applyAlignment="1"/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3" fontId="0" fillId="0" borderId="13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13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43" fontId="0" fillId="0" borderId="14" xfId="1" applyFont="1" applyBorder="1" applyAlignment="1">
      <alignment vertical="center"/>
    </xf>
    <xf numFmtId="43" fontId="0" fillId="0" borderId="6" xfId="1" applyFont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129541</xdr:colOff>
      <xdr:row>18</xdr:row>
      <xdr:rowOff>15132</xdr:rowOff>
    </xdr:from>
    <xdr:to>
      <xdr:col>18</xdr:col>
      <xdr:colOff>198120</xdr:colOff>
      <xdr:row>34</xdr:row>
      <xdr:rowOff>70616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741" y="3383172"/>
          <a:ext cx="3726179" cy="3075349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0</xdr:row>
      <xdr:rowOff>0</xdr:rowOff>
    </xdr:from>
    <xdr:to>
      <xdr:col>18</xdr:col>
      <xdr:colOff>226377</xdr:colOff>
      <xdr:row>17</xdr:row>
      <xdr:rowOff>99645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8060" y="0"/>
          <a:ext cx="3861117" cy="3292425"/>
        </a:xfrm>
        <a:prstGeom prst="rect">
          <a:avLst/>
        </a:prstGeom>
      </xdr:spPr>
    </xdr:pic>
    <xdr:clientData/>
  </xdr:twoCellAnchor>
  <xdr:twoCellAnchor editAs="oneCell">
    <xdr:from>
      <xdr:col>18</xdr:col>
      <xdr:colOff>456561</xdr:colOff>
      <xdr:row>0</xdr:row>
      <xdr:rowOff>90616</xdr:rowOff>
    </xdr:from>
    <xdr:to>
      <xdr:col>28</xdr:col>
      <xdr:colOff>1846</xdr:colOff>
      <xdr:row>23</xdr:row>
      <xdr:rowOff>83646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92291" y="90616"/>
          <a:ext cx="5620690" cy="4392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91440</xdr:colOff>
      <xdr:row>1</xdr:row>
      <xdr:rowOff>53340</xdr:rowOff>
    </xdr:from>
    <xdr:to>
      <xdr:col>18</xdr:col>
      <xdr:colOff>177687</xdr:colOff>
      <xdr:row>16</xdr:row>
      <xdr:rowOff>126137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236220"/>
          <a:ext cx="3743847" cy="2915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40"/>
  <sheetViews>
    <sheetView tabSelected="1" topLeftCell="C1" zoomScale="85" zoomScaleNormal="85" workbookViewId="0">
      <selection activeCell="E9" sqref="E9:G9"/>
    </sheetView>
  </sheetViews>
  <sheetFormatPr defaultRowHeight="14.4" x14ac:dyDescent="0.3"/>
  <sheetData>
    <row r="2" spans="5:12" ht="15" thickBot="1" x14ac:dyDescent="0.35"/>
    <row r="3" spans="5:12" ht="15" thickBot="1" x14ac:dyDescent="0.35">
      <c r="I3" s="27">
        <v>1</v>
      </c>
      <c r="J3" s="29" t="s">
        <v>7</v>
      </c>
      <c r="K3" s="1">
        <f>(2*(E6*F6+(E6+F6)*G6))</f>
        <v>11200</v>
      </c>
      <c r="L3" s="15" t="s">
        <v>4</v>
      </c>
    </row>
    <row r="4" spans="5:12" ht="15" thickBot="1" x14ac:dyDescent="0.35">
      <c r="E4" s="24" t="s">
        <v>3</v>
      </c>
      <c r="F4" s="25"/>
      <c r="G4" s="26"/>
      <c r="I4" s="28"/>
      <c r="J4" s="30"/>
      <c r="K4" s="2">
        <f>(K3*10^-6)</f>
        <v>1.12E-2</v>
      </c>
      <c r="L4" s="16" t="s">
        <v>5</v>
      </c>
    </row>
    <row r="5" spans="5:12" x14ac:dyDescent="0.3">
      <c r="E5" s="5" t="s">
        <v>0</v>
      </c>
      <c r="F5" s="6" t="s">
        <v>1</v>
      </c>
      <c r="G5" s="7" t="s">
        <v>2</v>
      </c>
      <c r="I5" s="31">
        <v>2</v>
      </c>
      <c r="J5" s="29" t="s">
        <v>6</v>
      </c>
      <c r="K5" s="1">
        <f>(2*(E6*F6+(E6+F6)*G6*E8))</f>
        <v>9336.32</v>
      </c>
      <c r="L5" s="15" t="s">
        <v>4</v>
      </c>
    </row>
    <row r="6" spans="5:12" ht="15" thickBot="1" x14ac:dyDescent="0.35">
      <c r="E6" s="8">
        <v>48</v>
      </c>
      <c r="F6" s="3">
        <v>56</v>
      </c>
      <c r="G6" s="9">
        <v>28</v>
      </c>
      <c r="I6" s="32"/>
      <c r="J6" s="30"/>
      <c r="K6" s="2">
        <f>(K5*10^-6)</f>
        <v>9.3363199999999986E-3</v>
      </c>
      <c r="L6" s="16" t="s">
        <v>5</v>
      </c>
    </row>
    <row r="7" spans="5:12" ht="15.6" customHeight="1" x14ac:dyDescent="0.35">
      <c r="E7" s="10" t="s">
        <v>8</v>
      </c>
      <c r="F7" s="10" t="s">
        <v>10</v>
      </c>
      <c r="G7" s="10" t="s">
        <v>25</v>
      </c>
      <c r="I7" s="31">
        <v>3</v>
      </c>
      <c r="J7" s="41" t="s">
        <v>9</v>
      </c>
      <c r="K7" s="25">
        <f>(F8/K4)</f>
        <v>312.5</v>
      </c>
      <c r="L7" s="39" t="s">
        <v>11</v>
      </c>
    </row>
    <row r="8" spans="5:12" ht="15" thickBot="1" x14ac:dyDescent="0.35">
      <c r="E8" s="14">
        <v>0.68</v>
      </c>
      <c r="F8" s="14">
        <v>3.5</v>
      </c>
      <c r="G8" s="11">
        <f>(20*10^-4)</f>
        <v>2E-3</v>
      </c>
      <c r="I8" s="32"/>
      <c r="J8" s="34"/>
      <c r="K8" s="37"/>
      <c r="L8" s="40"/>
    </row>
    <row r="9" spans="5:12" x14ac:dyDescent="0.3">
      <c r="E9" s="24" t="s">
        <v>29</v>
      </c>
      <c r="F9" s="25"/>
      <c r="G9" s="26"/>
      <c r="I9" s="27">
        <v>4</v>
      </c>
      <c r="J9" s="41" t="s">
        <v>12</v>
      </c>
      <c r="K9" s="25">
        <f>(F8/K6)</f>
        <v>374.88003838771601</v>
      </c>
      <c r="L9" s="39" t="s">
        <v>11</v>
      </c>
    </row>
    <row r="10" spans="5:12" ht="15" thickBot="1" x14ac:dyDescent="0.35">
      <c r="E10" s="48">
        <v>318</v>
      </c>
      <c r="F10" s="37"/>
      <c r="G10" s="38"/>
      <c r="I10" s="28"/>
      <c r="J10" s="34"/>
      <c r="K10" s="37"/>
      <c r="L10" s="40"/>
    </row>
    <row r="11" spans="5:12" ht="14.4" customHeight="1" x14ac:dyDescent="0.3">
      <c r="I11" s="27">
        <v>5</v>
      </c>
      <c r="J11" s="33" t="s">
        <v>13</v>
      </c>
      <c r="K11" s="35" t="s">
        <v>16</v>
      </c>
      <c r="L11" s="36"/>
    </row>
    <row r="12" spans="5:12" ht="15" customHeight="1" thickBot="1" x14ac:dyDescent="0.35">
      <c r="I12" s="28"/>
      <c r="J12" s="34"/>
      <c r="K12" s="37">
        <v>26.61</v>
      </c>
      <c r="L12" s="38"/>
    </row>
    <row r="13" spans="5:12" x14ac:dyDescent="0.3">
      <c r="I13" s="27">
        <v>6</v>
      </c>
      <c r="J13" s="33" t="s">
        <v>14</v>
      </c>
      <c r="K13" s="35" t="s">
        <v>15</v>
      </c>
      <c r="L13" s="36"/>
    </row>
    <row r="14" spans="5:12" ht="15" thickBot="1" x14ac:dyDescent="0.35">
      <c r="I14" s="28"/>
      <c r="J14" s="34"/>
      <c r="K14" s="37">
        <v>50.21</v>
      </c>
      <c r="L14" s="38"/>
    </row>
    <row r="15" spans="5:12" x14ac:dyDescent="0.3">
      <c r="I15" s="27">
        <v>7</v>
      </c>
      <c r="J15" s="41" t="s">
        <v>19</v>
      </c>
      <c r="K15" s="35" t="s">
        <v>17</v>
      </c>
      <c r="L15" s="36"/>
    </row>
    <row r="16" spans="5:12" ht="15" thickBot="1" x14ac:dyDescent="0.35">
      <c r="I16" s="28"/>
      <c r="J16" s="34"/>
      <c r="K16" s="37">
        <v>0.999</v>
      </c>
      <c r="L16" s="38"/>
    </row>
    <row r="17" spans="9:12" x14ac:dyDescent="0.3">
      <c r="I17" s="27">
        <v>8</v>
      </c>
      <c r="J17" s="41" t="s">
        <v>20</v>
      </c>
      <c r="K17" s="35" t="s">
        <v>18</v>
      </c>
      <c r="L17" s="36"/>
    </row>
    <row r="18" spans="9:12" ht="15" thickBot="1" x14ac:dyDescent="0.35">
      <c r="I18" s="28"/>
      <c r="J18" s="34"/>
      <c r="K18" s="42">
        <v>0.996</v>
      </c>
      <c r="L18" s="43"/>
    </row>
    <row r="19" spans="9:12" ht="14.4" customHeight="1" x14ac:dyDescent="0.3">
      <c r="I19" s="27">
        <v>9</v>
      </c>
      <c r="J19" s="33" t="s">
        <v>21</v>
      </c>
      <c r="K19" s="44">
        <f>(K12*K16)</f>
        <v>26.583389999999998</v>
      </c>
      <c r="L19" s="45"/>
    </row>
    <row r="20" spans="9:12" ht="15" customHeight="1" thickBot="1" x14ac:dyDescent="0.35">
      <c r="I20" s="28"/>
      <c r="J20" s="34"/>
      <c r="K20" s="46"/>
      <c r="L20" s="47"/>
    </row>
    <row r="21" spans="9:12" x14ac:dyDescent="0.3">
      <c r="I21" s="27">
        <v>10</v>
      </c>
      <c r="J21" s="33" t="s">
        <v>22</v>
      </c>
      <c r="K21" s="44">
        <f>(K19+(K14-K12)*K18)</f>
        <v>50.088989999999995</v>
      </c>
      <c r="L21" s="45"/>
    </row>
    <row r="22" spans="9:12" ht="15" thickBot="1" x14ac:dyDescent="0.35">
      <c r="I22" s="28"/>
      <c r="J22" s="34"/>
      <c r="K22" s="46"/>
      <c r="L22" s="47"/>
    </row>
    <row r="23" spans="9:12" x14ac:dyDescent="0.3">
      <c r="I23" s="27">
        <v>11</v>
      </c>
      <c r="J23" s="33" t="s">
        <v>23</v>
      </c>
      <c r="K23" s="44">
        <f>(0.5*(K19+K21))</f>
        <v>38.336189999999995</v>
      </c>
      <c r="L23" s="45"/>
    </row>
    <row r="24" spans="9:12" ht="15" thickBot="1" x14ac:dyDescent="0.35">
      <c r="I24" s="28"/>
      <c r="J24" s="34"/>
      <c r="K24" s="46"/>
      <c r="L24" s="47"/>
    </row>
    <row r="25" spans="9:12" x14ac:dyDescent="0.3">
      <c r="I25" s="31">
        <v>12</v>
      </c>
      <c r="J25" s="41" t="s">
        <v>24</v>
      </c>
      <c r="K25" s="25">
        <f>(F8/G8)</f>
        <v>1750</v>
      </c>
      <c r="L25" s="39" t="s">
        <v>11</v>
      </c>
    </row>
    <row r="26" spans="9:12" ht="15" thickBot="1" x14ac:dyDescent="0.35">
      <c r="I26" s="32"/>
      <c r="J26" s="34"/>
      <c r="K26" s="37"/>
      <c r="L26" s="40"/>
    </row>
    <row r="27" spans="9:12" x14ac:dyDescent="0.3">
      <c r="I27" s="27">
        <v>13</v>
      </c>
      <c r="J27" s="33" t="s">
        <v>26</v>
      </c>
      <c r="K27" s="44">
        <f>(K21*(0.75+0.25*(K25/K7)))</f>
        <v>107.69132849999998</v>
      </c>
      <c r="L27" s="45"/>
    </row>
    <row r="28" spans="9:12" ht="15" thickBot="1" x14ac:dyDescent="0.35">
      <c r="I28" s="28"/>
      <c r="J28" s="34"/>
      <c r="K28" s="46"/>
      <c r="L28" s="47"/>
    </row>
    <row r="29" spans="9:12" x14ac:dyDescent="0.3">
      <c r="I29" s="27">
        <v>14</v>
      </c>
      <c r="J29" s="33" t="s">
        <v>27</v>
      </c>
      <c r="K29" s="44">
        <f>(K23*(0.75+0.25*(K25/K7)))</f>
        <v>82.422808499999988</v>
      </c>
      <c r="L29" s="45"/>
    </row>
    <row r="30" spans="9:12" ht="15" thickBot="1" x14ac:dyDescent="0.35">
      <c r="I30" s="28"/>
      <c r="J30" s="34"/>
      <c r="K30" s="46"/>
      <c r="L30" s="47"/>
    </row>
    <row r="31" spans="9:12" x14ac:dyDescent="0.3">
      <c r="I31" s="27">
        <v>15</v>
      </c>
      <c r="J31" s="33" t="s">
        <v>28</v>
      </c>
      <c r="K31" s="44">
        <f>(K19+E10)</f>
        <v>344.58339000000001</v>
      </c>
      <c r="L31" s="45"/>
    </row>
    <row r="32" spans="9:12" ht="15" thickBot="1" x14ac:dyDescent="0.35">
      <c r="I32" s="28"/>
      <c r="J32" s="34"/>
      <c r="K32" s="46"/>
      <c r="L32" s="47"/>
    </row>
    <row r="33" spans="9:12" x14ac:dyDescent="0.3">
      <c r="I33" s="27">
        <v>16</v>
      </c>
      <c r="J33" s="33" t="s">
        <v>30</v>
      </c>
      <c r="K33" s="44">
        <f>(K21+E10)</f>
        <v>368.08898999999997</v>
      </c>
      <c r="L33" s="45"/>
    </row>
    <row r="34" spans="9:12" ht="15" thickBot="1" x14ac:dyDescent="0.35">
      <c r="I34" s="28"/>
      <c r="J34" s="34"/>
      <c r="K34" s="46"/>
      <c r="L34" s="47"/>
    </row>
    <row r="35" spans="9:12" x14ac:dyDescent="0.3">
      <c r="I35" s="27">
        <v>17</v>
      </c>
      <c r="J35" s="33" t="s">
        <v>31</v>
      </c>
      <c r="K35" s="44">
        <f>(K27+E10)</f>
        <v>425.6913285</v>
      </c>
      <c r="L35" s="45"/>
    </row>
    <row r="36" spans="9:12" ht="15" thickBot="1" x14ac:dyDescent="0.35">
      <c r="I36" s="28"/>
      <c r="J36" s="34"/>
      <c r="K36" s="46"/>
      <c r="L36" s="47"/>
    </row>
    <row r="37" spans="9:12" x14ac:dyDescent="0.3">
      <c r="I37" s="27">
        <v>18</v>
      </c>
      <c r="J37" s="33" t="s">
        <v>32</v>
      </c>
      <c r="K37" s="44">
        <f>(K23+E10)</f>
        <v>356.33618999999999</v>
      </c>
      <c r="L37" s="45"/>
    </row>
    <row r="38" spans="9:12" ht="15" thickBot="1" x14ac:dyDescent="0.35">
      <c r="I38" s="28"/>
      <c r="J38" s="34"/>
      <c r="K38" s="46"/>
      <c r="L38" s="47"/>
    </row>
    <row r="39" spans="9:12" x14ac:dyDescent="0.3">
      <c r="I39" s="27">
        <v>19</v>
      </c>
      <c r="J39" s="33" t="s">
        <v>33</v>
      </c>
      <c r="K39" s="44">
        <f>(K29+E10)</f>
        <v>400.42280849999997</v>
      </c>
      <c r="L39" s="45"/>
    </row>
    <row r="40" spans="9:12" ht="15" thickBot="1" x14ac:dyDescent="0.35">
      <c r="I40" s="28"/>
      <c r="J40" s="34"/>
      <c r="K40" s="46"/>
      <c r="L40" s="47"/>
    </row>
  </sheetData>
  <mergeCells count="65">
    <mergeCell ref="I37:I38"/>
    <mergeCell ref="J37:J38"/>
    <mergeCell ref="K37:L38"/>
    <mergeCell ref="I39:I40"/>
    <mergeCell ref="J39:J40"/>
    <mergeCell ref="K39:L40"/>
    <mergeCell ref="E9:G9"/>
    <mergeCell ref="E10:G10"/>
    <mergeCell ref="I33:I34"/>
    <mergeCell ref="J33:J34"/>
    <mergeCell ref="K33:L34"/>
    <mergeCell ref="I25:I26"/>
    <mergeCell ref="J25:J26"/>
    <mergeCell ref="K25:K26"/>
    <mergeCell ref="L25:L26"/>
    <mergeCell ref="I27:I28"/>
    <mergeCell ref="J27:J28"/>
    <mergeCell ref="K27:L28"/>
    <mergeCell ref="I21:I22"/>
    <mergeCell ref="J21:J22"/>
    <mergeCell ref="K21:L22"/>
    <mergeCell ref="I23:I24"/>
    <mergeCell ref="I35:I36"/>
    <mergeCell ref="J35:J36"/>
    <mergeCell ref="K35:L36"/>
    <mergeCell ref="I29:I30"/>
    <mergeCell ref="J29:J30"/>
    <mergeCell ref="K29:L30"/>
    <mergeCell ref="I31:I32"/>
    <mergeCell ref="J31:J32"/>
    <mergeCell ref="K31:L32"/>
    <mergeCell ref="K18:L18"/>
    <mergeCell ref="I19:I20"/>
    <mergeCell ref="J19:J20"/>
    <mergeCell ref="K19:L20"/>
    <mergeCell ref="J23:J24"/>
    <mergeCell ref="K23:L24"/>
    <mergeCell ref="I17:I18"/>
    <mergeCell ref="J17:J18"/>
    <mergeCell ref="K17:L17"/>
    <mergeCell ref="I13:I14"/>
    <mergeCell ref="J13:J14"/>
    <mergeCell ref="K13:L13"/>
    <mergeCell ref="K14:L14"/>
    <mergeCell ref="I15:I16"/>
    <mergeCell ref="J15:J16"/>
    <mergeCell ref="K15:L15"/>
    <mergeCell ref="K16:L16"/>
    <mergeCell ref="I11:I12"/>
    <mergeCell ref="J11:J12"/>
    <mergeCell ref="K11:L11"/>
    <mergeCell ref="K12:L12"/>
    <mergeCell ref="K7:K8"/>
    <mergeCell ref="L7:L8"/>
    <mergeCell ref="I9:I10"/>
    <mergeCell ref="J9:J10"/>
    <mergeCell ref="L9:L10"/>
    <mergeCell ref="K9:K10"/>
    <mergeCell ref="J7:J8"/>
    <mergeCell ref="I7:I8"/>
    <mergeCell ref="E4:G4"/>
    <mergeCell ref="I3:I4"/>
    <mergeCell ref="J3:J4"/>
    <mergeCell ref="I5:I6"/>
    <mergeCell ref="J5:J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44"/>
  <sheetViews>
    <sheetView topLeftCell="C28" zoomScale="85" zoomScaleNormal="85" workbookViewId="0">
      <selection activeCell="E10" sqref="E10:G10"/>
    </sheetView>
  </sheetViews>
  <sheetFormatPr defaultRowHeight="14.4" x14ac:dyDescent="0.3"/>
  <cols>
    <col min="11" max="11" width="12" bestFit="1" customWidth="1"/>
  </cols>
  <sheetData>
    <row r="2" spans="5:12" ht="15" thickBot="1" x14ac:dyDescent="0.35"/>
    <row r="3" spans="5:12" ht="15" thickBot="1" x14ac:dyDescent="0.35">
      <c r="I3" s="27">
        <v>1</v>
      </c>
      <c r="J3" s="29" t="s">
        <v>7</v>
      </c>
      <c r="K3" s="1">
        <f>(2*(E6*F6+(E6+F6)*G6))</f>
        <v>11200</v>
      </c>
      <c r="L3" s="15" t="s">
        <v>4</v>
      </c>
    </row>
    <row r="4" spans="5:12" ht="15" thickBot="1" x14ac:dyDescent="0.35">
      <c r="E4" s="24" t="s">
        <v>3</v>
      </c>
      <c r="F4" s="25"/>
      <c r="G4" s="26"/>
      <c r="I4" s="28"/>
      <c r="J4" s="30"/>
      <c r="K4" s="2">
        <f>(K3*10^-6)</f>
        <v>1.12E-2</v>
      </c>
      <c r="L4" s="16" t="s">
        <v>5</v>
      </c>
    </row>
    <row r="5" spans="5:12" x14ac:dyDescent="0.3">
      <c r="E5" s="5" t="s">
        <v>0</v>
      </c>
      <c r="F5" s="6" t="s">
        <v>1</v>
      </c>
      <c r="G5" s="7" t="s">
        <v>2</v>
      </c>
      <c r="I5" s="31">
        <v>2</v>
      </c>
      <c r="J5" s="29" t="s">
        <v>6</v>
      </c>
      <c r="K5" s="1">
        <f>(2*(E6*F6+(E6+F6)*G6*E8))</f>
        <v>6511.68</v>
      </c>
      <c r="L5" s="15" t="s">
        <v>4</v>
      </c>
    </row>
    <row r="6" spans="5:12" ht="15" thickBot="1" x14ac:dyDescent="0.35">
      <c r="E6" s="12">
        <v>48</v>
      </c>
      <c r="F6" s="4">
        <v>56</v>
      </c>
      <c r="G6" s="13">
        <v>28</v>
      </c>
      <c r="I6" s="32"/>
      <c r="J6" s="30"/>
      <c r="K6" s="2">
        <f>(K5*10^-6)</f>
        <v>6.5116799999999997E-3</v>
      </c>
      <c r="L6" s="16" t="s">
        <v>5</v>
      </c>
    </row>
    <row r="7" spans="5:12" ht="15.6" x14ac:dyDescent="0.35">
      <c r="E7" s="10" t="s">
        <v>8</v>
      </c>
      <c r="F7" s="10" t="s">
        <v>10</v>
      </c>
      <c r="G7" s="10" t="s">
        <v>25</v>
      </c>
      <c r="I7" s="31">
        <v>3</v>
      </c>
      <c r="J7" s="41" t="s">
        <v>9</v>
      </c>
      <c r="K7" s="25">
        <f>(F8/K4)</f>
        <v>312.5</v>
      </c>
      <c r="L7" s="39" t="s">
        <v>11</v>
      </c>
    </row>
    <row r="8" spans="5:12" ht="15" thickBot="1" x14ac:dyDescent="0.35">
      <c r="E8" s="14">
        <v>0.19500000000000001</v>
      </c>
      <c r="F8" s="14">
        <v>3.5</v>
      </c>
      <c r="G8" s="11">
        <f>(20*10^-4)</f>
        <v>2E-3</v>
      </c>
      <c r="I8" s="32"/>
      <c r="J8" s="34"/>
      <c r="K8" s="37"/>
      <c r="L8" s="40"/>
    </row>
    <row r="9" spans="5:12" x14ac:dyDescent="0.3">
      <c r="E9" s="24" t="s">
        <v>29</v>
      </c>
      <c r="F9" s="25"/>
      <c r="G9" s="26"/>
      <c r="I9" s="27">
        <v>4</v>
      </c>
      <c r="J9" s="41" t="s">
        <v>12</v>
      </c>
      <c r="K9" s="25">
        <f>(F8/K6)</f>
        <v>537.49570003439976</v>
      </c>
      <c r="L9" s="39" t="s">
        <v>11</v>
      </c>
    </row>
    <row r="10" spans="5:12" ht="15" thickBot="1" x14ac:dyDescent="0.35">
      <c r="E10" s="48">
        <v>318</v>
      </c>
      <c r="F10" s="37"/>
      <c r="G10" s="38"/>
      <c r="I10" s="28"/>
      <c r="J10" s="34"/>
      <c r="K10" s="37"/>
      <c r="L10" s="40"/>
    </row>
    <row r="11" spans="5:12" ht="15.6" x14ac:dyDescent="0.35">
      <c r="E11" s="10" t="s">
        <v>36</v>
      </c>
      <c r="I11" s="27">
        <v>5</v>
      </c>
      <c r="J11" s="33" t="s">
        <v>13</v>
      </c>
      <c r="K11" s="35" t="s">
        <v>16</v>
      </c>
      <c r="L11" s="36"/>
    </row>
    <row r="12" spans="5:12" ht="15" thickBot="1" x14ac:dyDescent="0.35">
      <c r="E12" s="11">
        <v>1.8000000000000001E-4</v>
      </c>
      <c r="I12" s="28"/>
      <c r="J12" s="34"/>
      <c r="K12" s="37">
        <v>26.61</v>
      </c>
      <c r="L12" s="38"/>
    </row>
    <row r="13" spans="5:12" x14ac:dyDescent="0.3">
      <c r="I13" s="27">
        <v>6</v>
      </c>
      <c r="J13" s="33" t="s">
        <v>14</v>
      </c>
      <c r="K13" s="35" t="s">
        <v>15</v>
      </c>
      <c r="L13" s="36"/>
    </row>
    <row r="14" spans="5:12" ht="15" thickBot="1" x14ac:dyDescent="0.35">
      <c r="I14" s="28"/>
      <c r="J14" s="34"/>
      <c r="K14" s="37">
        <v>50.21</v>
      </c>
      <c r="L14" s="38"/>
    </row>
    <row r="15" spans="5:12" x14ac:dyDescent="0.3">
      <c r="I15" s="27">
        <v>7</v>
      </c>
      <c r="J15" s="41" t="s">
        <v>19</v>
      </c>
      <c r="K15" s="35" t="s">
        <v>17</v>
      </c>
      <c r="L15" s="36"/>
    </row>
    <row r="16" spans="5:12" ht="15" thickBot="1" x14ac:dyDescent="0.35">
      <c r="I16" s="28"/>
      <c r="J16" s="34"/>
      <c r="K16" s="37">
        <v>0.999</v>
      </c>
      <c r="L16" s="38"/>
    </row>
    <row r="17" spans="9:12" x14ac:dyDescent="0.3">
      <c r="I17" s="27">
        <v>8</v>
      </c>
      <c r="J17" s="41" t="s">
        <v>34</v>
      </c>
      <c r="K17" s="1">
        <f>(E6*F6*G6*(1-E8))</f>
        <v>60587.519999999997</v>
      </c>
      <c r="L17" s="15" t="s">
        <v>35</v>
      </c>
    </row>
    <row r="18" spans="9:12" ht="15" thickBot="1" x14ac:dyDescent="0.35">
      <c r="I18" s="28"/>
      <c r="J18" s="34"/>
      <c r="K18" s="2">
        <f>(K17*10^-9)</f>
        <v>6.0587520000000004E-5</v>
      </c>
      <c r="L18" s="16" t="s">
        <v>45</v>
      </c>
    </row>
    <row r="19" spans="9:12" x14ac:dyDescent="0.3">
      <c r="I19" s="49">
        <v>9</v>
      </c>
      <c r="J19" s="51" t="s">
        <v>37</v>
      </c>
      <c r="K19" s="17">
        <f>(0.6*E12/K18)</f>
        <v>1.7825453162631513</v>
      </c>
      <c r="L19" s="18" t="s">
        <v>40</v>
      </c>
    </row>
    <row r="20" spans="9:12" ht="15" thickBot="1" x14ac:dyDescent="0.35">
      <c r="I20" s="50"/>
      <c r="J20" s="52"/>
      <c r="K20" s="19"/>
      <c r="L20" s="20" t="s">
        <v>5</v>
      </c>
    </row>
    <row r="21" spans="9:12" x14ac:dyDescent="0.3">
      <c r="I21" s="27">
        <v>10</v>
      </c>
      <c r="J21" s="41" t="s">
        <v>38</v>
      </c>
      <c r="K21" s="35" t="s">
        <v>39</v>
      </c>
      <c r="L21" s="36"/>
    </row>
    <row r="22" spans="9:12" ht="15" thickBot="1" x14ac:dyDescent="0.35">
      <c r="I22" s="28"/>
      <c r="J22" s="34"/>
      <c r="K22" s="37">
        <v>0.75</v>
      </c>
      <c r="L22" s="38"/>
    </row>
    <row r="23" spans="9:12" ht="14.4" customHeight="1" x14ac:dyDescent="0.3">
      <c r="I23" s="27">
        <v>11</v>
      </c>
      <c r="J23" s="33" t="s">
        <v>41</v>
      </c>
      <c r="K23" s="25">
        <f>(K12*K16)</f>
        <v>26.583389999999998</v>
      </c>
      <c r="L23" s="39" t="s">
        <v>11</v>
      </c>
    </row>
    <row r="24" spans="9:12" ht="15" customHeight="1" thickBot="1" x14ac:dyDescent="0.35">
      <c r="I24" s="28"/>
      <c r="J24" s="34"/>
      <c r="K24" s="37"/>
      <c r="L24" s="40"/>
    </row>
    <row r="25" spans="9:12" x14ac:dyDescent="0.3">
      <c r="I25" s="27">
        <v>12</v>
      </c>
      <c r="J25" s="33" t="s">
        <v>42</v>
      </c>
      <c r="K25" s="25">
        <f>(K12*(K16-1)+K14*K22)</f>
        <v>37.630890000000001</v>
      </c>
      <c r="L25" s="39" t="s">
        <v>11</v>
      </c>
    </row>
    <row r="26" spans="9:12" ht="15" thickBot="1" x14ac:dyDescent="0.35">
      <c r="I26" s="28"/>
      <c r="J26" s="34"/>
      <c r="K26" s="37"/>
      <c r="L26" s="40"/>
    </row>
    <row r="27" spans="9:12" x14ac:dyDescent="0.3">
      <c r="I27" s="27">
        <v>13</v>
      </c>
      <c r="J27" s="33" t="s">
        <v>23</v>
      </c>
      <c r="K27" s="25">
        <f>(0.75*K25)</f>
        <v>28.223167500000002</v>
      </c>
      <c r="L27" s="39" t="s">
        <v>11</v>
      </c>
    </row>
    <row r="28" spans="9:12" ht="15" thickBot="1" x14ac:dyDescent="0.35">
      <c r="I28" s="28"/>
      <c r="J28" s="34"/>
      <c r="K28" s="37"/>
      <c r="L28" s="40"/>
    </row>
    <row r="29" spans="9:12" x14ac:dyDescent="0.3">
      <c r="I29" s="31">
        <v>14</v>
      </c>
      <c r="J29" s="41" t="s">
        <v>24</v>
      </c>
      <c r="K29" s="25">
        <f>(F8/G8)</f>
        <v>1750</v>
      </c>
      <c r="L29" s="39" t="s">
        <v>11</v>
      </c>
    </row>
    <row r="30" spans="9:12" ht="15" thickBot="1" x14ac:dyDescent="0.35">
      <c r="I30" s="32"/>
      <c r="J30" s="34"/>
      <c r="K30" s="37"/>
      <c r="L30" s="40"/>
    </row>
    <row r="31" spans="9:12" x14ac:dyDescent="0.3">
      <c r="I31" s="27">
        <v>15</v>
      </c>
      <c r="J31" s="33" t="s">
        <v>26</v>
      </c>
      <c r="K31" s="44">
        <f>(K25*(0.75+0.25*K29/K9))</f>
        <v>58.853206724399996</v>
      </c>
      <c r="L31" s="45"/>
    </row>
    <row r="32" spans="9:12" ht="15" thickBot="1" x14ac:dyDescent="0.35">
      <c r="I32" s="28"/>
      <c r="J32" s="34"/>
      <c r="K32" s="46"/>
      <c r="L32" s="47"/>
    </row>
    <row r="33" spans="9:12" x14ac:dyDescent="0.3">
      <c r="I33" s="27">
        <v>16</v>
      </c>
      <c r="J33" s="33" t="s">
        <v>27</v>
      </c>
      <c r="K33" s="44">
        <f>(K27*(0.75+0.25*K29/K9))</f>
        <v>44.139905043299997</v>
      </c>
      <c r="L33" s="45"/>
    </row>
    <row r="34" spans="9:12" ht="15" thickBot="1" x14ac:dyDescent="0.35">
      <c r="I34" s="28"/>
      <c r="J34" s="34"/>
      <c r="K34" s="46"/>
      <c r="L34" s="47"/>
    </row>
    <row r="35" spans="9:12" x14ac:dyDescent="0.3">
      <c r="I35" s="27">
        <v>17</v>
      </c>
      <c r="J35" s="33" t="s">
        <v>28</v>
      </c>
      <c r="K35" s="44">
        <f>(K23+E10)</f>
        <v>344.58339000000001</v>
      </c>
      <c r="L35" s="45"/>
    </row>
    <row r="36" spans="9:12" ht="15" thickBot="1" x14ac:dyDescent="0.35">
      <c r="I36" s="28"/>
      <c r="J36" s="34"/>
      <c r="K36" s="46"/>
      <c r="L36" s="47"/>
    </row>
    <row r="37" spans="9:12" x14ac:dyDescent="0.3">
      <c r="I37" s="27">
        <v>18</v>
      </c>
      <c r="J37" s="33" t="s">
        <v>30</v>
      </c>
      <c r="K37" s="44">
        <f>(K25+E10)</f>
        <v>355.63089000000002</v>
      </c>
      <c r="L37" s="45"/>
    </row>
    <row r="38" spans="9:12" ht="15" thickBot="1" x14ac:dyDescent="0.35">
      <c r="I38" s="28"/>
      <c r="J38" s="34"/>
      <c r="K38" s="46"/>
      <c r="L38" s="47"/>
    </row>
    <row r="39" spans="9:12" x14ac:dyDescent="0.3">
      <c r="I39" s="27">
        <v>19</v>
      </c>
      <c r="J39" s="33" t="s">
        <v>31</v>
      </c>
      <c r="K39" s="44">
        <f>(K31+E10)</f>
        <v>376.85320672440002</v>
      </c>
      <c r="L39" s="45"/>
    </row>
    <row r="40" spans="9:12" ht="15" thickBot="1" x14ac:dyDescent="0.35">
      <c r="I40" s="28"/>
      <c r="J40" s="34"/>
      <c r="K40" s="46"/>
      <c r="L40" s="47"/>
    </row>
    <row r="41" spans="9:12" x14ac:dyDescent="0.3">
      <c r="I41" s="27">
        <v>20</v>
      </c>
      <c r="J41" s="33" t="s">
        <v>32</v>
      </c>
      <c r="K41" s="44">
        <f>(K27+E10)</f>
        <v>346.22316749999999</v>
      </c>
      <c r="L41" s="45"/>
    </row>
    <row r="42" spans="9:12" ht="15" thickBot="1" x14ac:dyDescent="0.35">
      <c r="I42" s="28"/>
      <c r="J42" s="34"/>
      <c r="K42" s="46"/>
      <c r="L42" s="47"/>
    </row>
    <row r="43" spans="9:12" x14ac:dyDescent="0.3">
      <c r="I43" s="27">
        <v>21</v>
      </c>
      <c r="J43" s="33" t="s">
        <v>33</v>
      </c>
      <c r="K43" s="44">
        <f>(K33+E10)</f>
        <v>362.13990504330002</v>
      </c>
      <c r="L43" s="45"/>
    </row>
    <row r="44" spans="9:12" ht="15" thickBot="1" x14ac:dyDescent="0.35">
      <c r="I44" s="28"/>
      <c r="J44" s="34"/>
      <c r="K44" s="46"/>
      <c r="L44" s="47"/>
    </row>
  </sheetData>
  <mergeCells count="72">
    <mergeCell ref="I19:I20"/>
    <mergeCell ref="I11:I12"/>
    <mergeCell ref="I9:I10"/>
    <mergeCell ref="I17:I18"/>
    <mergeCell ref="J19:J20"/>
    <mergeCell ref="J15:J16"/>
    <mergeCell ref="I15:I16"/>
    <mergeCell ref="J11:J12"/>
    <mergeCell ref="I13:I14"/>
    <mergeCell ref="J13:J14"/>
    <mergeCell ref="J9:J10"/>
    <mergeCell ref="K9:K10"/>
    <mergeCell ref="L9:L10"/>
    <mergeCell ref="K11:L11"/>
    <mergeCell ref="J7:J8"/>
    <mergeCell ref="E4:G4"/>
    <mergeCell ref="E9:G9"/>
    <mergeCell ref="E10:G10"/>
    <mergeCell ref="J17:J18"/>
    <mergeCell ref="K7:K8"/>
    <mergeCell ref="I7:I8"/>
    <mergeCell ref="I3:I4"/>
    <mergeCell ref="J3:J4"/>
    <mergeCell ref="I5:I6"/>
    <mergeCell ref="J5:J6"/>
    <mergeCell ref="K12:L12"/>
    <mergeCell ref="K13:L13"/>
    <mergeCell ref="K14:L14"/>
    <mergeCell ref="K15:L15"/>
    <mergeCell ref="K16:L16"/>
    <mergeCell ref="L7:L8"/>
    <mergeCell ref="I21:I22"/>
    <mergeCell ref="J21:J22"/>
    <mergeCell ref="K21:L21"/>
    <mergeCell ref="K22:L22"/>
    <mergeCell ref="I25:I26"/>
    <mergeCell ref="J25:J26"/>
    <mergeCell ref="K25:K26"/>
    <mergeCell ref="L25:L26"/>
    <mergeCell ref="I23:I24"/>
    <mergeCell ref="J23:J24"/>
    <mergeCell ref="K23:K24"/>
    <mergeCell ref="L23:L24"/>
    <mergeCell ref="I27:I28"/>
    <mergeCell ref="J27:J28"/>
    <mergeCell ref="K27:K28"/>
    <mergeCell ref="L27:L28"/>
    <mergeCell ref="I29:I30"/>
    <mergeCell ref="J29:J30"/>
    <mergeCell ref="K29:K30"/>
    <mergeCell ref="L29:L30"/>
    <mergeCell ref="I31:I32"/>
    <mergeCell ref="J31:J32"/>
    <mergeCell ref="K31:L32"/>
    <mergeCell ref="I33:I34"/>
    <mergeCell ref="J33:J34"/>
    <mergeCell ref="K33:L34"/>
    <mergeCell ref="I35:I36"/>
    <mergeCell ref="J35:J36"/>
    <mergeCell ref="K35:L36"/>
    <mergeCell ref="I37:I38"/>
    <mergeCell ref="J37:J38"/>
    <mergeCell ref="K37:L38"/>
    <mergeCell ref="I43:I44"/>
    <mergeCell ref="J43:J44"/>
    <mergeCell ref="K43:L44"/>
    <mergeCell ref="I39:I40"/>
    <mergeCell ref="J39:J40"/>
    <mergeCell ref="K39:L40"/>
    <mergeCell ref="I41:I42"/>
    <mergeCell ref="J41:J42"/>
    <mergeCell ref="K41:L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40"/>
  <sheetViews>
    <sheetView topLeftCell="B1" zoomScale="97" workbookViewId="0">
      <selection activeCell="P18" sqref="P18"/>
    </sheetView>
  </sheetViews>
  <sheetFormatPr defaultRowHeight="14.4" x14ac:dyDescent="0.3"/>
  <sheetData>
    <row r="2" spans="5:12" ht="15" thickBot="1" x14ac:dyDescent="0.35"/>
    <row r="3" spans="5:12" ht="15" thickBot="1" x14ac:dyDescent="0.35">
      <c r="I3" s="27">
        <v>1</v>
      </c>
      <c r="J3" s="29" t="s">
        <v>7</v>
      </c>
      <c r="K3" s="1">
        <f>(2*(E6*F6+(E6+F6)*G6))</f>
        <v>11200</v>
      </c>
      <c r="L3" s="15" t="s">
        <v>4</v>
      </c>
    </row>
    <row r="4" spans="5:12" ht="15" thickBot="1" x14ac:dyDescent="0.35">
      <c r="E4" s="24" t="s">
        <v>3</v>
      </c>
      <c r="F4" s="25"/>
      <c r="G4" s="26"/>
      <c r="I4" s="28"/>
      <c r="J4" s="30"/>
      <c r="K4" s="2">
        <f>(K3*10^-6)</f>
        <v>1.12E-2</v>
      </c>
      <c r="L4" s="16" t="s">
        <v>5</v>
      </c>
    </row>
    <row r="5" spans="5:12" x14ac:dyDescent="0.3">
      <c r="E5" s="5" t="s">
        <v>0</v>
      </c>
      <c r="F5" s="6" t="s">
        <v>1</v>
      </c>
      <c r="G5" s="7" t="s">
        <v>2</v>
      </c>
      <c r="I5" s="31">
        <v>2</v>
      </c>
      <c r="J5" s="29" t="s">
        <v>6</v>
      </c>
      <c r="K5" s="1">
        <f>(2*(E6*F6+(E6+F6)*G6*E8))</f>
        <v>6511.68</v>
      </c>
      <c r="L5" s="15" t="s">
        <v>4</v>
      </c>
    </row>
    <row r="6" spans="5:12" ht="15" thickBot="1" x14ac:dyDescent="0.35">
      <c r="E6" s="12">
        <v>48</v>
      </c>
      <c r="F6" s="4">
        <v>56</v>
      </c>
      <c r="G6" s="13">
        <v>28</v>
      </c>
      <c r="I6" s="32"/>
      <c r="J6" s="30"/>
      <c r="K6" s="2">
        <f>(K5*10^-6)</f>
        <v>6.5116799999999997E-3</v>
      </c>
      <c r="L6" s="16" t="s">
        <v>5</v>
      </c>
    </row>
    <row r="7" spans="5:12" ht="15.6" x14ac:dyDescent="0.35">
      <c r="E7" s="10" t="s">
        <v>8</v>
      </c>
      <c r="F7" s="10" t="s">
        <v>10</v>
      </c>
      <c r="G7" s="10" t="s">
        <v>25</v>
      </c>
      <c r="I7" s="31">
        <v>3</v>
      </c>
      <c r="J7" s="41" t="s">
        <v>9</v>
      </c>
      <c r="K7" s="25">
        <f>(F8/K4)</f>
        <v>312.5</v>
      </c>
      <c r="L7" s="39" t="s">
        <v>11</v>
      </c>
    </row>
    <row r="8" spans="5:12" ht="15" thickBot="1" x14ac:dyDescent="0.35">
      <c r="E8" s="14">
        <v>0.19500000000000001</v>
      </c>
      <c r="F8" s="14">
        <v>3.5</v>
      </c>
      <c r="G8" s="11">
        <f>(20*10^-4)</f>
        <v>2E-3</v>
      </c>
      <c r="I8" s="32"/>
      <c r="J8" s="34"/>
      <c r="K8" s="37"/>
      <c r="L8" s="40"/>
    </row>
    <row r="9" spans="5:12" x14ac:dyDescent="0.3">
      <c r="E9" s="24" t="s">
        <v>29</v>
      </c>
      <c r="F9" s="25"/>
      <c r="G9" s="26"/>
      <c r="I9" s="27">
        <v>4</v>
      </c>
      <c r="J9" s="41" t="s">
        <v>12</v>
      </c>
      <c r="K9" s="25">
        <f>(F8/K6)</f>
        <v>537.49570003439976</v>
      </c>
      <c r="L9" s="39" t="s">
        <v>11</v>
      </c>
    </row>
    <row r="10" spans="5:12" ht="15" thickBot="1" x14ac:dyDescent="0.35">
      <c r="E10" s="48">
        <f>20+273</f>
        <v>293</v>
      </c>
      <c r="F10" s="37"/>
      <c r="G10" s="38"/>
      <c r="I10" s="28"/>
      <c r="J10" s="34"/>
      <c r="K10" s="37"/>
      <c r="L10" s="40"/>
    </row>
    <row r="11" spans="5:12" ht="15.6" x14ac:dyDescent="0.35">
      <c r="E11" s="10" t="s">
        <v>36</v>
      </c>
      <c r="F11" t="s">
        <v>44</v>
      </c>
      <c r="I11" s="27">
        <v>5</v>
      </c>
      <c r="J11" s="33" t="s">
        <v>13</v>
      </c>
      <c r="K11" s="35" t="s">
        <v>16</v>
      </c>
      <c r="L11" s="36"/>
    </row>
    <row r="12" spans="5:12" ht="15" thickBot="1" x14ac:dyDescent="0.35">
      <c r="E12" s="11">
        <v>1.8000000000000001E-4</v>
      </c>
      <c r="F12">
        <v>11.72</v>
      </c>
      <c r="I12" s="28"/>
      <c r="J12" s="34"/>
      <c r="K12" s="37">
        <v>26.61</v>
      </c>
      <c r="L12" s="38"/>
    </row>
    <row r="13" spans="5:12" x14ac:dyDescent="0.3">
      <c r="I13" s="27">
        <v>6</v>
      </c>
      <c r="J13" s="33" t="s">
        <v>14</v>
      </c>
      <c r="K13" s="35" t="s">
        <v>15</v>
      </c>
      <c r="L13" s="36"/>
    </row>
    <row r="14" spans="5:12" ht="15" thickBot="1" x14ac:dyDescent="0.35">
      <c r="I14" s="28"/>
      <c r="J14" s="34"/>
      <c r="K14" s="37">
        <v>50.21</v>
      </c>
      <c r="L14" s="38"/>
    </row>
    <row r="15" spans="5:12" x14ac:dyDescent="0.3">
      <c r="I15" s="27">
        <v>7</v>
      </c>
      <c r="J15" s="41" t="s">
        <v>20</v>
      </c>
      <c r="K15" s="35" t="s">
        <v>17</v>
      </c>
      <c r="L15" s="36"/>
    </row>
    <row r="16" spans="5:12" ht="15" thickBot="1" x14ac:dyDescent="0.35">
      <c r="I16" s="28"/>
      <c r="J16" s="34"/>
      <c r="K16" s="37">
        <v>0.996</v>
      </c>
      <c r="L16" s="38"/>
    </row>
    <row r="17" spans="9:12" ht="14.4" customHeight="1" x14ac:dyDescent="0.3">
      <c r="I17" s="27">
        <v>8</v>
      </c>
      <c r="J17" s="33" t="s">
        <v>43</v>
      </c>
      <c r="K17" s="25">
        <f>(K14-K12)*K16</f>
        <v>23.505600000000001</v>
      </c>
      <c r="L17" s="39" t="s">
        <v>11</v>
      </c>
    </row>
    <row r="18" spans="9:12" ht="15" customHeight="1" thickBot="1" x14ac:dyDescent="0.35">
      <c r="I18" s="28"/>
      <c r="J18" s="34"/>
      <c r="K18" s="37"/>
      <c r="L18" s="40"/>
    </row>
    <row r="19" spans="9:12" ht="14.4" customHeight="1" x14ac:dyDescent="0.3">
      <c r="I19" s="27">
        <v>9</v>
      </c>
      <c r="J19" s="33" t="s">
        <v>41</v>
      </c>
      <c r="K19" s="25">
        <f>(K7/(12+4.17*F12))</f>
        <v>5.133689488175265</v>
      </c>
      <c r="L19" s="39" t="s">
        <v>11</v>
      </c>
    </row>
    <row r="20" spans="9:12" ht="15" customHeight="1" thickBot="1" x14ac:dyDescent="0.35">
      <c r="I20" s="28"/>
      <c r="J20" s="34"/>
      <c r="K20" s="37"/>
      <c r="L20" s="40"/>
    </row>
    <row r="21" spans="9:12" ht="14.4" customHeight="1" x14ac:dyDescent="0.3">
      <c r="I21" s="27">
        <v>10</v>
      </c>
      <c r="J21" s="33" t="s">
        <v>42</v>
      </c>
      <c r="K21" s="25">
        <f>(K19+K17)</f>
        <v>28.639289488175265</v>
      </c>
      <c r="L21" s="39" t="s">
        <v>11</v>
      </c>
    </row>
    <row r="22" spans="9:12" ht="15" customHeight="1" thickBot="1" x14ac:dyDescent="0.35">
      <c r="I22" s="28"/>
      <c r="J22" s="34"/>
      <c r="K22" s="37"/>
      <c r="L22" s="40"/>
    </row>
    <row r="23" spans="9:12" x14ac:dyDescent="0.3">
      <c r="I23" s="27">
        <v>13</v>
      </c>
      <c r="J23" s="33" t="s">
        <v>23</v>
      </c>
      <c r="K23" s="25">
        <f>(0.75*K21)</f>
        <v>21.479467116131449</v>
      </c>
      <c r="L23" s="39" t="s">
        <v>11</v>
      </c>
    </row>
    <row r="24" spans="9:12" ht="15" thickBot="1" x14ac:dyDescent="0.35">
      <c r="I24" s="28"/>
      <c r="J24" s="34"/>
      <c r="K24" s="37"/>
      <c r="L24" s="40"/>
    </row>
    <row r="25" spans="9:12" x14ac:dyDescent="0.3">
      <c r="I25" s="31">
        <v>14</v>
      </c>
      <c r="J25" s="41" t="s">
        <v>24</v>
      </c>
      <c r="K25" s="25">
        <f>(F8/G8)</f>
        <v>1750</v>
      </c>
      <c r="L25" s="39" t="s">
        <v>11</v>
      </c>
    </row>
    <row r="26" spans="9:12" ht="15" thickBot="1" x14ac:dyDescent="0.35">
      <c r="I26" s="32"/>
      <c r="J26" s="34"/>
      <c r="K26" s="37"/>
      <c r="L26" s="40"/>
    </row>
    <row r="27" spans="9:12" x14ac:dyDescent="0.3">
      <c r="I27" s="27">
        <v>15</v>
      </c>
      <c r="J27" s="33" t="s">
        <v>26</v>
      </c>
      <c r="K27" s="57">
        <f>(K21*(0.75+0.25*K25/K9))</f>
        <v>44.790703187926582</v>
      </c>
      <c r="L27" s="58"/>
    </row>
    <row r="28" spans="9:12" ht="15" thickBot="1" x14ac:dyDescent="0.35">
      <c r="I28" s="28"/>
      <c r="J28" s="34"/>
      <c r="K28" s="59"/>
      <c r="L28" s="60"/>
    </row>
    <row r="29" spans="9:12" x14ac:dyDescent="0.3">
      <c r="I29" s="27">
        <v>16</v>
      </c>
      <c r="J29" s="33" t="s">
        <v>27</v>
      </c>
      <c r="K29" s="53">
        <f>(K23*(0.75+0.25*K25/K9))</f>
        <v>33.59302739094494</v>
      </c>
      <c r="L29" s="54"/>
    </row>
    <row r="30" spans="9:12" ht="15" thickBot="1" x14ac:dyDescent="0.35">
      <c r="I30" s="28"/>
      <c r="J30" s="34"/>
      <c r="K30" s="55"/>
      <c r="L30" s="56"/>
    </row>
    <row r="31" spans="9:12" x14ac:dyDescent="0.3">
      <c r="I31" s="27">
        <v>17</v>
      </c>
      <c r="J31" s="33" t="s">
        <v>28</v>
      </c>
      <c r="K31" s="53">
        <f>(K19+E10)</f>
        <v>298.13368948817526</v>
      </c>
      <c r="L31" s="54"/>
    </row>
    <row r="32" spans="9:12" ht="15" thickBot="1" x14ac:dyDescent="0.35">
      <c r="I32" s="28"/>
      <c r="J32" s="34"/>
      <c r="K32" s="55"/>
      <c r="L32" s="56"/>
    </row>
    <row r="33" spans="9:12" x14ac:dyDescent="0.3">
      <c r="I33" s="27">
        <v>18</v>
      </c>
      <c r="J33" s="33" t="s">
        <v>30</v>
      </c>
      <c r="K33" s="53">
        <f>(K21+E10)</f>
        <v>321.63928948817528</v>
      </c>
      <c r="L33" s="54"/>
    </row>
    <row r="34" spans="9:12" ht="15" thickBot="1" x14ac:dyDescent="0.35">
      <c r="I34" s="28"/>
      <c r="J34" s="34"/>
      <c r="K34" s="55"/>
      <c r="L34" s="56"/>
    </row>
    <row r="35" spans="9:12" x14ac:dyDescent="0.3">
      <c r="I35" s="27">
        <v>19</v>
      </c>
      <c r="J35" s="33" t="s">
        <v>31</v>
      </c>
      <c r="K35" s="53">
        <f>(K27+E10)</f>
        <v>337.79070318792657</v>
      </c>
      <c r="L35" s="54"/>
    </row>
    <row r="36" spans="9:12" ht="15" thickBot="1" x14ac:dyDescent="0.35">
      <c r="I36" s="28"/>
      <c r="J36" s="34"/>
      <c r="K36" s="55"/>
      <c r="L36" s="56"/>
    </row>
    <row r="37" spans="9:12" x14ac:dyDescent="0.3">
      <c r="I37" s="27">
        <v>20</v>
      </c>
      <c r="J37" s="33" t="s">
        <v>32</v>
      </c>
      <c r="K37" s="53">
        <f>(K23+E10)</f>
        <v>314.47946711613145</v>
      </c>
      <c r="L37" s="54"/>
    </row>
    <row r="38" spans="9:12" ht="15" thickBot="1" x14ac:dyDescent="0.35">
      <c r="I38" s="28"/>
      <c r="J38" s="34"/>
      <c r="K38" s="55"/>
      <c r="L38" s="56"/>
    </row>
    <row r="39" spans="9:12" x14ac:dyDescent="0.3">
      <c r="I39" s="27">
        <v>21</v>
      </c>
      <c r="J39" s="33" t="s">
        <v>33</v>
      </c>
      <c r="K39" s="53">
        <f>(K29+E10)</f>
        <v>326.59302739094494</v>
      </c>
      <c r="L39" s="54"/>
    </row>
    <row r="40" spans="9:12" ht="15" thickBot="1" x14ac:dyDescent="0.35">
      <c r="I40" s="28"/>
      <c r="J40" s="34"/>
      <c r="K40" s="55"/>
      <c r="L40" s="56"/>
    </row>
  </sheetData>
  <mergeCells count="68">
    <mergeCell ref="I3:I4"/>
    <mergeCell ref="J3:J4"/>
    <mergeCell ref="E4:G4"/>
    <mergeCell ref="I5:I6"/>
    <mergeCell ref="J5:J6"/>
    <mergeCell ref="K7:K8"/>
    <mergeCell ref="L7:L8"/>
    <mergeCell ref="E9:G9"/>
    <mergeCell ref="I9:I10"/>
    <mergeCell ref="J9:J10"/>
    <mergeCell ref="K9:K10"/>
    <mergeCell ref="L9:L10"/>
    <mergeCell ref="E10:G10"/>
    <mergeCell ref="I7:I8"/>
    <mergeCell ref="J7:J8"/>
    <mergeCell ref="I11:I12"/>
    <mergeCell ref="J11:J12"/>
    <mergeCell ref="K11:L11"/>
    <mergeCell ref="K12:L12"/>
    <mergeCell ref="I13:I14"/>
    <mergeCell ref="J13:J14"/>
    <mergeCell ref="K13:L13"/>
    <mergeCell ref="K14:L14"/>
    <mergeCell ref="I15:I16"/>
    <mergeCell ref="J15:J16"/>
    <mergeCell ref="K15:L15"/>
    <mergeCell ref="K16:L16"/>
    <mergeCell ref="I17:I18"/>
    <mergeCell ref="J17:J18"/>
    <mergeCell ref="I19:I20"/>
    <mergeCell ref="J19:J20"/>
    <mergeCell ref="K19:K20"/>
    <mergeCell ref="L19:L20"/>
    <mergeCell ref="I21:I22"/>
    <mergeCell ref="J21:J22"/>
    <mergeCell ref="K21:K22"/>
    <mergeCell ref="L21:L22"/>
    <mergeCell ref="I23:I24"/>
    <mergeCell ref="J23:J24"/>
    <mergeCell ref="K23:K24"/>
    <mergeCell ref="L23:L24"/>
    <mergeCell ref="I25:I26"/>
    <mergeCell ref="J25:J26"/>
    <mergeCell ref="K25:K26"/>
    <mergeCell ref="L25:L26"/>
    <mergeCell ref="K33:L34"/>
    <mergeCell ref="I27:I28"/>
    <mergeCell ref="J27:J28"/>
    <mergeCell ref="K27:L28"/>
    <mergeCell ref="I29:I30"/>
    <mergeCell ref="J29:J30"/>
    <mergeCell ref="K29:L30"/>
    <mergeCell ref="I39:I40"/>
    <mergeCell ref="J39:J40"/>
    <mergeCell ref="K39:L40"/>
    <mergeCell ref="K17:K18"/>
    <mergeCell ref="L17:L18"/>
    <mergeCell ref="I35:I36"/>
    <mergeCell ref="J35:J36"/>
    <mergeCell ref="K35:L36"/>
    <mergeCell ref="I37:I38"/>
    <mergeCell ref="J37:J38"/>
    <mergeCell ref="K37:L38"/>
    <mergeCell ref="I31:I32"/>
    <mergeCell ref="J31:J32"/>
    <mergeCell ref="K31:L32"/>
    <mergeCell ref="I33:I34"/>
    <mergeCell ref="J33:J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1"/>
  <sheetViews>
    <sheetView workbookViewId="0">
      <selection activeCell="I6" sqref="I6"/>
    </sheetView>
  </sheetViews>
  <sheetFormatPr defaultRowHeight="14.4" x14ac:dyDescent="0.3"/>
  <sheetData>
    <row r="4" spans="4:10" ht="15" thickBot="1" x14ac:dyDescent="0.35"/>
    <row r="5" spans="4:10" x14ac:dyDescent="0.3">
      <c r="D5" s="24" t="s">
        <v>3</v>
      </c>
      <c r="E5" s="25"/>
      <c r="F5" s="26"/>
      <c r="I5" t="s">
        <v>46</v>
      </c>
      <c r="J5">
        <f>((2*(D7*F7+(D7+F7)*E7))*10^-6)</f>
        <v>1.12E-2</v>
      </c>
    </row>
    <row r="6" spans="4:10" x14ac:dyDescent="0.3">
      <c r="D6" s="5" t="s">
        <v>0</v>
      </c>
      <c r="E6" s="6" t="s">
        <v>1</v>
      </c>
      <c r="F6" s="7" t="s">
        <v>2</v>
      </c>
    </row>
    <row r="7" spans="4:10" ht="15" thickBot="1" x14ac:dyDescent="0.35">
      <c r="D7" s="23">
        <v>48</v>
      </c>
      <c r="E7" s="21">
        <v>56</v>
      </c>
      <c r="F7" s="22">
        <v>28</v>
      </c>
    </row>
    <row r="8" spans="4:10" ht="15.6" x14ac:dyDescent="0.35">
      <c r="D8" s="10" t="s">
        <v>8</v>
      </c>
      <c r="E8" s="10" t="s">
        <v>10</v>
      </c>
      <c r="F8" s="10" t="s">
        <v>25</v>
      </c>
    </row>
    <row r="9" spans="4:10" ht="15" thickBot="1" x14ac:dyDescent="0.35">
      <c r="D9" s="14">
        <v>0.19500000000000001</v>
      </c>
      <c r="E9" s="14">
        <v>3.5</v>
      </c>
      <c r="F9" s="11">
        <f>(20*10^-4)</f>
        <v>2E-3</v>
      </c>
    </row>
    <row r="10" spans="4:10" x14ac:dyDescent="0.3">
      <c r="D10" s="24" t="s">
        <v>29</v>
      </c>
      <c r="E10" s="25"/>
      <c r="F10" s="26"/>
    </row>
    <row r="11" spans="4:10" ht="15" thickBot="1" x14ac:dyDescent="0.35">
      <c r="D11" s="48">
        <f>20+273</f>
        <v>293</v>
      </c>
      <c r="E11" s="37"/>
      <c r="F11" s="38"/>
    </row>
  </sheetData>
  <mergeCells count="3">
    <mergeCell ref="D5:F5"/>
    <mergeCell ref="D10:F10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2024-11-11T08:52:31Z</dcterms:modified>
</cp:coreProperties>
</file>