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Pfeiffer\Documents\Python Applications\EnergyModel\EnergyModel\"/>
    </mc:Choice>
  </mc:AlternateContent>
  <xr:revisionPtr revIDLastSave="0" documentId="13_ncr:1_{6C10901A-FA24-4709-ABCA-E20FCB20F89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ummary" sheetId="5" r:id="rId1"/>
    <sheet name="BGHE_portfolio_summary" sheetId="1" r:id="rId2"/>
    <sheet name="BGHE_site_summary" sheetId="2" r:id="rId3"/>
    <sheet name="BGHE_asset_summary" sheetId="3" r:id="rId4"/>
    <sheet name="Reference 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10" i="5" s="1"/>
  <c r="Z12" i="3"/>
  <c r="AA12" i="3"/>
  <c r="Z16" i="3"/>
  <c r="AA16" i="3"/>
  <c r="Z17" i="3"/>
  <c r="AA17" i="3"/>
  <c r="Z18" i="3"/>
  <c r="AA18" i="3"/>
  <c r="Z19" i="3"/>
  <c r="AA19" i="3"/>
  <c r="Z11" i="3"/>
  <c r="AA11" i="3"/>
  <c r="Z27" i="3"/>
  <c r="AA27" i="3"/>
  <c r="Z20" i="3"/>
  <c r="AA20" i="3"/>
  <c r="Z43" i="3"/>
  <c r="AA43" i="3"/>
  <c r="Z44" i="3"/>
  <c r="AA44" i="3"/>
  <c r="Z28" i="3"/>
  <c r="AA28" i="3"/>
  <c r="Z46" i="3"/>
  <c r="AA46" i="3"/>
  <c r="AB46" i="3"/>
  <c r="Z84" i="3"/>
  <c r="AA84" i="3"/>
  <c r="Z49" i="3"/>
  <c r="AA49" i="3"/>
  <c r="Z89" i="3"/>
  <c r="AA89" i="3"/>
  <c r="Z95" i="3"/>
  <c r="AA95" i="3"/>
  <c r="AB95" i="3" s="1"/>
  <c r="Z96" i="3"/>
  <c r="AA96" i="3"/>
  <c r="Z87" i="3"/>
  <c r="AA87" i="3"/>
  <c r="Z127" i="3"/>
  <c r="AA127" i="3"/>
  <c r="Z99" i="3"/>
  <c r="AA99" i="3"/>
  <c r="Z91" i="3"/>
  <c r="AA91" i="3"/>
  <c r="Z114" i="3"/>
  <c r="AA114" i="3"/>
  <c r="Z147" i="3"/>
  <c r="AA147" i="3"/>
  <c r="Z150" i="3"/>
  <c r="AA150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5" i="3"/>
  <c r="AA45" i="3"/>
  <c r="Z94" i="3"/>
  <c r="AA94" i="3"/>
  <c r="Z93" i="3"/>
  <c r="AA93" i="3"/>
  <c r="Z115" i="3"/>
  <c r="AA115" i="3"/>
  <c r="Z129" i="3"/>
  <c r="AA129" i="3"/>
  <c r="Z130" i="3"/>
  <c r="AA130" i="3"/>
  <c r="Z131" i="3"/>
  <c r="AA131" i="3"/>
  <c r="Z5" i="3"/>
  <c r="AA5" i="3"/>
  <c r="Z6" i="3"/>
  <c r="AA6" i="3"/>
  <c r="Z7" i="3"/>
  <c r="AA7" i="3"/>
  <c r="AB7" i="3" s="1"/>
  <c r="Z8" i="3"/>
  <c r="AA8" i="3"/>
  <c r="Z3" i="3"/>
  <c r="AA3" i="3"/>
  <c r="Z4" i="3"/>
  <c r="AA4" i="3"/>
  <c r="Z2" i="3"/>
  <c r="AA2" i="3"/>
  <c r="Z9" i="3"/>
  <c r="AA9" i="3"/>
  <c r="Z10" i="3"/>
  <c r="AA10" i="3"/>
  <c r="Z14" i="3"/>
  <c r="AA14" i="3"/>
  <c r="Z15" i="3"/>
  <c r="AA15" i="3"/>
  <c r="Z21" i="3"/>
  <c r="AA21" i="3"/>
  <c r="Z22" i="3"/>
  <c r="AA22" i="3"/>
  <c r="Z23" i="3"/>
  <c r="AA23" i="3"/>
  <c r="Z24" i="3"/>
  <c r="AA24" i="3"/>
  <c r="Z25" i="3"/>
  <c r="AA25" i="3"/>
  <c r="Z26" i="3"/>
  <c r="AA26" i="3"/>
  <c r="Z67" i="3"/>
  <c r="AA67" i="3"/>
  <c r="Z86" i="3"/>
  <c r="AA86" i="3"/>
  <c r="Z85" i="3"/>
  <c r="AA85" i="3"/>
  <c r="Z47" i="3"/>
  <c r="AA47" i="3"/>
  <c r="Z103" i="3"/>
  <c r="AA103" i="3"/>
  <c r="Z111" i="3"/>
  <c r="AA111" i="3"/>
  <c r="Z110" i="3"/>
  <c r="AA110" i="3"/>
  <c r="Z107" i="3"/>
  <c r="AA107" i="3"/>
  <c r="Z108" i="3"/>
  <c r="AA108" i="3"/>
  <c r="Z100" i="3"/>
  <c r="AA100" i="3"/>
  <c r="Z101" i="3"/>
  <c r="AB101" i="3" s="1"/>
  <c r="AA101" i="3"/>
  <c r="Z104" i="3"/>
  <c r="AA104" i="3"/>
  <c r="Z126" i="3"/>
  <c r="AA126" i="3"/>
  <c r="Z106" i="3"/>
  <c r="AA106" i="3"/>
  <c r="Z121" i="3"/>
  <c r="AA121" i="3"/>
  <c r="Z135" i="3"/>
  <c r="AA135" i="3"/>
  <c r="Z143" i="3"/>
  <c r="AA143" i="3"/>
  <c r="Z133" i="3"/>
  <c r="AA133" i="3"/>
  <c r="Z134" i="3"/>
  <c r="AA134" i="3"/>
  <c r="Z128" i="3"/>
  <c r="AA128" i="3"/>
  <c r="Z132" i="3"/>
  <c r="AA132" i="3"/>
  <c r="Z144" i="3"/>
  <c r="AA144" i="3"/>
  <c r="Z145" i="3"/>
  <c r="AA145" i="3"/>
  <c r="Z136" i="3"/>
  <c r="AA136" i="3"/>
  <c r="Z137" i="3"/>
  <c r="AA137" i="3"/>
  <c r="Z149" i="3"/>
  <c r="AB149" i="3" s="1"/>
  <c r="AA149" i="3"/>
  <c r="Z152" i="3"/>
  <c r="AA152" i="3"/>
  <c r="Z151" i="3"/>
  <c r="AA151" i="3"/>
  <c r="Z69" i="3"/>
  <c r="AA69" i="3"/>
  <c r="Z70" i="3"/>
  <c r="AA70" i="3"/>
  <c r="Z71" i="3"/>
  <c r="AA71" i="3"/>
  <c r="Z72" i="3"/>
  <c r="AA72" i="3"/>
  <c r="Z73" i="3"/>
  <c r="AA73" i="3"/>
  <c r="Z74" i="3"/>
  <c r="AA74" i="3"/>
  <c r="Z75" i="3"/>
  <c r="AA75" i="3"/>
  <c r="Z76" i="3"/>
  <c r="AA76" i="3"/>
  <c r="Z77" i="3"/>
  <c r="AA77" i="3"/>
  <c r="Z78" i="3"/>
  <c r="AA78" i="3"/>
  <c r="Z79" i="3"/>
  <c r="AA79" i="3"/>
  <c r="Z80" i="3"/>
  <c r="AA80" i="3"/>
  <c r="Z81" i="3"/>
  <c r="AA81" i="3"/>
  <c r="Z82" i="3"/>
  <c r="AA82" i="3"/>
  <c r="Z83" i="3"/>
  <c r="AA83" i="3"/>
  <c r="Z68" i="3"/>
  <c r="AA68" i="3"/>
  <c r="Z48" i="3"/>
  <c r="AA48" i="3"/>
  <c r="Z56" i="3"/>
  <c r="AA56" i="3"/>
  <c r="Z57" i="3"/>
  <c r="AA57" i="3"/>
  <c r="Z58" i="3"/>
  <c r="AA58" i="3"/>
  <c r="Z59" i="3"/>
  <c r="AA59" i="3"/>
  <c r="Z60" i="3"/>
  <c r="AA60" i="3"/>
  <c r="Z50" i="3"/>
  <c r="AA50" i="3"/>
  <c r="Z51" i="3"/>
  <c r="AA51" i="3"/>
  <c r="Z52" i="3"/>
  <c r="AA52" i="3"/>
  <c r="Z53" i="3"/>
  <c r="AA53" i="3"/>
  <c r="Z54" i="3"/>
  <c r="AA54" i="3"/>
  <c r="Z55" i="3"/>
  <c r="AA55" i="3"/>
  <c r="Z61" i="3"/>
  <c r="AA61" i="3"/>
  <c r="Z62" i="3"/>
  <c r="AA62" i="3"/>
  <c r="Z63" i="3"/>
  <c r="AA63" i="3"/>
  <c r="Z64" i="3"/>
  <c r="AA64" i="3"/>
  <c r="Z65" i="3"/>
  <c r="AA65" i="3"/>
  <c r="Z66" i="3"/>
  <c r="AA66" i="3"/>
  <c r="Z97" i="3"/>
  <c r="AA97" i="3"/>
  <c r="Z90" i="3"/>
  <c r="AA90" i="3"/>
  <c r="Z88" i="3"/>
  <c r="AA88" i="3"/>
  <c r="Z98" i="3"/>
  <c r="AA98" i="3"/>
  <c r="Z109" i="3"/>
  <c r="AA109" i="3"/>
  <c r="AB109" i="3" s="1"/>
  <c r="Z116" i="3"/>
  <c r="AA116" i="3"/>
  <c r="Z117" i="3"/>
  <c r="AA117" i="3"/>
  <c r="Z113" i="3"/>
  <c r="AA113" i="3"/>
  <c r="Z105" i="3"/>
  <c r="AA105" i="3"/>
  <c r="Z102" i="3"/>
  <c r="AA102" i="3"/>
  <c r="Z112" i="3"/>
  <c r="AA112" i="3"/>
  <c r="Z92" i="3"/>
  <c r="AA92" i="3"/>
  <c r="Z118" i="3"/>
  <c r="AA118" i="3"/>
  <c r="Z119" i="3"/>
  <c r="AA119" i="3"/>
  <c r="Z122" i="3"/>
  <c r="AA122" i="3"/>
  <c r="Z123" i="3"/>
  <c r="AA123" i="3"/>
  <c r="Z124" i="3"/>
  <c r="AA124" i="3"/>
  <c r="Z120" i="3"/>
  <c r="AA120" i="3"/>
  <c r="Z125" i="3"/>
  <c r="AA125" i="3"/>
  <c r="Z138" i="3"/>
  <c r="AA138" i="3"/>
  <c r="Z139" i="3"/>
  <c r="AA139" i="3"/>
  <c r="AB139" i="3" s="1"/>
  <c r="Z140" i="3"/>
  <c r="AA140" i="3"/>
  <c r="Z148" i="3"/>
  <c r="AA148" i="3"/>
  <c r="Z146" i="3"/>
  <c r="AA146" i="3"/>
  <c r="Z141" i="3"/>
  <c r="AA141" i="3"/>
  <c r="Z142" i="3"/>
  <c r="AA142" i="3"/>
  <c r="AA13" i="3"/>
  <c r="Z13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2" i="4"/>
  <c r="Y86" i="3" s="1"/>
  <c r="AB52" i="3" l="1"/>
  <c r="AB70" i="3"/>
  <c r="AB24" i="3"/>
  <c r="AB134" i="3"/>
  <c r="AB82" i="3"/>
  <c r="AB85" i="3"/>
  <c r="AB25" i="3"/>
  <c r="AB123" i="3"/>
  <c r="AB56" i="3"/>
  <c r="AB79" i="3"/>
  <c r="AB71" i="3"/>
  <c r="AB106" i="3"/>
  <c r="AB104" i="3"/>
  <c r="AB100" i="3"/>
  <c r="AB86" i="3"/>
  <c r="B7" i="5"/>
  <c r="B11" i="5"/>
  <c r="B15" i="5" s="1"/>
  <c r="B8" i="5"/>
  <c r="B12" i="5"/>
  <c r="B16" i="5" s="1"/>
  <c r="B9" i="5"/>
  <c r="B13" i="5"/>
  <c r="B17" i="5" s="1"/>
  <c r="W148" i="3"/>
  <c r="X119" i="3"/>
  <c r="W117" i="3"/>
  <c r="X64" i="3"/>
  <c r="Y50" i="3"/>
  <c r="Q83" i="3"/>
  <c r="S104" i="3"/>
  <c r="Q141" i="3"/>
  <c r="S148" i="3"/>
  <c r="U139" i="3"/>
  <c r="W125" i="3"/>
  <c r="Y124" i="3"/>
  <c r="R123" i="3"/>
  <c r="T119" i="3"/>
  <c r="V92" i="3"/>
  <c r="X102" i="3"/>
  <c r="Q105" i="3"/>
  <c r="S117" i="3"/>
  <c r="U109" i="3"/>
  <c r="W88" i="3"/>
  <c r="Y97" i="3"/>
  <c r="R66" i="3"/>
  <c r="T64" i="3"/>
  <c r="V62" i="3"/>
  <c r="X55" i="3"/>
  <c r="Q54" i="3"/>
  <c r="S52" i="3"/>
  <c r="U50" i="3"/>
  <c r="W59" i="3"/>
  <c r="Y57" i="3"/>
  <c r="R56" i="3"/>
  <c r="T68" i="3"/>
  <c r="V82" i="3"/>
  <c r="V80" i="3"/>
  <c r="R78" i="3"/>
  <c r="X75" i="3"/>
  <c r="U73" i="3"/>
  <c r="T70" i="3"/>
  <c r="X149" i="3"/>
  <c r="S145" i="3"/>
  <c r="V143" i="3"/>
  <c r="U100" i="3"/>
  <c r="R12" i="3"/>
  <c r="V12" i="3"/>
  <c r="Q16" i="3"/>
  <c r="U16" i="3"/>
  <c r="Y16" i="3"/>
  <c r="T17" i="3"/>
  <c r="X17" i="3"/>
  <c r="S18" i="3"/>
  <c r="W18" i="3"/>
  <c r="R19" i="3"/>
  <c r="V19" i="3"/>
  <c r="Q11" i="3"/>
  <c r="U11" i="3"/>
  <c r="Y11" i="3"/>
  <c r="T27" i="3"/>
  <c r="X27" i="3"/>
  <c r="S20" i="3"/>
  <c r="W20" i="3"/>
  <c r="R43" i="3"/>
  <c r="V43" i="3"/>
  <c r="Q44" i="3"/>
  <c r="U44" i="3"/>
  <c r="Y44" i="3"/>
  <c r="T28" i="3"/>
  <c r="X28" i="3"/>
  <c r="S46" i="3"/>
  <c r="W46" i="3"/>
  <c r="R84" i="3"/>
  <c r="V84" i="3"/>
  <c r="Q49" i="3"/>
  <c r="U49" i="3"/>
  <c r="Y49" i="3"/>
  <c r="T89" i="3"/>
  <c r="X89" i="3"/>
  <c r="S95" i="3"/>
  <c r="W95" i="3"/>
  <c r="R96" i="3"/>
  <c r="V96" i="3"/>
  <c r="Q87" i="3"/>
  <c r="U87" i="3"/>
  <c r="Y87" i="3"/>
  <c r="T127" i="3"/>
  <c r="X127" i="3"/>
  <c r="S99" i="3"/>
  <c r="W99" i="3"/>
  <c r="R91" i="3"/>
  <c r="V91" i="3"/>
  <c r="Q114" i="3"/>
  <c r="U114" i="3"/>
  <c r="Y114" i="3"/>
  <c r="T147" i="3"/>
  <c r="X147" i="3"/>
  <c r="S150" i="3"/>
  <c r="W150" i="3"/>
  <c r="R29" i="3"/>
  <c r="V29" i="3"/>
  <c r="Q30" i="3"/>
  <c r="U30" i="3"/>
  <c r="Y30" i="3"/>
  <c r="T31" i="3"/>
  <c r="X31" i="3"/>
  <c r="S32" i="3"/>
  <c r="W32" i="3"/>
  <c r="R33" i="3"/>
  <c r="V33" i="3"/>
  <c r="Q34" i="3"/>
  <c r="U34" i="3"/>
  <c r="Y34" i="3"/>
  <c r="T35" i="3"/>
  <c r="X35" i="3"/>
  <c r="S36" i="3"/>
  <c r="W36" i="3"/>
  <c r="R37" i="3"/>
  <c r="V37" i="3"/>
  <c r="Q38" i="3"/>
  <c r="U38" i="3"/>
  <c r="Y38" i="3"/>
  <c r="T39" i="3"/>
  <c r="X39" i="3"/>
  <c r="S40" i="3"/>
  <c r="W40" i="3"/>
  <c r="R41" i="3"/>
  <c r="V41" i="3"/>
  <c r="Q42" i="3"/>
  <c r="U42" i="3"/>
  <c r="S12" i="3"/>
  <c r="W12" i="3"/>
  <c r="R16" i="3"/>
  <c r="V16" i="3"/>
  <c r="Q17" i="3"/>
  <c r="U17" i="3"/>
  <c r="Y17" i="3"/>
  <c r="T18" i="3"/>
  <c r="X18" i="3"/>
  <c r="S19" i="3"/>
  <c r="W19" i="3"/>
  <c r="R11" i="3"/>
  <c r="V11" i="3"/>
  <c r="Q27" i="3"/>
  <c r="U27" i="3"/>
  <c r="Y27" i="3"/>
  <c r="T20" i="3"/>
  <c r="X20" i="3"/>
  <c r="S43" i="3"/>
  <c r="W43" i="3"/>
  <c r="R44" i="3"/>
  <c r="V44" i="3"/>
  <c r="Q28" i="3"/>
  <c r="U28" i="3"/>
  <c r="Y28" i="3"/>
  <c r="T46" i="3"/>
  <c r="X46" i="3"/>
  <c r="S84" i="3"/>
  <c r="W84" i="3"/>
  <c r="R49" i="3"/>
  <c r="V49" i="3"/>
  <c r="Q89" i="3"/>
  <c r="U89" i="3"/>
  <c r="Y89" i="3"/>
  <c r="T95" i="3"/>
  <c r="X95" i="3"/>
  <c r="S96" i="3"/>
  <c r="W96" i="3"/>
  <c r="R87" i="3"/>
  <c r="V87" i="3"/>
  <c r="Q127" i="3"/>
  <c r="U127" i="3"/>
  <c r="Y127" i="3"/>
  <c r="T99" i="3"/>
  <c r="X99" i="3"/>
  <c r="S91" i="3"/>
  <c r="W91" i="3"/>
  <c r="R114" i="3"/>
  <c r="V114" i="3"/>
  <c r="Q147" i="3"/>
  <c r="U147" i="3"/>
  <c r="Y147" i="3"/>
  <c r="T150" i="3"/>
  <c r="X150" i="3"/>
  <c r="S29" i="3"/>
  <c r="W29" i="3"/>
  <c r="R30" i="3"/>
  <c r="V30" i="3"/>
  <c r="Q31" i="3"/>
  <c r="U31" i="3"/>
  <c r="Y31" i="3"/>
  <c r="T32" i="3"/>
  <c r="X32" i="3"/>
  <c r="S33" i="3"/>
  <c r="W33" i="3"/>
  <c r="R34" i="3"/>
  <c r="V34" i="3"/>
  <c r="Q35" i="3"/>
  <c r="U35" i="3"/>
  <c r="Y35" i="3"/>
  <c r="T36" i="3"/>
  <c r="X36" i="3"/>
  <c r="S37" i="3"/>
  <c r="W37" i="3"/>
  <c r="R38" i="3"/>
  <c r="V38" i="3"/>
  <c r="Q39" i="3"/>
  <c r="U39" i="3"/>
  <c r="Y39" i="3"/>
  <c r="T40" i="3"/>
  <c r="X40" i="3"/>
  <c r="S41" i="3"/>
  <c r="T12" i="3"/>
  <c r="X12" i="3"/>
  <c r="S16" i="3"/>
  <c r="W16" i="3"/>
  <c r="R17" i="3"/>
  <c r="V17" i="3"/>
  <c r="Q18" i="3"/>
  <c r="U18" i="3"/>
  <c r="Y18" i="3"/>
  <c r="T19" i="3"/>
  <c r="X19" i="3"/>
  <c r="S11" i="3"/>
  <c r="W11" i="3"/>
  <c r="R27" i="3"/>
  <c r="V27" i="3"/>
  <c r="Q20" i="3"/>
  <c r="U20" i="3"/>
  <c r="Y20" i="3"/>
  <c r="T43" i="3"/>
  <c r="X43" i="3"/>
  <c r="S44" i="3"/>
  <c r="W44" i="3"/>
  <c r="R28" i="3"/>
  <c r="V28" i="3"/>
  <c r="Q46" i="3"/>
  <c r="U46" i="3"/>
  <c r="Y46" i="3"/>
  <c r="T84" i="3"/>
  <c r="X84" i="3"/>
  <c r="S49" i="3"/>
  <c r="W49" i="3"/>
  <c r="R89" i="3"/>
  <c r="V89" i="3"/>
  <c r="Q95" i="3"/>
  <c r="U95" i="3"/>
  <c r="Y95" i="3"/>
  <c r="T96" i="3"/>
  <c r="X96" i="3"/>
  <c r="S87" i="3"/>
  <c r="W87" i="3"/>
  <c r="R127" i="3"/>
  <c r="V127" i="3"/>
  <c r="Q99" i="3"/>
  <c r="U99" i="3"/>
  <c r="Y99" i="3"/>
  <c r="T91" i="3"/>
  <c r="X91" i="3"/>
  <c r="S114" i="3"/>
  <c r="W114" i="3"/>
  <c r="R147" i="3"/>
  <c r="V147" i="3"/>
  <c r="Q150" i="3"/>
  <c r="U150" i="3"/>
  <c r="Y150" i="3"/>
  <c r="T29" i="3"/>
  <c r="X29" i="3"/>
  <c r="S30" i="3"/>
  <c r="W30" i="3"/>
  <c r="R31" i="3"/>
  <c r="V31" i="3"/>
  <c r="Q32" i="3"/>
  <c r="U32" i="3"/>
  <c r="Y32" i="3"/>
  <c r="T33" i="3"/>
  <c r="X33" i="3"/>
  <c r="S34" i="3"/>
  <c r="W34" i="3"/>
  <c r="R35" i="3"/>
  <c r="V35" i="3"/>
  <c r="Q36" i="3"/>
  <c r="U36" i="3"/>
  <c r="Y36" i="3"/>
  <c r="T37" i="3"/>
  <c r="X37" i="3"/>
  <c r="S38" i="3"/>
  <c r="W38" i="3"/>
  <c r="R39" i="3"/>
  <c r="V39" i="3"/>
  <c r="Q40" i="3"/>
  <c r="U40" i="3"/>
  <c r="Y40" i="3"/>
  <c r="T41" i="3"/>
  <c r="X41" i="3"/>
  <c r="U12" i="3"/>
  <c r="S17" i="3"/>
  <c r="Q19" i="3"/>
  <c r="X11" i="3"/>
  <c r="V20" i="3"/>
  <c r="T44" i="3"/>
  <c r="R46" i="3"/>
  <c r="Y84" i="3"/>
  <c r="W89" i="3"/>
  <c r="U96" i="3"/>
  <c r="S127" i="3"/>
  <c r="Q91" i="3"/>
  <c r="X114" i="3"/>
  <c r="V150" i="3"/>
  <c r="T30" i="3"/>
  <c r="R32" i="3"/>
  <c r="Y33" i="3"/>
  <c r="W35" i="3"/>
  <c r="U37" i="3"/>
  <c r="S39" i="3"/>
  <c r="Q41" i="3"/>
  <c r="R42" i="3"/>
  <c r="W42" i="3"/>
  <c r="R45" i="3"/>
  <c r="V45" i="3"/>
  <c r="Q94" i="3"/>
  <c r="U94" i="3"/>
  <c r="Y94" i="3"/>
  <c r="T93" i="3"/>
  <c r="X93" i="3"/>
  <c r="S115" i="3"/>
  <c r="W115" i="3"/>
  <c r="R129" i="3"/>
  <c r="V129" i="3"/>
  <c r="Q130" i="3"/>
  <c r="U130" i="3"/>
  <c r="Y130" i="3"/>
  <c r="T131" i="3"/>
  <c r="X131" i="3"/>
  <c r="S5" i="3"/>
  <c r="W5" i="3"/>
  <c r="R6" i="3"/>
  <c r="V6" i="3"/>
  <c r="Q7" i="3"/>
  <c r="U7" i="3"/>
  <c r="Y7" i="3"/>
  <c r="T8" i="3"/>
  <c r="X8" i="3"/>
  <c r="S3" i="3"/>
  <c r="W3" i="3"/>
  <c r="R4" i="3"/>
  <c r="V4" i="3"/>
  <c r="Q2" i="3"/>
  <c r="U2" i="3"/>
  <c r="Y2" i="3"/>
  <c r="T9" i="3"/>
  <c r="X9" i="3"/>
  <c r="S10" i="3"/>
  <c r="W10" i="3"/>
  <c r="R14" i="3"/>
  <c r="V14" i="3"/>
  <c r="Q15" i="3"/>
  <c r="U15" i="3"/>
  <c r="Y15" i="3"/>
  <c r="T21" i="3"/>
  <c r="X21" i="3"/>
  <c r="S22" i="3"/>
  <c r="W22" i="3"/>
  <c r="Y12" i="3"/>
  <c r="W17" i="3"/>
  <c r="U19" i="3"/>
  <c r="S27" i="3"/>
  <c r="Q43" i="3"/>
  <c r="X44" i="3"/>
  <c r="V46" i="3"/>
  <c r="T49" i="3"/>
  <c r="R95" i="3"/>
  <c r="Y96" i="3"/>
  <c r="W127" i="3"/>
  <c r="U91" i="3"/>
  <c r="S147" i="3"/>
  <c r="Q29" i="3"/>
  <c r="X30" i="3"/>
  <c r="V32" i="3"/>
  <c r="T34" i="3"/>
  <c r="R36" i="3"/>
  <c r="Y37" i="3"/>
  <c r="W39" i="3"/>
  <c r="U41" i="3"/>
  <c r="S42" i="3"/>
  <c r="X42" i="3"/>
  <c r="S45" i="3"/>
  <c r="W45" i="3"/>
  <c r="R94" i="3"/>
  <c r="V94" i="3"/>
  <c r="Q93" i="3"/>
  <c r="U93" i="3"/>
  <c r="Y93" i="3"/>
  <c r="T115" i="3"/>
  <c r="X115" i="3"/>
  <c r="S129" i="3"/>
  <c r="W129" i="3"/>
  <c r="R130" i="3"/>
  <c r="V130" i="3"/>
  <c r="Q131" i="3"/>
  <c r="U131" i="3"/>
  <c r="Y131" i="3"/>
  <c r="T5" i="3"/>
  <c r="X5" i="3"/>
  <c r="S6" i="3"/>
  <c r="W6" i="3"/>
  <c r="R7" i="3"/>
  <c r="V7" i="3"/>
  <c r="Q8" i="3"/>
  <c r="U8" i="3"/>
  <c r="Y8" i="3"/>
  <c r="T3" i="3"/>
  <c r="X3" i="3"/>
  <c r="S4" i="3"/>
  <c r="W4" i="3"/>
  <c r="R2" i="3"/>
  <c r="V2" i="3"/>
  <c r="Q9" i="3"/>
  <c r="U9" i="3"/>
  <c r="Y9" i="3"/>
  <c r="T10" i="3"/>
  <c r="X10" i="3"/>
  <c r="S14" i="3"/>
  <c r="W14" i="3"/>
  <c r="R15" i="3"/>
  <c r="V15" i="3"/>
  <c r="Q21" i="3"/>
  <c r="U21" i="3"/>
  <c r="Y21" i="3"/>
  <c r="T22" i="3"/>
  <c r="X22" i="3"/>
  <c r="S23" i="3"/>
  <c r="W23" i="3"/>
  <c r="R24" i="3"/>
  <c r="V24" i="3"/>
  <c r="Q25" i="3"/>
  <c r="U25" i="3"/>
  <c r="Y25" i="3"/>
  <c r="T26" i="3"/>
  <c r="X26" i="3"/>
  <c r="S67" i="3"/>
  <c r="W67" i="3"/>
  <c r="R86" i="3"/>
  <c r="V86" i="3"/>
  <c r="Q85" i="3"/>
  <c r="U85" i="3"/>
  <c r="Y85" i="3"/>
  <c r="T47" i="3"/>
  <c r="T16" i="3"/>
  <c r="Y19" i="3"/>
  <c r="U43" i="3"/>
  <c r="Q84" i="3"/>
  <c r="V95" i="3"/>
  <c r="R99" i="3"/>
  <c r="W147" i="3"/>
  <c r="S31" i="3"/>
  <c r="X34" i="3"/>
  <c r="T38" i="3"/>
  <c r="W41" i="3"/>
  <c r="Y42" i="3"/>
  <c r="X45" i="3"/>
  <c r="W94" i="3"/>
  <c r="V93" i="3"/>
  <c r="U115" i="3"/>
  <c r="T129" i="3"/>
  <c r="S130" i="3"/>
  <c r="R131" i="3"/>
  <c r="Q5" i="3"/>
  <c r="Y5" i="3"/>
  <c r="X6" i="3"/>
  <c r="W7" i="3"/>
  <c r="V8" i="3"/>
  <c r="U3" i="3"/>
  <c r="T4" i="3"/>
  <c r="S2" i="3"/>
  <c r="R9" i="3"/>
  <c r="Q10" i="3"/>
  <c r="Y10" i="3"/>
  <c r="X14" i="3"/>
  <c r="W15" i="3"/>
  <c r="V21" i="3"/>
  <c r="U22" i="3"/>
  <c r="R23" i="3"/>
  <c r="X23" i="3"/>
  <c r="T24" i="3"/>
  <c r="Y24" i="3"/>
  <c r="V25" i="3"/>
  <c r="R26" i="3"/>
  <c r="W26" i="3"/>
  <c r="T67" i="3"/>
  <c r="Y67" i="3"/>
  <c r="U86" i="3"/>
  <c r="R85" i="3"/>
  <c r="W85" i="3"/>
  <c r="S47" i="3"/>
  <c r="X47" i="3"/>
  <c r="S103" i="3"/>
  <c r="W103" i="3"/>
  <c r="R111" i="3"/>
  <c r="V111" i="3"/>
  <c r="Q110" i="3"/>
  <c r="U110" i="3"/>
  <c r="Y110" i="3"/>
  <c r="T107" i="3"/>
  <c r="X107" i="3"/>
  <c r="S108" i="3"/>
  <c r="W108" i="3"/>
  <c r="R100" i="3"/>
  <c r="V100" i="3"/>
  <c r="Q101" i="3"/>
  <c r="U101" i="3"/>
  <c r="Y101" i="3"/>
  <c r="T104" i="3"/>
  <c r="X104" i="3"/>
  <c r="S126" i="3"/>
  <c r="W126" i="3"/>
  <c r="R106" i="3"/>
  <c r="V106" i="3"/>
  <c r="Q121" i="3"/>
  <c r="U121" i="3"/>
  <c r="Y121" i="3"/>
  <c r="T135" i="3"/>
  <c r="X135" i="3"/>
  <c r="S143" i="3"/>
  <c r="W143" i="3"/>
  <c r="R133" i="3"/>
  <c r="V133" i="3"/>
  <c r="Q134" i="3"/>
  <c r="U134" i="3"/>
  <c r="Y134" i="3"/>
  <c r="T128" i="3"/>
  <c r="X128" i="3"/>
  <c r="S132" i="3"/>
  <c r="W132" i="3"/>
  <c r="R144" i="3"/>
  <c r="V144" i="3"/>
  <c r="Q145" i="3"/>
  <c r="U145" i="3"/>
  <c r="Y145" i="3"/>
  <c r="T136" i="3"/>
  <c r="X136" i="3"/>
  <c r="S137" i="3"/>
  <c r="W137" i="3"/>
  <c r="R149" i="3"/>
  <c r="V149" i="3"/>
  <c r="Q152" i="3"/>
  <c r="U152" i="3"/>
  <c r="Y152" i="3"/>
  <c r="T151" i="3"/>
  <c r="X151" i="3"/>
  <c r="S69" i="3"/>
  <c r="W69" i="3"/>
  <c r="R70" i="3"/>
  <c r="V70" i="3"/>
  <c r="Q71" i="3"/>
  <c r="U71" i="3"/>
  <c r="Y71" i="3"/>
  <c r="T72" i="3"/>
  <c r="X16" i="3"/>
  <c r="T11" i="3"/>
  <c r="Y43" i="3"/>
  <c r="U84" i="3"/>
  <c r="Q96" i="3"/>
  <c r="V99" i="3"/>
  <c r="R150" i="3"/>
  <c r="W31" i="3"/>
  <c r="S35" i="3"/>
  <c r="X38" i="3"/>
  <c r="Y41" i="3"/>
  <c r="Q45" i="3"/>
  <c r="Y45" i="3"/>
  <c r="X94" i="3"/>
  <c r="W93" i="3"/>
  <c r="V115" i="3"/>
  <c r="U129" i="3"/>
  <c r="T130" i="3"/>
  <c r="S131" i="3"/>
  <c r="R5" i="3"/>
  <c r="Q6" i="3"/>
  <c r="Y6" i="3"/>
  <c r="X7" i="3"/>
  <c r="W8" i="3"/>
  <c r="V3" i="3"/>
  <c r="U4" i="3"/>
  <c r="T2" i="3"/>
  <c r="S9" i="3"/>
  <c r="R10" i="3"/>
  <c r="Q14" i="3"/>
  <c r="Y14" i="3"/>
  <c r="X15" i="3"/>
  <c r="W21" i="3"/>
  <c r="V22" i="3"/>
  <c r="T23" i="3"/>
  <c r="Y23" i="3"/>
  <c r="U24" i="3"/>
  <c r="R25" i="3"/>
  <c r="W25" i="3"/>
  <c r="S26" i="3"/>
  <c r="Y26" i="3"/>
  <c r="U67" i="3"/>
  <c r="Q86" i="3"/>
  <c r="W86" i="3"/>
  <c r="S85" i="3"/>
  <c r="X85" i="3"/>
  <c r="U47" i="3"/>
  <c r="Y47" i="3"/>
  <c r="T103" i="3"/>
  <c r="X103" i="3"/>
  <c r="S111" i="3"/>
  <c r="W111" i="3"/>
  <c r="R110" i="3"/>
  <c r="V110" i="3"/>
  <c r="Q107" i="3"/>
  <c r="U107" i="3"/>
  <c r="Y107" i="3"/>
  <c r="T108" i="3"/>
  <c r="X108" i="3"/>
  <c r="S100" i="3"/>
  <c r="W100" i="3"/>
  <c r="R101" i="3"/>
  <c r="V101" i="3"/>
  <c r="Q104" i="3"/>
  <c r="U104" i="3"/>
  <c r="Y104" i="3"/>
  <c r="T126" i="3"/>
  <c r="X126" i="3"/>
  <c r="S106" i="3"/>
  <c r="W106" i="3"/>
  <c r="R121" i="3"/>
  <c r="V121" i="3"/>
  <c r="Q135" i="3"/>
  <c r="U135" i="3"/>
  <c r="Y135" i="3"/>
  <c r="T143" i="3"/>
  <c r="X143" i="3"/>
  <c r="S133" i="3"/>
  <c r="W133" i="3"/>
  <c r="R134" i="3"/>
  <c r="V134" i="3"/>
  <c r="Q128" i="3"/>
  <c r="U128" i="3"/>
  <c r="Y128" i="3"/>
  <c r="T132" i="3"/>
  <c r="X132" i="3"/>
  <c r="S144" i="3"/>
  <c r="W144" i="3"/>
  <c r="R145" i="3"/>
  <c r="V145" i="3"/>
  <c r="Q136" i="3"/>
  <c r="U136" i="3"/>
  <c r="Y136" i="3"/>
  <c r="T137" i="3"/>
  <c r="X137" i="3"/>
  <c r="S149" i="3"/>
  <c r="W149" i="3"/>
  <c r="R152" i="3"/>
  <c r="V152" i="3"/>
  <c r="Q151" i="3"/>
  <c r="U151" i="3"/>
  <c r="Y151" i="3"/>
  <c r="T69" i="3"/>
  <c r="X69" i="3"/>
  <c r="S70" i="3"/>
  <c r="W70" i="3"/>
  <c r="R71" i="3"/>
  <c r="V71" i="3"/>
  <c r="Q72" i="3"/>
  <c r="U72" i="3"/>
  <c r="Y72" i="3"/>
  <c r="T73" i="3"/>
  <c r="X73" i="3"/>
  <c r="S74" i="3"/>
  <c r="W74" i="3"/>
  <c r="R75" i="3"/>
  <c r="V75" i="3"/>
  <c r="Q76" i="3"/>
  <c r="U76" i="3"/>
  <c r="Y76" i="3"/>
  <c r="T77" i="3"/>
  <c r="X77" i="3"/>
  <c r="S78" i="3"/>
  <c r="W78" i="3"/>
  <c r="R79" i="3"/>
  <c r="V79" i="3"/>
  <c r="Q80" i="3"/>
  <c r="U80" i="3"/>
  <c r="Y80" i="3"/>
  <c r="T81" i="3"/>
  <c r="R18" i="3"/>
  <c r="W27" i="3"/>
  <c r="S28" i="3"/>
  <c r="X49" i="3"/>
  <c r="T87" i="3"/>
  <c r="Y91" i="3"/>
  <c r="U29" i="3"/>
  <c r="Q33" i="3"/>
  <c r="V36" i="3"/>
  <c r="R40" i="3"/>
  <c r="T42" i="3"/>
  <c r="T45" i="3"/>
  <c r="S94" i="3"/>
  <c r="R93" i="3"/>
  <c r="Q115" i="3"/>
  <c r="Y115" i="3"/>
  <c r="X129" i="3"/>
  <c r="W130" i="3"/>
  <c r="V131" i="3"/>
  <c r="U5" i="3"/>
  <c r="T6" i="3"/>
  <c r="S7" i="3"/>
  <c r="R8" i="3"/>
  <c r="Q3" i="3"/>
  <c r="Y3" i="3"/>
  <c r="X4" i="3"/>
  <c r="W2" i="3"/>
  <c r="V9" i="3"/>
  <c r="U10" i="3"/>
  <c r="T14" i="3"/>
  <c r="S15" i="3"/>
  <c r="R21" i="3"/>
  <c r="Q22" i="3"/>
  <c r="Y22" i="3"/>
  <c r="U23" i="3"/>
  <c r="Q24" i="3"/>
  <c r="W24" i="3"/>
  <c r="S25" i="3"/>
  <c r="X25" i="3"/>
  <c r="U26" i="3"/>
  <c r="Q67" i="3"/>
  <c r="V67" i="3"/>
  <c r="S86" i="3"/>
  <c r="X86" i="3"/>
  <c r="T85" i="3"/>
  <c r="Q47" i="3"/>
  <c r="V47" i="3"/>
  <c r="Q103" i="3"/>
  <c r="U103" i="3"/>
  <c r="Y103" i="3"/>
  <c r="T111" i="3"/>
  <c r="X111" i="3"/>
  <c r="S110" i="3"/>
  <c r="W110" i="3"/>
  <c r="R107" i="3"/>
  <c r="V107" i="3"/>
  <c r="Q108" i="3"/>
  <c r="U108" i="3"/>
  <c r="Y108" i="3"/>
  <c r="T100" i="3"/>
  <c r="X100" i="3"/>
  <c r="S101" i="3"/>
  <c r="W101" i="3"/>
  <c r="R104" i="3"/>
  <c r="V104" i="3"/>
  <c r="Q126" i="3"/>
  <c r="U126" i="3"/>
  <c r="Y126" i="3"/>
  <c r="T106" i="3"/>
  <c r="X106" i="3"/>
  <c r="S121" i="3"/>
  <c r="W121" i="3"/>
  <c r="R135" i="3"/>
  <c r="V135" i="3"/>
  <c r="Q143" i="3"/>
  <c r="U143" i="3"/>
  <c r="Y143" i="3"/>
  <c r="T133" i="3"/>
  <c r="X133" i="3"/>
  <c r="S134" i="3"/>
  <c r="W134" i="3"/>
  <c r="R128" i="3"/>
  <c r="V128" i="3"/>
  <c r="Q132" i="3"/>
  <c r="U132" i="3"/>
  <c r="V18" i="3"/>
  <c r="X87" i="3"/>
  <c r="Q37" i="3"/>
  <c r="T94" i="3"/>
  <c r="Y129" i="3"/>
  <c r="U6" i="3"/>
  <c r="Q4" i="3"/>
  <c r="V10" i="3"/>
  <c r="R22" i="3"/>
  <c r="X24" i="3"/>
  <c r="R67" i="3"/>
  <c r="V85" i="3"/>
  <c r="V103" i="3"/>
  <c r="T110" i="3"/>
  <c r="R108" i="3"/>
  <c r="Y100" i="3"/>
  <c r="W104" i="3"/>
  <c r="U106" i="3"/>
  <c r="S135" i="3"/>
  <c r="Q133" i="3"/>
  <c r="X134" i="3"/>
  <c r="V132" i="3"/>
  <c r="U144" i="3"/>
  <c r="T145" i="3"/>
  <c r="S136" i="3"/>
  <c r="R137" i="3"/>
  <c r="Q149" i="3"/>
  <c r="Y149" i="3"/>
  <c r="X152" i="3"/>
  <c r="W151" i="3"/>
  <c r="V69" i="3"/>
  <c r="U70" i="3"/>
  <c r="T71" i="3"/>
  <c r="S72" i="3"/>
  <c r="Q73" i="3"/>
  <c r="V73" i="3"/>
  <c r="R74" i="3"/>
  <c r="X74" i="3"/>
  <c r="T75" i="3"/>
  <c r="Y75" i="3"/>
  <c r="V76" i="3"/>
  <c r="R77" i="3"/>
  <c r="W77" i="3"/>
  <c r="T78" i="3"/>
  <c r="Y78" i="3"/>
  <c r="U79" i="3"/>
  <c r="R80" i="3"/>
  <c r="W80" i="3"/>
  <c r="S81" i="3"/>
  <c r="X81" i="3"/>
  <c r="S82" i="3"/>
  <c r="W82" i="3"/>
  <c r="R83" i="3"/>
  <c r="V83" i="3"/>
  <c r="Q68" i="3"/>
  <c r="U68" i="3"/>
  <c r="Y68" i="3"/>
  <c r="T48" i="3"/>
  <c r="X48" i="3"/>
  <c r="S56" i="3"/>
  <c r="W56" i="3"/>
  <c r="R57" i="3"/>
  <c r="V57" i="3"/>
  <c r="Q58" i="3"/>
  <c r="U58" i="3"/>
  <c r="Y58" i="3"/>
  <c r="T59" i="3"/>
  <c r="X59" i="3"/>
  <c r="S60" i="3"/>
  <c r="W60" i="3"/>
  <c r="R50" i="3"/>
  <c r="V50" i="3"/>
  <c r="Q51" i="3"/>
  <c r="U51" i="3"/>
  <c r="Y51" i="3"/>
  <c r="T52" i="3"/>
  <c r="X52" i="3"/>
  <c r="S53" i="3"/>
  <c r="W53" i="3"/>
  <c r="R54" i="3"/>
  <c r="V54" i="3"/>
  <c r="Q55" i="3"/>
  <c r="U55" i="3"/>
  <c r="Y55" i="3"/>
  <c r="T61" i="3"/>
  <c r="X61" i="3"/>
  <c r="S62" i="3"/>
  <c r="W62" i="3"/>
  <c r="R63" i="3"/>
  <c r="V63" i="3"/>
  <c r="Q64" i="3"/>
  <c r="U64" i="3"/>
  <c r="Y64" i="3"/>
  <c r="T65" i="3"/>
  <c r="X65" i="3"/>
  <c r="S66" i="3"/>
  <c r="W66" i="3"/>
  <c r="R97" i="3"/>
  <c r="V97" i="3"/>
  <c r="Q90" i="3"/>
  <c r="U90" i="3"/>
  <c r="Y90" i="3"/>
  <c r="T88" i="3"/>
  <c r="X88" i="3"/>
  <c r="S98" i="3"/>
  <c r="W98" i="3"/>
  <c r="R109" i="3"/>
  <c r="V109" i="3"/>
  <c r="Q116" i="3"/>
  <c r="U116" i="3"/>
  <c r="Y116" i="3"/>
  <c r="T117" i="3"/>
  <c r="X117" i="3"/>
  <c r="S113" i="3"/>
  <c r="W113" i="3"/>
  <c r="R105" i="3"/>
  <c r="V105" i="3"/>
  <c r="Q102" i="3"/>
  <c r="U102" i="3"/>
  <c r="Y102" i="3"/>
  <c r="T112" i="3"/>
  <c r="X112" i="3"/>
  <c r="S92" i="3"/>
  <c r="W92" i="3"/>
  <c r="R118" i="3"/>
  <c r="V118" i="3"/>
  <c r="Q119" i="3"/>
  <c r="U119" i="3"/>
  <c r="Y119" i="3"/>
  <c r="T122" i="3"/>
  <c r="X122" i="3"/>
  <c r="S123" i="3"/>
  <c r="W123" i="3"/>
  <c r="R124" i="3"/>
  <c r="V124" i="3"/>
  <c r="Q120" i="3"/>
  <c r="U120" i="3"/>
  <c r="Y120" i="3"/>
  <c r="T125" i="3"/>
  <c r="X125" i="3"/>
  <c r="S138" i="3"/>
  <c r="W138" i="3"/>
  <c r="R139" i="3"/>
  <c r="V139" i="3"/>
  <c r="Q140" i="3"/>
  <c r="U140" i="3"/>
  <c r="Y140" i="3"/>
  <c r="T148" i="3"/>
  <c r="X148" i="3"/>
  <c r="S146" i="3"/>
  <c r="W146" i="3"/>
  <c r="R141" i="3"/>
  <c r="V141" i="3"/>
  <c r="Q142" i="3"/>
  <c r="U142" i="3"/>
  <c r="Y142" i="3"/>
  <c r="V13" i="3"/>
  <c r="R13" i="3"/>
  <c r="R20" i="3"/>
  <c r="T114" i="3"/>
  <c r="V40" i="3"/>
  <c r="S93" i="3"/>
  <c r="X130" i="3"/>
  <c r="T7" i="3"/>
  <c r="Y4" i="3"/>
  <c r="U14" i="3"/>
  <c r="Q23" i="3"/>
  <c r="T25" i="3"/>
  <c r="X67" i="3"/>
  <c r="R47" i="3"/>
  <c r="Q111" i="3"/>
  <c r="X110" i="3"/>
  <c r="V108" i="3"/>
  <c r="T101" i="3"/>
  <c r="R126" i="3"/>
  <c r="Y106" i="3"/>
  <c r="W135" i="3"/>
  <c r="U133" i="3"/>
  <c r="S128" i="3"/>
  <c r="Y132" i="3"/>
  <c r="X144" i="3"/>
  <c r="W145" i="3"/>
  <c r="V136" i="3"/>
  <c r="U137" i="3"/>
  <c r="T149" i="3"/>
  <c r="S152" i="3"/>
  <c r="R151" i="3"/>
  <c r="Q69" i="3"/>
  <c r="Y69" i="3"/>
  <c r="X70" i="3"/>
  <c r="W71" i="3"/>
  <c r="V72" i="3"/>
  <c r="R73" i="3"/>
  <c r="W73" i="3"/>
  <c r="T74" i="3"/>
  <c r="Y74" i="3"/>
  <c r="U75" i="3"/>
  <c r="R76" i="3"/>
  <c r="W76" i="3"/>
  <c r="S77" i="3"/>
  <c r="Y77" i="3"/>
  <c r="U78" i="3"/>
  <c r="Q79" i="3"/>
  <c r="W79" i="3"/>
  <c r="S80" i="3"/>
  <c r="X80" i="3"/>
  <c r="U81" i="3"/>
  <c r="Y81" i="3"/>
  <c r="T82" i="3"/>
  <c r="X82" i="3"/>
  <c r="S83" i="3"/>
  <c r="W83" i="3"/>
  <c r="R68" i="3"/>
  <c r="V68" i="3"/>
  <c r="Q48" i="3"/>
  <c r="U48" i="3"/>
  <c r="Y48" i="3"/>
  <c r="T56" i="3"/>
  <c r="X56" i="3"/>
  <c r="S57" i="3"/>
  <c r="W57" i="3"/>
  <c r="R58" i="3"/>
  <c r="V58" i="3"/>
  <c r="Q59" i="3"/>
  <c r="U59" i="3"/>
  <c r="Y59" i="3"/>
  <c r="T60" i="3"/>
  <c r="X60" i="3"/>
  <c r="S50" i="3"/>
  <c r="W50" i="3"/>
  <c r="R51" i="3"/>
  <c r="V51" i="3"/>
  <c r="Q52" i="3"/>
  <c r="U52" i="3"/>
  <c r="Y52" i="3"/>
  <c r="T53" i="3"/>
  <c r="X53" i="3"/>
  <c r="S54" i="3"/>
  <c r="W54" i="3"/>
  <c r="R55" i="3"/>
  <c r="V55" i="3"/>
  <c r="Q61" i="3"/>
  <c r="U61" i="3"/>
  <c r="Y61" i="3"/>
  <c r="T62" i="3"/>
  <c r="X62" i="3"/>
  <c r="S63" i="3"/>
  <c r="W63" i="3"/>
  <c r="R64" i="3"/>
  <c r="V64" i="3"/>
  <c r="Q65" i="3"/>
  <c r="U65" i="3"/>
  <c r="Y65" i="3"/>
  <c r="T66" i="3"/>
  <c r="X66" i="3"/>
  <c r="S97" i="3"/>
  <c r="W97" i="3"/>
  <c r="R90" i="3"/>
  <c r="V90" i="3"/>
  <c r="Q88" i="3"/>
  <c r="U88" i="3"/>
  <c r="Y88" i="3"/>
  <c r="T98" i="3"/>
  <c r="X98" i="3"/>
  <c r="S109" i="3"/>
  <c r="W109" i="3"/>
  <c r="R116" i="3"/>
  <c r="V116" i="3"/>
  <c r="Q117" i="3"/>
  <c r="U117" i="3"/>
  <c r="Y117" i="3"/>
  <c r="T113" i="3"/>
  <c r="X113" i="3"/>
  <c r="S105" i="3"/>
  <c r="W105" i="3"/>
  <c r="R102" i="3"/>
  <c r="V102" i="3"/>
  <c r="Q112" i="3"/>
  <c r="U112" i="3"/>
  <c r="Y112" i="3"/>
  <c r="T92" i="3"/>
  <c r="X92" i="3"/>
  <c r="S118" i="3"/>
  <c r="W118" i="3"/>
  <c r="R119" i="3"/>
  <c r="V119" i="3"/>
  <c r="Q122" i="3"/>
  <c r="U122" i="3"/>
  <c r="Y122" i="3"/>
  <c r="T123" i="3"/>
  <c r="X123" i="3"/>
  <c r="S124" i="3"/>
  <c r="W124" i="3"/>
  <c r="R120" i="3"/>
  <c r="V120" i="3"/>
  <c r="Q125" i="3"/>
  <c r="U125" i="3"/>
  <c r="Y125" i="3"/>
  <c r="T138" i="3"/>
  <c r="X138" i="3"/>
  <c r="S139" i="3"/>
  <c r="W139" i="3"/>
  <c r="R140" i="3"/>
  <c r="V140" i="3"/>
  <c r="Q148" i="3"/>
  <c r="U148" i="3"/>
  <c r="Y148" i="3"/>
  <c r="T146" i="3"/>
  <c r="X146" i="3"/>
  <c r="S141" i="3"/>
  <c r="W141" i="3"/>
  <c r="R142" i="3"/>
  <c r="V142" i="3"/>
  <c r="Y13" i="3"/>
  <c r="U13" i="3"/>
  <c r="Q13" i="3"/>
  <c r="S89" i="3"/>
  <c r="U33" i="3"/>
  <c r="Q129" i="3"/>
  <c r="V5" i="3"/>
  <c r="W9" i="3"/>
  <c r="W28" i="3"/>
  <c r="Y29" i="3"/>
  <c r="V42" i="3"/>
  <c r="R115" i="3"/>
  <c r="W131" i="3"/>
  <c r="S8" i="3"/>
  <c r="X2" i="3"/>
  <c r="T15" i="3"/>
  <c r="V23" i="3"/>
  <c r="Q26" i="3"/>
  <c r="T86" i="3"/>
  <c r="W47" i="3"/>
  <c r="U111" i="3"/>
  <c r="S107" i="3"/>
  <c r="Q100" i="3"/>
  <c r="X101" i="3"/>
  <c r="V126" i="3"/>
  <c r="T121" i="3"/>
  <c r="R143" i="3"/>
  <c r="Y133" i="3"/>
  <c r="W128" i="3"/>
  <c r="Q144" i="3"/>
  <c r="Y144" i="3"/>
  <c r="X145" i="3"/>
  <c r="W136" i="3"/>
  <c r="V137" i="3"/>
  <c r="U149" i="3"/>
  <c r="T152" i="3"/>
  <c r="S151" i="3"/>
  <c r="R69" i="3"/>
  <c r="Q70" i="3"/>
  <c r="Y70" i="3"/>
  <c r="X71" i="3"/>
  <c r="W72" i="3"/>
  <c r="S73" i="3"/>
  <c r="Y73" i="3"/>
  <c r="U74" i="3"/>
  <c r="Q75" i="3"/>
  <c r="W75" i="3"/>
  <c r="S76" i="3"/>
  <c r="X76" i="3"/>
  <c r="U77" i="3"/>
  <c r="Q78" i="3"/>
  <c r="V78" i="3"/>
  <c r="S79" i="3"/>
  <c r="X79" i="3"/>
  <c r="T80" i="3"/>
  <c r="Q81" i="3"/>
  <c r="V81" i="3"/>
  <c r="Q82" i="3"/>
  <c r="U82" i="3"/>
  <c r="Y82" i="3"/>
  <c r="T83" i="3"/>
  <c r="X83" i="3"/>
  <c r="S68" i="3"/>
  <c r="W68" i="3"/>
  <c r="R48" i="3"/>
  <c r="V48" i="3"/>
  <c r="Q56" i="3"/>
  <c r="U56" i="3"/>
  <c r="Y56" i="3"/>
  <c r="T57" i="3"/>
  <c r="X57" i="3"/>
  <c r="S58" i="3"/>
  <c r="W58" i="3"/>
  <c r="R59" i="3"/>
  <c r="V59" i="3"/>
  <c r="Q60" i="3"/>
  <c r="U60" i="3"/>
  <c r="Y60" i="3"/>
  <c r="T50" i="3"/>
  <c r="X50" i="3"/>
  <c r="S51" i="3"/>
  <c r="W51" i="3"/>
  <c r="R52" i="3"/>
  <c r="V52" i="3"/>
  <c r="Q53" i="3"/>
  <c r="U53" i="3"/>
  <c r="Y53" i="3"/>
  <c r="T54" i="3"/>
  <c r="X54" i="3"/>
  <c r="S55" i="3"/>
  <c r="W55" i="3"/>
  <c r="R61" i="3"/>
  <c r="V61" i="3"/>
  <c r="Q62" i="3"/>
  <c r="U62" i="3"/>
  <c r="Y62" i="3"/>
  <c r="T63" i="3"/>
  <c r="X63" i="3"/>
  <c r="S64" i="3"/>
  <c r="W64" i="3"/>
  <c r="R65" i="3"/>
  <c r="V65" i="3"/>
  <c r="Q66" i="3"/>
  <c r="U66" i="3"/>
  <c r="Y66" i="3"/>
  <c r="T97" i="3"/>
  <c r="X97" i="3"/>
  <c r="S90" i="3"/>
  <c r="W90" i="3"/>
  <c r="R88" i="3"/>
  <c r="V88" i="3"/>
  <c r="Q98" i="3"/>
  <c r="U98" i="3"/>
  <c r="Y98" i="3"/>
  <c r="T109" i="3"/>
  <c r="X109" i="3"/>
  <c r="S116" i="3"/>
  <c r="W116" i="3"/>
  <c r="R117" i="3"/>
  <c r="V117" i="3"/>
  <c r="Q113" i="3"/>
  <c r="U113" i="3"/>
  <c r="Y113" i="3"/>
  <c r="T105" i="3"/>
  <c r="X105" i="3"/>
  <c r="S102" i="3"/>
  <c r="W102" i="3"/>
  <c r="R112" i="3"/>
  <c r="V112" i="3"/>
  <c r="Q92" i="3"/>
  <c r="U92" i="3"/>
  <c r="Y92" i="3"/>
  <c r="T118" i="3"/>
  <c r="X118" i="3"/>
  <c r="S119" i="3"/>
  <c r="W119" i="3"/>
  <c r="R122" i="3"/>
  <c r="V122" i="3"/>
  <c r="Q123" i="3"/>
  <c r="U123" i="3"/>
  <c r="Y123" i="3"/>
  <c r="T124" i="3"/>
  <c r="X124" i="3"/>
  <c r="S120" i="3"/>
  <c r="W120" i="3"/>
  <c r="R125" i="3"/>
  <c r="V125" i="3"/>
  <c r="Q138" i="3"/>
  <c r="U138" i="3"/>
  <c r="Y138" i="3"/>
  <c r="T139" i="3"/>
  <c r="X139" i="3"/>
  <c r="S140" i="3"/>
  <c r="W140" i="3"/>
  <c r="R148" i="3"/>
  <c r="V148" i="3"/>
  <c r="Q146" i="3"/>
  <c r="U146" i="3"/>
  <c r="Y146" i="3"/>
  <c r="T141" i="3"/>
  <c r="X141" i="3"/>
  <c r="S142" i="3"/>
  <c r="W142" i="3"/>
  <c r="X13" i="3"/>
  <c r="T13" i="3"/>
  <c r="Q12" i="3"/>
  <c r="U45" i="3"/>
  <c r="R3" i="3"/>
  <c r="U141" i="3"/>
  <c r="R138" i="3"/>
  <c r="V123" i="3"/>
  <c r="S112" i="3"/>
  <c r="Y109" i="3"/>
  <c r="T90" i="3"/>
  <c r="Q63" i="3"/>
  <c r="U54" i="3"/>
  <c r="R60" i="3"/>
  <c r="X68" i="3"/>
  <c r="X78" i="3"/>
  <c r="T76" i="3"/>
  <c r="W152" i="3"/>
  <c r="T134" i="3"/>
  <c r="S21" i="3"/>
  <c r="T142" i="3"/>
  <c r="V146" i="3"/>
  <c r="X140" i="3"/>
  <c r="Q139" i="3"/>
  <c r="S125" i="3"/>
  <c r="U124" i="3"/>
  <c r="W122" i="3"/>
  <c r="Y118" i="3"/>
  <c r="R92" i="3"/>
  <c r="T102" i="3"/>
  <c r="V113" i="3"/>
  <c r="X116" i="3"/>
  <c r="Q109" i="3"/>
  <c r="S88" i="3"/>
  <c r="U97" i="3"/>
  <c r="W65" i="3"/>
  <c r="Y63" i="3"/>
  <c r="R62" i="3"/>
  <c r="T55" i="3"/>
  <c r="V53" i="3"/>
  <c r="X51" i="3"/>
  <c r="Q50" i="3"/>
  <c r="S59" i="3"/>
  <c r="U57" i="3"/>
  <c r="W48" i="3"/>
  <c r="Y83" i="3"/>
  <c r="R82" i="3"/>
  <c r="Y79" i="3"/>
  <c r="V77" i="3"/>
  <c r="S75" i="3"/>
  <c r="X72" i="3"/>
  <c r="U69" i="3"/>
  <c r="Y137" i="3"/>
  <c r="T144" i="3"/>
  <c r="X121" i="3"/>
  <c r="W107" i="3"/>
  <c r="V26" i="3"/>
  <c r="W13" i="3"/>
  <c r="Y139" i="3"/>
  <c r="T120" i="3"/>
  <c r="Q118" i="3"/>
  <c r="U105" i="3"/>
  <c r="R98" i="3"/>
  <c r="V66" i="3"/>
  <c r="S61" i="3"/>
  <c r="W52" i="3"/>
  <c r="T58" i="3"/>
  <c r="V56" i="3"/>
  <c r="R81" i="3"/>
  <c r="Q74" i="3"/>
  <c r="S71" i="3"/>
  <c r="R136" i="3"/>
  <c r="R103" i="3"/>
  <c r="X142" i="3"/>
  <c r="S13" i="3"/>
  <c r="Y141" i="3"/>
  <c r="R146" i="3"/>
  <c r="T140" i="3"/>
  <c r="V138" i="3"/>
  <c r="X120" i="3"/>
  <c r="Q124" i="3"/>
  <c r="S122" i="3"/>
  <c r="U118" i="3"/>
  <c r="W112" i="3"/>
  <c r="Y105" i="3"/>
  <c r="R113" i="3"/>
  <c r="T116" i="3"/>
  <c r="V98" i="3"/>
  <c r="X90" i="3"/>
  <c r="Q97" i="3"/>
  <c r="S65" i="3"/>
  <c r="U63" i="3"/>
  <c r="W61" i="3"/>
  <c r="Y54" i="3"/>
  <c r="R53" i="3"/>
  <c r="T51" i="3"/>
  <c r="V60" i="3"/>
  <c r="X58" i="3"/>
  <c r="Q57" i="3"/>
  <c r="S48" i="3"/>
  <c r="U83" i="3"/>
  <c r="W81" i="3"/>
  <c r="T79" i="3"/>
  <c r="Q77" i="3"/>
  <c r="V74" i="3"/>
  <c r="R72" i="3"/>
  <c r="V151" i="3"/>
  <c r="Q137" i="3"/>
  <c r="R132" i="3"/>
  <c r="Q106" i="3"/>
  <c r="Y111" i="3"/>
  <c r="S24" i="3"/>
  <c r="AB92" i="3"/>
  <c r="AB102" i="3"/>
  <c r="AB113" i="3"/>
  <c r="AB116" i="3"/>
  <c r="AB98" i="3"/>
  <c r="AB90" i="3"/>
  <c r="AB62" i="3"/>
  <c r="AB43" i="3"/>
  <c r="AB12" i="3"/>
  <c r="AB130" i="3"/>
  <c r="AB115" i="3"/>
  <c r="AB94" i="3"/>
  <c r="AB42" i="3"/>
  <c r="AB40" i="3"/>
  <c r="AB38" i="3"/>
  <c r="AB32" i="3"/>
  <c r="AF2" i="2"/>
  <c r="AB14" i="3"/>
  <c r="AB45" i="3"/>
  <c r="AB147" i="3"/>
  <c r="B6" i="5"/>
  <c r="AE5" i="2"/>
  <c r="AB13" i="3"/>
  <c r="AB125" i="3"/>
  <c r="AB122" i="3"/>
  <c r="AB55" i="3"/>
  <c r="AB53" i="3"/>
  <c r="AB51" i="3"/>
  <c r="AB60" i="3"/>
  <c r="AB58" i="3"/>
  <c r="AB137" i="3"/>
  <c r="AB111" i="3"/>
  <c r="AB47" i="3"/>
  <c r="AB21" i="3"/>
  <c r="AB8" i="3"/>
  <c r="AB131" i="3"/>
  <c r="AB30" i="3"/>
  <c r="AB150" i="3"/>
  <c r="AB114" i="3"/>
  <c r="AB99" i="3"/>
  <c r="AB87" i="3"/>
  <c r="AB112" i="3"/>
  <c r="AB88" i="3"/>
  <c r="AB97" i="3"/>
  <c r="AB63" i="3"/>
  <c r="AB80" i="3"/>
  <c r="AB78" i="3"/>
  <c r="AB76" i="3"/>
  <c r="AB74" i="3"/>
  <c r="AB72" i="3"/>
  <c r="AB143" i="3"/>
  <c r="AB121" i="3"/>
  <c r="AF4" i="2"/>
  <c r="AB93" i="3"/>
  <c r="AB37" i="3"/>
  <c r="AB33" i="3"/>
  <c r="AF3" i="2"/>
  <c r="AB44" i="3"/>
  <c r="AB20" i="3"/>
  <c r="AB11" i="3"/>
  <c r="AB18" i="3"/>
  <c r="AB16" i="3"/>
  <c r="AE2" i="2"/>
  <c r="AB142" i="3"/>
  <c r="AB146" i="3"/>
  <c r="AB140" i="3"/>
  <c r="AB138" i="3"/>
  <c r="AB120" i="3"/>
  <c r="AB66" i="3"/>
  <c r="AB54" i="3"/>
  <c r="AB57" i="3"/>
  <c r="AB83" i="3"/>
  <c r="AB77" i="3"/>
  <c r="AB136" i="3"/>
  <c r="AB144" i="3"/>
  <c r="AB128" i="3"/>
  <c r="AB133" i="3"/>
  <c r="AB108" i="3"/>
  <c r="AB110" i="3"/>
  <c r="AB22" i="3"/>
  <c r="AB15" i="3"/>
  <c r="AB10" i="3"/>
  <c r="AB2" i="3"/>
  <c r="AB3" i="3"/>
  <c r="AB36" i="3"/>
  <c r="AB29" i="3"/>
  <c r="AB96" i="3"/>
  <c r="AB84" i="3"/>
  <c r="AB27" i="3"/>
  <c r="AB148" i="3"/>
  <c r="AB124" i="3"/>
  <c r="AB119" i="3"/>
  <c r="AB117" i="3"/>
  <c r="AB64" i="3"/>
  <c r="AB50" i="3"/>
  <c r="AB59" i="3"/>
  <c r="AB68" i="3"/>
  <c r="AB75" i="3"/>
  <c r="AB73" i="3"/>
  <c r="AB151" i="3"/>
  <c r="AB132" i="3"/>
  <c r="AB135" i="3"/>
  <c r="AB126" i="3"/>
  <c r="AB107" i="3"/>
  <c r="AB103" i="3"/>
  <c r="AB26" i="3"/>
  <c r="AB9" i="3"/>
  <c r="AB4" i="3"/>
  <c r="AB5" i="3"/>
  <c r="AB41" i="3"/>
  <c r="AB39" i="3"/>
  <c r="AB34" i="3"/>
  <c r="AB91" i="3"/>
  <c r="AB127" i="3"/>
  <c r="AB49" i="3"/>
  <c r="AB19" i="3"/>
  <c r="AB17" i="3"/>
  <c r="AB118" i="3"/>
  <c r="AB65" i="3"/>
  <c r="AB48" i="3"/>
  <c r="AB69" i="3"/>
  <c r="AB152" i="3"/>
  <c r="AB67" i="3"/>
  <c r="AB6" i="3"/>
  <c r="AB35" i="3"/>
  <c r="AB89" i="3"/>
  <c r="AE3" i="2"/>
  <c r="AB141" i="3"/>
  <c r="AB105" i="3"/>
  <c r="AB61" i="3"/>
  <c r="AB81" i="3"/>
  <c r="AB145" i="3"/>
  <c r="AB23" i="3"/>
  <c r="AB129" i="3"/>
  <c r="AB31" i="3"/>
  <c r="AB28" i="3"/>
  <c r="AF5" i="2"/>
  <c r="AE4" i="2"/>
  <c r="Y2" i="2" l="1"/>
  <c r="AD2" i="2"/>
  <c r="W2" i="2"/>
  <c r="X5" i="2"/>
  <c r="Y4" i="2"/>
  <c r="AC2" i="2"/>
  <c r="AD5" i="2"/>
  <c r="AA2" i="2"/>
  <c r="AA5" i="2"/>
  <c r="AC5" i="2"/>
  <c r="W4" i="2"/>
  <c r="AB3" i="2"/>
  <c r="AC3" i="2"/>
  <c r="AB2" i="2"/>
  <c r="X4" i="2"/>
  <c r="AB2" i="1"/>
  <c r="F3" i="5" s="1"/>
  <c r="F10" i="5" s="1"/>
  <c r="Z5" i="2"/>
  <c r="AA4" i="2"/>
  <c r="V2" i="2"/>
  <c r="V5" i="2"/>
  <c r="W5" i="2"/>
  <c r="Y5" i="2"/>
  <c r="AD4" i="2"/>
  <c r="V3" i="2"/>
  <c r="X3" i="2"/>
  <c r="Y3" i="2"/>
  <c r="V2" i="1" s="1"/>
  <c r="D3" i="5" s="1"/>
  <c r="D10" i="5" s="1"/>
  <c r="AA3" i="2"/>
  <c r="X2" i="2"/>
  <c r="Z3" i="2"/>
  <c r="AD3" i="2"/>
  <c r="Z2" i="2"/>
  <c r="Z4" i="2"/>
  <c r="AB5" i="2"/>
  <c r="V4" i="2"/>
  <c r="AC4" i="2"/>
  <c r="AB4" i="2"/>
  <c r="W3" i="2"/>
  <c r="AG3" i="2"/>
  <c r="AC2" i="1"/>
  <c r="F4" i="5" s="1"/>
  <c r="AG2" i="2"/>
  <c r="AG5" i="2"/>
  <c r="AG4" i="2"/>
  <c r="AA2" i="1" l="1"/>
  <c r="E5" i="5" s="1"/>
  <c r="E13" i="5" s="1"/>
  <c r="E17" i="5" s="1"/>
  <c r="T2" i="1"/>
  <c r="C4" i="5" s="1"/>
  <c r="C8" i="5" s="1"/>
  <c r="C12" i="5"/>
  <c r="C16" i="5" s="1"/>
  <c r="D7" i="5"/>
  <c r="D11" i="5"/>
  <c r="D15" i="5" s="1"/>
  <c r="F8" i="5"/>
  <c r="F12" i="5"/>
  <c r="F16" i="5" s="1"/>
  <c r="F7" i="5"/>
  <c r="F11" i="5"/>
  <c r="F15" i="5" s="1"/>
  <c r="E9" i="5"/>
  <c r="W2" i="1"/>
  <c r="D4" i="5" s="1"/>
  <c r="X2" i="1"/>
  <c r="D5" i="5" s="1"/>
  <c r="D13" i="5" s="1"/>
  <c r="D17" i="5" s="1"/>
  <c r="S2" i="1"/>
  <c r="C3" i="5" s="1"/>
  <c r="C10" i="5" s="1"/>
  <c r="U2" i="1"/>
  <c r="C5" i="5" s="1"/>
  <c r="C13" i="5" s="1"/>
  <c r="C17" i="5" s="1"/>
  <c r="Y2" i="1"/>
  <c r="E3" i="5" s="1"/>
  <c r="E10" i="5" s="1"/>
  <c r="Z2" i="1"/>
  <c r="E4" i="5" s="1"/>
  <c r="AD2" i="1"/>
  <c r="F5" i="5" s="1"/>
  <c r="F6" i="5" s="1"/>
  <c r="F9" i="5" l="1"/>
  <c r="F13" i="5"/>
  <c r="F17" i="5" s="1"/>
  <c r="C7" i="5"/>
  <c r="C11" i="5"/>
  <c r="C15" i="5" s="1"/>
  <c r="E8" i="5"/>
  <c r="E12" i="5"/>
  <c r="E16" i="5" s="1"/>
  <c r="E7" i="5"/>
  <c r="E11" i="5"/>
  <c r="E15" i="5" s="1"/>
  <c r="D8" i="5"/>
  <c r="D12" i="5"/>
  <c r="D16" i="5" s="1"/>
  <c r="D9" i="5"/>
  <c r="D6" i="5"/>
  <c r="C9" i="5"/>
  <c r="C6" i="5"/>
  <c r="E6" i="5"/>
</calcChain>
</file>

<file path=xl/sharedStrings.xml><?xml version="1.0" encoding="utf-8"?>
<sst xmlns="http://schemas.openxmlformats.org/spreadsheetml/2006/main" count="730" uniqueCount="227">
  <si>
    <t>portfolio-id</t>
  </si>
  <si>
    <t>site-count</t>
  </si>
  <si>
    <t>asset-count</t>
  </si>
  <si>
    <t>x-tons</t>
  </si>
  <si>
    <t>x-hp</t>
  </si>
  <si>
    <t>x-avg-age</t>
  </si>
  <si>
    <t>x-avg-weighted-age</t>
  </si>
  <si>
    <t>x-avg-eer</t>
  </si>
  <si>
    <t>x-avg-weighted-eer</t>
  </si>
  <si>
    <t>n-tons</t>
  </si>
  <si>
    <t>n-hp</t>
  </si>
  <si>
    <t>n-avg-age</t>
  </si>
  <si>
    <t>n-avg-weighted-age</t>
  </si>
  <si>
    <t>n-avg-eer</t>
  </si>
  <si>
    <t>n-avg-weighted-eer</t>
  </si>
  <si>
    <t>pre-kwh-hvac-yearly</t>
  </si>
  <si>
    <t>post-kwh-hvac-yearly</t>
  </si>
  <si>
    <t>sav-kwh-hvac-yearly</t>
  </si>
  <si>
    <t>BGHE</t>
  </si>
  <si>
    <t>site-id</t>
  </si>
  <si>
    <t>address</t>
  </si>
  <si>
    <t>latitude</t>
  </si>
  <si>
    <t>longitude</t>
  </si>
  <si>
    <t>Tulsa</t>
  </si>
  <si>
    <t>Tulsa, OK</t>
  </si>
  <si>
    <t>Lowry</t>
  </si>
  <si>
    <t>Lowry, OK</t>
  </si>
  <si>
    <t>Anderson</t>
  </si>
  <si>
    <t>Anderson, OK</t>
  </si>
  <si>
    <t>Shawnee</t>
  </si>
  <si>
    <t>Shawnee, OK</t>
  </si>
  <si>
    <t>site</t>
  </si>
  <si>
    <t>asset-id</t>
  </si>
  <si>
    <t>x_tons</t>
  </si>
  <si>
    <t>x_hp</t>
  </si>
  <si>
    <t>x_age</t>
  </si>
  <si>
    <t>x_eer</t>
  </si>
  <si>
    <t>x_vfd</t>
  </si>
  <si>
    <t>strategy</t>
  </si>
  <si>
    <t>n_tons</t>
  </si>
  <si>
    <t>n_hp</t>
  </si>
  <si>
    <t>n_age</t>
  </si>
  <si>
    <t>n_eer</t>
  </si>
  <si>
    <t>n_vfd</t>
  </si>
  <si>
    <t>Tulsa-86</t>
  </si>
  <si>
    <t>Replace</t>
  </si>
  <si>
    <t>Tulsa-73</t>
  </si>
  <si>
    <t>Retrofit</t>
  </si>
  <si>
    <t>Tulsa-76</t>
  </si>
  <si>
    <t>Tulsa-79</t>
  </si>
  <si>
    <t>Tulsa-74</t>
  </si>
  <si>
    <t>Tulsa-85</t>
  </si>
  <si>
    <t>Tulsa-75</t>
  </si>
  <si>
    <t>Tulsa-99</t>
  </si>
  <si>
    <t>Tulsa-82</t>
  </si>
  <si>
    <t>Tulsa-92</t>
  </si>
  <si>
    <t>Tulsa-96</t>
  </si>
  <si>
    <t>Tulsa-91</t>
  </si>
  <si>
    <t>Tulsa-97</t>
  </si>
  <si>
    <t>Tulsa-78</t>
  </si>
  <si>
    <t>Tulsa-93</t>
  </si>
  <si>
    <t>Tulsa-90</t>
  </si>
  <si>
    <t>Tulsa-80</t>
  </si>
  <si>
    <t>Tulsa-83</t>
  </si>
  <si>
    <t>Tulsa-98</t>
  </si>
  <si>
    <t>Tulsa-101</t>
  </si>
  <si>
    <t>Tulsa-89</t>
  </si>
  <si>
    <t>Tulsa-77</t>
  </si>
  <si>
    <t>Tulsa-84</t>
  </si>
  <si>
    <t>Tulsa-95</t>
  </si>
  <si>
    <t>Tulsa-87</t>
  </si>
  <si>
    <t>Lowry-66</t>
  </si>
  <si>
    <t>Lowry-51</t>
  </si>
  <si>
    <t>Lowry-54</t>
  </si>
  <si>
    <t>Lowry-55</t>
  </si>
  <si>
    <t>Lowry-56</t>
  </si>
  <si>
    <t>Lowry-58</t>
  </si>
  <si>
    <t>Lowry-59</t>
  </si>
  <si>
    <t>Lowry-60</t>
  </si>
  <si>
    <t>Lowry-65</t>
  </si>
  <si>
    <t>Lowry-67</t>
  </si>
  <si>
    <t>Lowry-68</t>
  </si>
  <si>
    <t>Lowry-69</t>
  </si>
  <si>
    <t>Lowry-70</t>
  </si>
  <si>
    <t>Lowry-71</t>
  </si>
  <si>
    <t>Lowry-52</t>
  </si>
  <si>
    <t>Lowry-50</t>
  </si>
  <si>
    <t>Lowry-64</t>
  </si>
  <si>
    <t>Lowry-62</t>
  </si>
  <si>
    <t>Lowry-57</t>
  </si>
  <si>
    <t>Lowry-48</t>
  </si>
  <si>
    <t>Lowry-49</t>
  </si>
  <si>
    <t>Anderson-1</t>
  </si>
  <si>
    <t>Anderson-15</t>
  </si>
  <si>
    <t>Anderson-2</t>
  </si>
  <si>
    <t>Anderson-5</t>
  </si>
  <si>
    <t>Anderson-6</t>
  </si>
  <si>
    <t>Anderson-7</t>
  </si>
  <si>
    <t>Anderson-8</t>
  </si>
  <si>
    <t>Anderson-18</t>
  </si>
  <si>
    <t>Anderson-19</t>
  </si>
  <si>
    <t>Anderson-16</t>
  </si>
  <si>
    <t>Anderson-17</t>
  </si>
  <si>
    <t>Anderson-12</t>
  </si>
  <si>
    <t>Anderson-9</t>
  </si>
  <si>
    <t>Anderson-10</t>
  </si>
  <si>
    <t>Anderson-13</t>
  </si>
  <si>
    <t>Anderson-14</t>
  </si>
  <si>
    <t>Anderson-11</t>
  </si>
  <si>
    <t>Anderson-35</t>
  </si>
  <si>
    <t>Anderson-3</t>
  </si>
  <si>
    <t>Anderson-4</t>
  </si>
  <si>
    <t>Anderson-27</t>
  </si>
  <si>
    <t>Anderson-42</t>
  </si>
  <si>
    <t>Anderson-40</t>
  </si>
  <si>
    <t>Anderson-41</t>
  </si>
  <si>
    <t>Anderson-24</t>
  </si>
  <si>
    <t>Anderson-38</t>
  </si>
  <si>
    <t>Anderson-26</t>
  </si>
  <si>
    <t>Anderson-32</t>
  </si>
  <si>
    <t>Anderson-39</t>
  </si>
  <si>
    <t>Anderson-36</t>
  </si>
  <si>
    <t>Anderson-37</t>
  </si>
  <si>
    <t>Anderson-45</t>
  </si>
  <si>
    <t>Anderson-28</t>
  </si>
  <si>
    <t>Anderson-44</t>
  </si>
  <si>
    <t>Anderson-46</t>
  </si>
  <si>
    <t>Anderson-47</t>
  </si>
  <si>
    <t>Anderson-25</t>
  </si>
  <si>
    <t>Anderson-20</t>
  </si>
  <si>
    <t>Anderson-22</t>
  </si>
  <si>
    <t>Anderson-21</t>
  </si>
  <si>
    <t>Anderson-31</t>
  </si>
  <si>
    <t>Anderson-33</t>
  </si>
  <si>
    <t>Anderson-30</t>
  </si>
  <si>
    <t>Anderson-43</t>
  </si>
  <si>
    <t>Anderson-23</t>
  </si>
  <si>
    <t>Shawnee-131</t>
  </si>
  <si>
    <t>Shawnee-132</t>
  </si>
  <si>
    <t>Shawnee-134</t>
  </si>
  <si>
    <t>Shawnee-135</t>
  </si>
  <si>
    <t>Shawnee-137</t>
  </si>
  <si>
    <t>Shawnee-138</t>
  </si>
  <si>
    <t>Shawnee-139</t>
  </si>
  <si>
    <t>Shawnee-140</t>
  </si>
  <si>
    <t>Shawnee-141</t>
  </si>
  <si>
    <t>Shawnee-142</t>
  </si>
  <si>
    <t>Shawnee-143</t>
  </si>
  <si>
    <t>Shawnee-145</t>
  </si>
  <si>
    <t>Shawnee-146</t>
  </si>
  <si>
    <t>Shawnee-147</t>
  </si>
  <si>
    <t>Shawnee-148</t>
  </si>
  <si>
    <t>Shawnee-144</t>
  </si>
  <si>
    <t>Shawnee-153</t>
  </si>
  <si>
    <t>Shawnee-154</t>
  </si>
  <si>
    <t>Shawnee-155</t>
  </si>
  <si>
    <t>Shawnee-156</t>
  </si>
  <si>
    <t>Shawnee-149</t>
  </si>
  <si>
    <t>Shawnee-150</t>
  </si>
  <si>
    <t>Shawnee-157</t>
  </si>
  <si>
    <t>Shawnee-158</t>
  </si>
  <si>
    <t>Shawnee-159</t>
  </si>
  <si>
    <t>Shawnee-160</t>
  </si>
  <si>
    <t>Shawnee-161</t>
  </si>
  <si>
    <t>Shawnee-162</t>
  </si>
  <si>
    <t>Shawnee-151</t>
  </si>
  <si>
    <t>Shawnee-152</t>
  </si>
  <si>
    <t>Shawnee-163</t>
  </si>
  <si>
    <t>Shawnee-164</t>
  </si>
  <si>
    <t>Shawnee-165</t>
  </si>
  <si>
    <t>Shawnee-166</t>
  </si>
  <si>
    <t>Shawnee-112</t>
  </si>
  <si>
    <t>Shawnee-117</t>
  </si>
  <si>
    <t>Shawnee-136</t>
  </si>
  <si>
    <t>Shawnee-128</t>
  </si>
  <si>
    <t>Shawnee-110</t>
  </si>
  <si>
    <t>Shawnee-119</t>
  </si>
  <si>
    <t>Shawnee-120</t>
  </si>
  <si>
    <t>Shawnee-121</t>
  </si>
  <si>
    <t>Shawnee-125</t>
  </si>
  <si>
    <t>Shawnee-133</t>
  </si>
  <si>
    <t>Shawnee-113</t>
  </si>
  <si>
    <t>Shawnee-114</t>
  </si>
  <si>
    <t>Shawnee-105</t>
  </si>
  <si>
    <t>Shawnee-126</t>
  </si>
  <si>
    <t>Shawnee-122</t>
  </si>
  <si>
    <t>Shawnee-123</t>
  </si>
  <si>
    <t>Shawnee-102</t>
  </si>
  <si>
    <t>Shawnee-103</t>
  </si>
  <si>
    <t>Shawnee-108</t>
  </si>
  <si>
    <t>Shawnee-104</t>
  </si>
  <si>
    <t>Shawnee-127</t>
  </si>
  <si>
    <t>Shawnee-111</t>
  </si>
  <si>
    <t>Shawnee-109</t>
  </si>
  <si>
    <t>Shawnee-115</t>
  </si>
  <si>
    <t>Shawnee-124</t>
  </si>
  <si>
    <t>Shawnee-118</t>
  </si>
  <si>
    <t>AUID</t>
  </si>
  <si>
    <t>LOC</t>
  </si>
  <si>
    <t xml:space="preserve">ENFT-PRE KWH </t>
  </si>
  <si>
    <t xml:space="preserve">ENFT-POST KWH </t>
  </si>
  <si>
    <t>ENFT-CNSRV-PRE KWH</t>
  </si>
  <si>
    <t>ENFT-CNSRV-POST KWH</t>
  </si>
  <si>
    <t>ENFT-SAV-KWH</t>
  </si>
  <si>
    <t>ENFT-CNSRV-SAV-KWH</t>
  </si>
  <si>
    <t>SCH-PRE-KWH</t>
  </si>
  <si>
    <t>SCH-POST-KWH</t>
  </si>
  <si>
    <t>SCH-SAV-KWH</t>
  </si>
  <si>
    <t>EFLH-C</t>
  </si>
  <si>
    <t>KEY</t>
  </si>
  <si>
    <t>PETE-PRE-KWH</t>
  </si>
  <si>
    <t>PETE-POST-KWH</t>
  </si>
  <si>
    <t>PETE-SAV-KWH</t>
  </si>
  <si>
    <t>Sav KWH</t>
  </si>
  <si>
    <t>Post KWH</t>
  </si>
  <si>
    <t>Pre KWH</t>
  </si>
  <si>
    <t>Enerfit</t>
  </si>
  <si>
    <t>Pre Ratio</t>
  </si>
  <si>
    <t>Post Ratio</t>
  </si>
  <si>
    <t>Sav Ratio</t>
  </si>
  <si>
    <t>% Reduction</t>
  </si>
  <si>
    <t>TDD8760</t>
  </si>
  <si>
    <t>CF Model</t>
  </si>
  <si>
    <t>Current M&amp;V</t>
  </si>
  <si>
    <t>Simple EFLH</t>
  </si>
  <si>
    <t>Building Annual KWH</t>
  </si>
  <si>
    <t>HVAC % TOTAL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</si>
</sst>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* #,##0_);_(* \(#,##0\);_(* &quot;0&quot;_);_(@_)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 Nova Cond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18" fillId="33" borderId="0" xfId="0" applyFont="1" applyFill="1" applyAlignment="1">
      <alignment horizontal="left" vertical="center" indent="1"/>
    </xf>
    <xf numFmtId="164" fontId="18" fillId="33" borderId="0" xfId="0" applyNumberFormat="1" applyFont="1" applyFill="1" applyAlignment="1">
      <alignment horizontal="left" vertical="center"/>
    </xf>
    <xf numFmtId="164" fontId="18" fillId="34" borderId="10" xfId="0" applyNumberFormat="1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right" vertical="center"/>
    </xf>
    <xf numFmtId="1" fontId="18" fillId="33" borderId="0" xfId="0" applyNumberFormat="1" applyFont="1" applyFill="1" applyAlignment="1">
      <alignment horizontal="left" vertical="center"/>
    </xf>
    <xf numFmtId="164" fontId="18" fillId="33" borderId="0" xfId="0" applyNumberFormat="1" applyFont="1" applyFill="1" applyAlignment="1">
      <alignment horizontal="left" vertical="center" indent="1"/>
    </xf>
    <xf numFmtId="0" fontId="18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right" vertical="center"/>
    </xf>
    <xf numFmtId="165" fontId="0" fillId="0" borderId="11" xfId="1" applyNumberFormat="1" applyFont="1" applyBorder="1"/>
    <xf numFmtId="3" fontId="0" fillId="0" borderId="11" xfId="0" applyNumberFormat="1" applyBorder="1"/>
    <xf numFmtId="0" fontId="0" fillId="0" borderId="11" xfId="0" applyFill="1" applyBorder="1"/>
    <xf numFmtId="0" fontId="0" fillId="0" borderId="11" xfId="0" applyBorder="1"/>
    <xf numFmtId="0" fontId="0" fillId="0" borderId="0" xfId="0"/>
    <xf numFmtId="0" fontId="0" fillId="0" borderId="0" xfId="0"/>
    <xf numFmtId="2" fontId="0" fillId="0" borderId="11" xfId="0" applyNumberFormat="1" applyFill="1" applyBorder="1"/>
    <xf numFmtId="44" fontId="0" fillId="0" borderId="0" xfId="43" applyFont="1"/>
    <xf numFmtId="0" fontId="0" fillId="0" borderId="12" xfId="0" applyFill="1" applyBorder="1"/>
    <xf numFmtId="9" fontId="0" fillId="0" borderId="0" xfId="1" applyFont="1"/>
    <xf numFmtId="44" fontId="0" fillId="0" borderId="0" xfId="0" applyNumberFormat="1"/>
    <xf numFmtId="0" fontId="0" fillId="0" borderId="0" xfId="0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Pre 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Summary!$B$1:$F$1</c:f>
              <c:strCache>
                <c:ptCount val="5"/>
                <c:pt idx="0">
                  <c:v>TDD8760</c:v>
                </c:pt>
                <c:pt idx="1">
                  <c:v>Enerfit</c:v>
                </c:pt>
                <c:pt idx="2">
                  <c:v>CF Model</c:v>
                </c:pt>
                <c:pt idx="3">
                  <c:v>Current M&amp;V</c:v>
                </c:pt>
                <c:pt idx="4">
                  <c:v>Simple EFLH</c:v>
                </c:pt>
              </c:strCache>
            </c:strRef>
          </c:cat>
          <c:val>
            <c:numRef>
              <c:f>Summary!$B$3:$F$3</c:f>
              <c:numCache>
                <c:formatCode>#,##0</c:formatCode>
                <c:ptCount val="5"/>
                <c:pt idx="0">
                  <c:v>6919873.9477707604</c:v>
                </c:pt>
                <c:pt idx="1">
                  <c:v>6270031</c:v>
                </c:pt>
                <c:pt idx="2">
                  <c:v>5016024.8</c:v>
                </c:pt>
                <c:pt idx="3">
                  <c:v>14173300.200832238</c:v>
                </c:pt>
                <c:pt idx="4">
                  <c:v>4639145.0486935526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1-4D2C-9630-6399C175CD20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Post KWH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Summary!$B$1:$F$1</c:f>
              <c:strCache>
                <c:ptCount val="5"/>
                <c:pt idx="0">
                  <c:v>TDD8760</c:v>
                </c:pt>
                <c:pt idx="1">
                  <c:v>Enerfit</c:v>
                </c:pt>
                <c:pt idx="2">
                  <c:v>CF Model</c:v>
                </c:pt>
                <c:pt idx="3">
                  <c:v>Current M&amp;V</c:v>
                </c:pt>
                <c:pt idx="4">
                  <c:v>Simple EFLH</c:v>
                </c:pt>
              </c:strCache>
            </c:strRef>
          </c:cat>
          <c:val>
            <c:numRef>
              <c:f>Summary!$B$4:$F$4</c:f>
              <c:numCache>
                <c:formatCode>#,##0</c:formatCode>
                <c:ptCount val="5"/>
                <c:pt idx="0">
                  <c:v>2556739.7781604598</c:v>
                </c:pt>
                <c:pt idx="1">
                  <c:v>2145173</c:v>
                </c:pt>
                <c:pt idx="2">
                  <c:v>2252431.6500000013</c:v>
                </c:pt>
                <c:pt idx="3">
                  <c:v>8445135.4888853133</c:v>
                </c:pt>
                <c:pt idx="4">
                  <c:v>3884421.3513093726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1-4D2C-9630-6399C175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35520"/>
        <c:axId val="540836176"/>
      </c:lineChart>
      <c:lineChart>
        <c:grouping val="standard"/>
        <c:varyColors val="0"/>
        <c:ser>
          <c:idx val="2"/>
          <c:order val="2"/>
          <c:tx>
            <c:strRef>
              <c:f>Summary!$A$6</c:f>
              <c:strCache>
                <c:ptCount val="1"/>
                <c:pt idx="0">
                  <c:v>% Reduction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Summary!$B$6:$F$6</c:f>
              <c:numCache>
                <c:formatCode>0.0%</c:formatCode>
                <c:ptCount val="5"/>
                <c:pt idx="0">
                  <c:v>0.63052220351728883</c:v>
                </c:pt>
                <c:pt idx="1">
                  <c:v>0.65786883669315188</c:v>
                </c:pt>
                <c:pt idx="2">
                  <c:v>0.55095284815976175</c:v>
                </c:pt>
                <c:pt idx="3">
                  <c:v>0.40415179462653145</c:v>
                </c:pt>
                <c:pt idx="4">
                  <c:v>0.16268594524689858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1-4D2C-9630-6399C175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700944"/>
        <c:axId val="799702256"/>
      </c:lineChart>
      <c:catAx>
        <c:axId val="5408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6176"/>
        <c:crosses val="autoZero"/>
        <c:auto val="1"/>
        <c:lblAlgn val="ctr"/>
        <c:lblOffset val="100"/>
        <c:noMultiLvlLbl val="0"/>
      </c:catAx>
      <c:valAx>
        <c:axId val="5408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5520"/>
        <c:crosses val="autoZero"/>
        <c:crossBetween val="between"/>
      </c:valAx>
      <c:valAx>
        <c:axId val="7997022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00944"/>
        <c:crosses val="max"/>
        <c:crossBetween val="between"/>
      </c:valAx>
      <c:catAx>
        <c:axId val="79970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79970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KWH By BGHE Asset (TDD8760 vs</a:t>
            </a:r>
            <a:r>
              <a:rPr lang="en-US" baseline="0"/>
              <a:t> Enerfit)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BGHE_asset_summary!$N$1</c:f>
              <c:strCache>
                <c:ptCount val="1"/>
                <c:pt idx="0">
                  <c:v>pre-kwh-hvac-yearly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BGHE_asset_summary!$N$2:$N$152</c:f>
              <c:numCache>
                <c:formatCode>General</c:formatCode>
                <c:ptCount val="151"/>
                <c:pt idx="0">
                  <c:v>193403.04049173501</c:v>
                </c:pt>
                <c:pt idx="1">
                  <c:v>193403.040469431</c:v>
                </c:pt>
                <c:pt idx="2">
                  <c:v>193403.040469431</c:v>
                </c:pt>
                <c:pt idx="3">
                  <c:v>193403.04046741399</c:v>
                </c:pt>
                <c:pt idx="4">
                  <c:v>193403.04046741399</c:v>
                </c:pt>
                <c:pt idx="5">
                  <c:v>193403.04046741399</c:v>
                </c:pt>
                <c:pt idx="6">
                  <c:v>193403.04046741399</c:v>
                </c:pt>
                <c:pt idx="7">
                  <c:v>172350.56558965801</c:v>
                </c:pt>
                <c:pt idx="8">
                  <c:v>172350.56558965801</c:v>
                </c:pt>
                <c:pt idx="9">
                  <c:v>119331.29862083901</c:v>
                </c:pt>
                <c:pt idx="10">
                  <c:v>92796.366502312798</c:v>
                </c:pt>
                <c:pt idx="11">
                  <c:v>131962.78356780301</c:v>
                </c:pt>
                <c:pt idx="12">
                  <c:v>123236.452369853</c:v>
                </c:pt>
                <c:pt idx="13">
                  <c:v>123236.452369853</c:v>
                </c:pt>
                <c:pt idx="14">
                  <c:v>79528.900459237993</c:v>
                </c:pt>
                <c:pt idx="15">
                  <c:v>79528.900459237993</c:v>
                </c:pt>
                <c:pt idx="16">
                  <c:v>79528.900444651503</c:v>
                </c:pt>
                <c:pt idx="17">
                  <c:v>79528.900444651503</c:v>
                </c:pt>
                <c:pt idx="18">
                  <c:v>72907.816741872506</c:v>
                </c:pt>
                <c:pt idx="19">
                  <c:v>72907.816734193897</c:v>
                </c:pt>
                <c:pt idx="20">
                  <c:v>72907.816734193897</c:v>
                </c:pt>
                <c:pt idx="21">
                  <c:v>72907.816734193897</c:v>
                </c:pt>
                <c:pt idx="22">
                  <c:v>72907.816734193897</c:v>
                </c:pt>
                <c:pt idx="23">
                  <c:v>72907.816734193897</c:v>
                </c:pt>
                <c:pt idx="24">
                  <c:v>72907.816734193897</c:v>
                </c:pt>
                <c:pt idx="25">
                  <c:v>72907.816731715502</c:v>
                </c:pt>
                <c:pt idx="26">
                  <c:v>66286.733019924504</c:v>
                </c:pt>
                <c:pt idx="27">
                  <c:v>106038.53391787699</c:v>
                </c:pt>
                <c:pt idx="28">
                  <c:v>92796.366519873394</c:v>
                </c:pt>
                <c:pt idx="29">
                  <c:v>92796.366519873394</c:v>
                </c:pt>
                <c:pt idx="30">
                  <c:v>92796.366519873394</c:v>
                </c:pt>
                <c:pt idx="31">
                  <c:v>92796.366519873394</c:v>
                </c:pt>
                <c:pt idx="32">
                  <c:v>92796.366519873394</c:v>
                </c:pt>
                <c:pt idx="33">
                  <c:v>92796.366519873394</c:v>
                </c:pt>
                <c:pt idx="34">
                  <c:v>92796.366519873394</c:v>
                </c:pt>
                <c:pt idx="35">
                  <c:v>92796.366519873394</c:v>
                </c:pt>
                <c:pt idx="36">
                  <c:v>92796.366519873394</c:v>
                </c:pt>
                <c:pt idx="37">
                  <c:v>92796.366519873394</c:v>
                </c:pt>
                <c:pt idx="38">
                  <c:v>92796.366519873394</c:v>
                </c:pt>
                <c:pt idx="39">
                  <c:v>92796.366519873394</c:v>
                </c:pt>
                <c:pt idx="40">
                  <c:v>92796.366519873394</c:v>
                </c:pt>
                <c:pt idx="41">
                  <c:v>53019.266972825302</c:v>
                </c:pt>
                <c:pt idx="42">
                  <c:v>53019.266963100999</c:v>
                </c:pt>
                <c:pt idx="43">
                  <c:v>117687.49983038301</c:v>
                </c:pt>
                <c:pt idx="44">
                  <c:v>52713.925716048499</c:v>
                </c:pt>
                <c:pt idx="45">
                  <c:v>33143.3665117657</c:v>
                </c:pt>
                <c:pt idx="46">
                  <c:v>32878.017190655497</c:v>
                </c:pt>
                <c:pt idx="47">
                  <c:v>33143.366511868197</c:v>
                </c:pt>
                <c:pt idx="48">
                  <c:v>32878.017193726897</c:v>
                </c:pt>
                <c:pt idx="49">
                  <c:v>32878.017193726897</c:v>
                </c:pt>
                <c:pt idx="50">
                  <c:v>32878.017193726897</c:v>
                </c:pt>
                <c:pt idx="51">
                  <c:v>32878.017193726897</c:v>
                </c:pt>
                <c:pt idx="52">
                  <c:v>32878.017193726897</c:v>
                </c:pt>
                <c:pt idx="53">
                  <c:v>32878.017193726897</c:v>
                </c:pt>
                <c:pt idx="54">
                  <c:v>32878.017190655497</c:v>
                </c:pt>
                <c:pt idx="55">
                  <c:v>32878.017190655497</c:v>
                </c:pt>
                <c:pt idx="56">
                  <c:v>32878.017190655497</c:v>
                </c:pt>
                <c:pt idx="57">
                  <c:v>32878.017190655497</c:v>
                </c:pt>
                <c:pt idx="58">
                  <c:v>32878.017190655497</c:v>
                </c:pt>
                <c:pt idx="59">
                  <c:v>32878.017190553001</c:v>
                </c:pt>
                <c:pt idx="60">
                  <c:v>32878.017190553001</c:v>
                </c:pt>
                <c:pt idx="61">
                  <c:v>32878.017190553001</c:v>
                </c:pt>
                <c:pt idx="62">
                  <c:v>32878.017190553001</c:v>
                </c:pt>
                <c:pt idx="63">
                  <c:v>32878.017190553001</c:v>
                </c:pt>
                <c:pt idx="64">
                  <c:v>32878.017190553001</c:v>
                </c:pt>
                <c:pt idx="65">
                  <c:v>32473.668548778202</c:v>
                </c:pt>
                <c:pt idx="66">
                  <c:v>25413.142038797501</c:v>
                </c:pt>
                <c:pt idx="67">
                  <c:v>25413.142036756501</c:v>
                </c:pt>
                <c:pt idx="68">
                  <c:v>25413.142036147401</c:v>
                </c:pt>
                <c:pt idx="69">
                  <c:v>25413.142036147401</c:v>
                </c:pt>
                <c:pt idx="70">
                  <c:v>25413.142036147401</c:v>
                </c:pt>
                <c:pt idx="71">
                  <c:v>25413.142036147401</c:v>
                </c:pt>
                <c:pt idx="72">
                  <c:v>25413.142036147401</c:v>
                </c:pt>
                <c:pt idx="73">
                  <c:v>25413.142036147401</c:v>
                </c:pt>
                <c:pt idx="74">
                  <c:v>25413.142036147401</c:v>
                </c:pt>
                <c:pt idx="75">
                  <c:v>25413.142036147401</c:v>
                </c:pt>
                <c:pt idx="76">
                  <c:v>25413.142036147401</c:v>
                </c:pt>
                <c:pt idx="77">
                  <c:v>25413.142036147401</c:v>
                </c:pt>
                <c:pt idx="78">
                  <c:v>25413.142036147401</c:v>
                </c:pt>
                <c:pt idx="79">
                  <c:v>25413.142036147401</c:v>
                </c:pt>
                <c:pt idx="80">
                  <c:v>25413.142036147401</c:v>
                </c:pt>
                <c:pt idx="81">
                  <c:v>25413.142036147401</c:v>
                </c:pt>
                <c:pt idx="82">
                  <c:v>23193.561023009501</c:v>
                </c:pt>
                <c:pt idx="83">
                  <c:v>28066.635250924599</c:v>
                </c:pt>
                <c:pt idx="84">
                  <c:v>28066.635245377998</c:v>
                </c:pt>
                <c:pt idx="85">
                  <c:v>19385.290676352401</c:v>
                </c:pt>
                <c:pt idx="86">
                  <c:v>22038.783888479498</c:v>
                </c:pt>
                <c:pt idx="87">
                  <c:v>20908.598815015299</c:v>
                </c:pt>
                <c:pt idx="88">
                  <c:v>19385.290676352401</c:v>
                </c:pt>
                <c:pt idx="89">
                  <c:v>19340.304048994902</c:v>
                </c:pt>
                <c:pt idx="90">
                  <c:v>11928.070136742201</c:v>
                </c:pt>
                <c:pt idx="91">
                  <c:v>32473.668548778202</c:v>
                </c:pt>
                <c:pt idx="92">
                  <c:v>28066.6352486301</c:v>
                </c:pt>
                <c:pt idx="93">
                  <c:v>22038.783888479498</c:v>
                </c:pt>
                <c:pt idx="94">
                  <c:v>22038.783888479498</c:v>
                </c:pt>
                <c:pt idx="95">
                  <c:v>21049.9764362059</c:v>
                </c:pt>
                <c:pt idx="96">
                  <c:v>17892.105204371099</c:v>
                </c:pt>
                <c:pt idx="97">
                  <c:v>13252.2868756596</c:v>
                </c:pt>
                <c:pt idx="98">
                  <c:v>20353.3081115241</c:v>
                </c:pt>
                <c:pt idx="99">
                  <c:v>20353.3081115241</c:v>
                </c:pt>
                <c:pt idx="100">
                  <c:v>20353.3081115241</c:v>
                </c:pt>
                <c:pt idx="101">
                  <c:v>12706.571021416499</c:v>
                </c:pt>
                <c:pt idx="102">
                  <c:v>12706.5710193987</c:v>
                </c:pt>
                <c:pt idx="103">
                  <c:v>12706.5710193987</c:v>
                </c:pt>
                <c:pt idx="104">
                  <c:v>12706.571019242199</c:v>
                </c:pt>
                <c:pt idx="105">
                  <c:v>12706.571018073701</c:v>
                </c:pt>
                <c:pt idx="106">
                  <c:v>12706.571018073701</c:v>
                </c:pt>
                <c:pt idx="107">
                  <c:v>12706.571018073701</c:v>
                </c:pt>
                <c:pt idx="108">
                  <c:v>12706.5710164498</c:v>
                </c:pt>
                <c:pt idx="109">
                  <c:v>12706.571016423701</c:v>
                </c:pt>
                <c:pt idx="110">
                  <c:v>11928.070136742201</c:v>
                </c:pt>
                <c:pt idx="111">
                  <c:v>11596.780511504699</c:v>
                </c:pt>
                <c:pt idx="112">
                  <c:v>10073.472372841899</c:v>
                </c:pt>
                <c:pt idx="113">
                  <c:v>23703.469645858</c:v>
                </c:pt>
                <c:pt idx="114">
                  <c:v>12706.5710193987</c:v>
                </c:pt>
                <c:pt idx="115">
                  <c:v>12706.5710193987</c:v>
                </c:pt>
                <c:pt idx="116">
                  <c:v>11928.0701371428</c:v>
                </c:pt>
                <c:pt idx="117">
                  <c:v>11928.0701371428</c:v>
                </c:pt>
                <c:pt idx="118">
                  <c:v>11928.070136247399</c:v>
                </c:pt>
                <c:pt idx="119">
                  <c:v>11928.070134711699</c:v>
                </c:pt>
                <c:pt idx="120">
                  <c:v>11928.070134711699</c:v>
                </c:pt>
                <c:pt idx="121">
                  <c:v>11928.070134711699</c:v>
                </c:pt>
                <c:pt idx="122">
                  <c:v>11928.070134711699</c:v>
                </c:pt>
                <c:pt idx="123">
                  <c:v>11928.0701346604</c:v>
                </c:pt>
                <c:pt idx="124">
                  <c:v>11928.070134215999</c:v>
                </c:pt>
                <c:pt idx="125">
                  <c:v>11928.070134097199</c:v>
                </c:pt>
                <c:pt idx="126">
                  <c:v>19717.832378577401</c:v>
                </c:pt>
                <c:pt idx="127">
                  <c:v>17892.105205714201</c:v>
                </c:pt>
                <c:pt idx="128">
                  <c:v>18432.077076454301</c:v>
                </c:pt>
                <c:pt idx="129">
                  <c:v>18432.077076454301</c:v>
                </c:pt>
                <c:pt idx="130">
                  <c:v>10603.8533902497</c:v>
                </c:pt>
                <c:pt idx="131">
                  <c:v>10961.304779157101</c:v>
                </c:pt>
                <c:pt idx="132">
                  <c:v>10961.304779157101</c:v>
                </c:pt>
                <c:pt idx="133">
                  <c:v>10961.304776938399</c:v>
                </c:pt>
                <c:pt idx="134">
                  <c:v>9279.6366519873409</c:v>
                </c:pt>
                <c:pt idx="135">
                  <c:v>9279.6366504979505</c:v>
                </c:pt>
                <c:pt idx="136">
                  <c:v>9277.1067877852292</c:v>
                </c:pt>
                <c:pt idx="137">
                  <c:v>9277.1067877852292</c:v>
                </c:pt>
                <c:pt idx="138">
                  <c:v>9277.1067865156801</c:v>
                </c:pt>
                <c:pt idx="139">
                  <c:v>7952.8900459238002</c:v>
                </c:pt>
                <c:pt idx="140">
                  <c:v>7952.8900426872797</c:v>
                </c:pt>
                <c:pt idx="141">
                  <c:v>10961.304782082199</c:v>
                </c:pt>
                <c:pt idx="142">
                  <c:v>7889.2919325262201</c:v>
                </c:pt>
                <c:pt idx="143">
                  <c:v>7889.2919322396601</c:v>
                </c:pt>
                <c:pt idx="144">
                  <c:v>6626.1434381042</c:v>
                </c:pt>
                <c:pt idx="145">
                  <c:v>7223.4176281155696</c:v>
                </c:pt>
                <c:pt idx="146">
                  <c:v>7889.2919320569399</c:v>
                </c:pt>
                <c:pt idx="147">
                  <c:v>6114.4711200976899</c:v>
                </c:pt>
                <c:pt idx="148">
                  <c:v>5241.8380000789302</c:v>
                </c:pt>
                <c:pt idx="149">
                  <c:v>5241.8379993075696</c:v>
                </c:pt>
                <c:pt idx="150">
                  <c:v>5241.8380002699696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F-4F86-852D-E5D08FEAF1F1}"/>
            </c:ext>
          </c:extLst>
        </c:ser>
        <c:ser>
          <c:idx val="1"/>
          <c:order val="1"/>
          <c:tx>
            <c:strRef>
              <c:f>BGHE_asset_summary!$O$1</c:f>
              <c:strCache>
                <c:ptCount val="1"/>
                <c:pt idx="0">
                  <c:v>post-kwh-hvac-yearly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BGHE_asset_summary!$O$2:$O$152</c:f>
              <c:numCache>
                <c:formatCode>General</c:formatCode>
                <c:ptCount val="151"/>
                <c:pt idx="0">
                  <c:v>65383.616264572804</c:v>
                </c:pt>
                <c:pt idx="1">
                  <c:v>65383.616264572804</c:v>
                </c:pt>
                <c:pt idx="2">
                  <c:v>65383.616264572804</c:v>
                </c:pt>
                <c:pt idx="3">
                  <c:v>65383.616264572804</c:v>
                </c:pt>
                <c:pt idx="4">
                  <c:v>65383.616264572804</c:v>
                </c:pt>
                <c:pt idx="5">
                  <c:v>65383.616264572804</c:v>
                </c:pt>
                <c:pt idx="6">
                  <c:v>65383.616264572804</c:v>
                </c:pt>
                <c:pt idx="7">
                  <c:v>54472.749693187601</c:v>
                </c:pt>
                <c:pt idx="8">
                  <c:v>54472.749693187601</c:v>
                </c:pt>
                <c:pt idx="9">
                  <c:v>34817.266049202299</c:v>
                </c:pt>
                <c:pt idx="10">
                  <c:v>32055.2667449771</c:v>
                </c:pt>
                <c:pt idx="11">
                  <c:v>38666.8031944096</c:v>
                </c:pt>
                <c:pt idx="12">
                  <c:v>33135.651725598902</c:v>
                </c:pt>
                <c:pt idx="13">
                  <c:v>33135.651725598902</c:v>
                </c:pt>
                <c:pt idx="14">
                  <c:v>33100.0838578865</c:v>
                </c:pt>
                <c:pt idx="15">
                  <c:v>33100.0838578865</c:v>
                </c:pt>
                <c:pt idx="16">
                  <c:v>33628.117291413699</c:v>
                </c:pt>
                <c:pt idx="17">
                  <c:v>33628.117291413699</c:v>
                </c:pt>
                <c:pt idx="18">
                  <c:v>28207.8078104991</c:v>
                </c:pt>
                <c:pt idx="19">
                  <c:v>27761.078999649999</c:v>
                </c:pt>
                <c:pt idx="20">
                  <c:v>27761.078999649999</c:v>
                </c:pt>
                <c:pt idx="21">
                  <c:v>27761.078999649999</c:v>
                </c:pt>
                <c:pt idx="22">
                  <c:v>27761.078999649999</c:v>
                </c:pt>
                <c:pt idx="23">
                  <c:v>27761.078999649999</c:v>
                </c:pt>
                <c:pt idx="24">
                  <c:v>27761.078999649999</c:v>
                </c:pt>
                <c:pt idx="25">
                  <c:v>26887.623671832898</c:v>
                </c:pt>
                <c:pt idx="26">
                  <c:v>23736.214852524401</c:v>
                </c:pt>
                <c:pt idx="27">
                  <c:v>47014.608019100597</c:v>
                </c:pt>
                <c:pt idx="28">
                  <c:v>32575.379704830299</c:v>
                </c:pt>
                <c:pt idx="29">
                  <c:v>32575.379704830299</c:v>
                </c:pt>
                <c:pt idx="30">
                  <c:v>32575.379704830299</c:v>
                </c:pt>
                <c:pt idx="31">
                  <c:v>32575.379704830299</c:v>
                </c:pt>
                <c:pt idx="32">
                  <c:v>32575.379704830299</c:v>
                </c:pt>
                <c:pt idx="33">
                  <c:v>32575.379704830299</c:v>
                </c:pt>
                <c:pt idx="34">
                  <c:v>32575.379704830299</c:v>
                </c:pt>
                <c:pt idx="35">
                  <c:v>32575.379704830299</c:v>
                </c:pt>
                <c:pt idx="36">
                  <c:v>32575.379704830299</c:v>
                </c:pt>
                <c:pt idx="37">
                  <c:v>32575.379704830299</c:v>
                </c:pt>
                <c:pt idx="38">
                  <c:v>32575.379704830299</c:v>
                </c:pt>
                <c:pt idx="39">
                  <c:v>32575.379704830299</c:v>
                </c:pt>
                <c:pt idx="40">
                  <c:v>32575.379704830299</c:v>
                </c:pt>
                <c:pt idx="41">
                  <c:v>22066.7225719243</c:v>
                </c:pt>
                <c:pt idx="42">
                  <c:v>22418.744860942501</c:v>
                </c:pt>
                <c:pt idx="43">
                  <c:v>33135.651725598902</c:v>
                </c:pt>
                <c:pt idx="44">
                  <c:v>18671.501842802201</c:v>
                </c:pt>
                <c:pt idx="45">
                  <c:v>11307.1245876866</c:v>
                </c:pt>
                <c:pt idx="46">
                  <c:v>10957.5144370042</c:v>
                </c:pt>
                <c:pt idx="47">
                  <c:v>10947.0203539431</c:v>
                </c:pt>
                <c:pt idx="48">
                  <c:v>11136.2059613439</c:v>
                </c:pt>
                <c:pt idx="49">
                  <c:v>11136.2059613439</c:v>
                </c:pt>
                <c:pt idx="50">
                  <c:v>11136.2059613439</c:v>
                </c:pt>
                <c:pt idx="51">
                  <c:v>11136.2059613439</c:v>
                </c:pt>
                <c:pt idx="52">
                  <c:v>11136.2059613439</c:v>
                </c:pt>
                <c:pt idx="53">
                  <c:v>11136.2059613439</c:v>
                </c:pt>
                <c:pt idx="54">
                  <c:v>10957.5144370042</c:v>
                </c:pt>
                <c:pt idx="55">
                  <c:v>10957.5144370042</c:v>
                </c:pt>
                <c:pt idx="56">
                  <c:v>10957.5144370042</c:v>
                </c:pt>
                <c:pt idx="57">
                  <c:v>10957.5144370042</c:v>
                </c:pt>
                <c:pt idx="58">
                  <c:v>10957.5144370042</c:v>
                </c:pt>
                <c:pt idx="59">
                  <c:v>11317.618670747701</c:v>
                </c:pt>
                <c:pt idx="60">
                  <c:v>11317.618670747701</c:v>
                </c:pt>
                <c:pt idx="61">
                  <c:v>11317.618670747701</c:v>
                </c:pt>
                <c:pt idx="62">
                  <c:v>11317.618670747701</c:v>
                </c:pt>
                <c:pt idx="63">
                  <c:v>11317.618670747701</c:v>
                </c:pt>
                <c:pt idx="64">
                  <c:v>11317.618670747701</c:v>
                </c:pt>
                <c:pt idx="65">
                  <c:v>14488.0810379212</c:v>
                </c:pt>
                <c:pt idx="66">
                  <c:v>12791.9474622945</c:v>
                </c:pt>
                <c:pt idx="67">
                  <c:v>12791.9474622945</c:v>
                </c:pt>
                <c:pt idx="68">
                  <c:v>12791.9474622945</c:v>
                </c:pt>
                <c:pt idx="69">
                  <c:v>12791.9474622945</c:v>
                </c:pt>
                <c:pt idx="70">
                  <c:v>12791.9474622945</c:v>
                </c:pt>
                <c:pt idx="71">
                  <c:v>12791.9474622945</c:v>
                </c:pt>
                <c:pt idx="72">
                  <c:v>12791.9474622945</c:v>
                </c:pt>
                <c:pt idx="73">
                  <c:v>12791.9474622945</c:v>
                </c:pt>
                <c:pt idx="74">
                  <c:v>12791.9474622945</c:v>
                </c:pt>
                <c:pt idx="75">
                  <c:v>12791.9474622945</c:v>
                </c:pt>
                <c:pt idx="76">
                  <c:v>12791.9474622945</c:v>
                </c:pt>
                <c:pt idx="77">
                  <c:v>12791.9474622945</c:v>
                </c:pt>
                <c:pt idx="78">
                  <c:v>12791.9474622945</c:v>
                </c:pt>
                <c:pt idx="79">
                  <c:v>12791.9474622945</c:v>
                </c:pt>
                <c:pt idx="80">
                  <c:v>12791.9474622945</c:v>
                </c:pt>
                <c:pt idx="81">
                  <c:v>12791.9474622945</c:v>
                </c:pt>
                <c:pt idx="82">
                  <c:v>12791.9474622945</c:v>
                </c:pt>
                <c:pt idx="83">
                  <c:v>12239.329149134899</c:v>
                </c:pt>
                <c:pt idx="84">
                  <c:v>12239.329149134899</c:v>
                </c:pt>
                <c:pt idx="85">
                  <c:v>8781.9682843714309</c:v>
                </c:pt>
                <c:pt idx="86">
                  <c:v>9429.6453487901199</c:v>
                </c:pt>
                <c:pt idx="87">
                  <c:v>10830.9028506252</c:v>
                </c:pt>
                <c:pt idx="88">
                  <c:v>8781.9682843714309</c:v>
                </c:pt>
                <c:pt idx="89">
                  <c:v>6161.23766267473</c:v>
                </c:pt>
                <c:pt idx="90">
                  <c:v>5312.9759284248903</c:v>
                </c:pt>
                <c:pt idx="91">
                  <c:v>14488.0810379212</c:v>
                </c:pt>
                <c:pt idx="92">
                  <c:v>12239.329149134899</c:v>
                </c:pt>
                <c:pt idx="93">
                  <c:v>9429.6453487901199</c:v>
                </c:pt>
                <c:pt idx="94">
                  <c:v>9429.6453487901199</c:v>
                </c:pt>
                <c:pt idx="95">
                  <c:v>8781.9682843714309</c:v>
                </c:pt>
                <c:pt idx="96">
                  <c:v>8619.7535890666095</c:v>
                </c:pt>
                <c:pt idx="97">
                  <c:v>7383.2165322854398</c:v>
                </c:pt>
                <c:pt idx="98">
                  <c:v>5491.8661778334499</c:v>
                </c:pt>
                <c:pt idx="99">
                  <c:v>5491.8661778334499</c:v>
                </c:pt>
                <c:pt idx="100">
                  <c:v>5491.8661778334499</c:v>
                </c:pt>
                <c:pt idx="101">
                  <c:v>6290.7298342777103</c:v>
                </c:pt>
                <c:pt idx="102">
                  <c:v>6290.7298342777103</c:v>
                </c:pt>
                <c:pt idx="103">
                  <c:v>6290.7298342777103</c:v>
                </c:pt>
                <c:pt idx="104">
                  <c:v>6290.7298342777103</c:v>
                </c:pt>
                <c:pt idx="105">
                  <c:v>6290.7298342777103</c:v>
                </c:pt>
                <c:pt idx="106">
                  <c:v>6290.7298342777103</c:v>
                </c:pt>
                <c:pt idx="107">
                  <c:v>6290.7298342777103</c:v>
                </c:pt>
                <c:pt idx="108">
                  <c:v>6290.7298342777103</c:v>
                </c:pt>
                <c:pt idx="109">
                  <c:v>6290.7298342777103</c:v>
                </c:pt>
                <c:pt idx="110">
                  <c:v>5312.9759284248903</c:v>
                </c:pt>
                <c:pt idx="111">
                  <c:v>6290.7298342777103</c:v>
                </c:pt>
                <c:pt idx="112">
                  <c:v>5004.4155392054599</c:v>
                </c:pt>
                <c:pt idx="113">
                  <c:v>9429.6453487901199</c:v>
                </c:pt>
                <c:pt idx="114">
                  <c:v>6290.7298342777103</c:v>
                </c:pt>
                <c:pt idx="115">
                  <c:v>6290.7298342777103</c:v>
                </c:pt>
                <c:pt idx="116">
                  <c:v>5569.1510582867104</c:v>
                </c:pt>
                <c:pt idx="117">
                  <c:v>5569.1510582867104</c:v>
                </c:pt>
                <c:pt idx="118">
                  <c:v>5746.5023927110697</c:v>
                </c:pt>
                <c:pt idx="119">
                  <c:v>5657.1566305412498</c:v>
                </c:pt>
                <c:pt idx="120">
                  <c:v>5657.1566305412498</c:v>
                </c:pt>
                <c:pt idx="121">
                  <c:v>5657.1566305412498</c:v>
                </c:pt>
                <c:pt idx="122">
                  <c:v>5657.1566305412498</c:v>
                </c:pt>
                <c:pt idx="123">
                  <c:v>5837.2087474129803</c:v>
                </c:pt>
                <c:pt idx="124">
                  <c:v>5482.4655649778397</c:v>
                </c:pt>
                <c:pt idx="125">
                  <c:v>5148.5328415525701</c:v>
                </c:pt>
                <c:pt idx="126">
                  <c:v>4342.9713548353202</c:v>
                </c:pt>
                <c:pt idx="127">
                  <c:v>8353.7265874300592</c:v>
                </c:pt>
                <c:pt idx="128">
                  <c:v>6969.2379710637397</c:v>
                </c:pt>
                <c:pt idx="129">
                  <c:v>6969.2379710637397</c:v>
                </c:pt>
                <c:pt idx="130">
                  <c:v>4776.2528176672704</c:v>
                </c:pt>
                <c:pt idx="131">
                  <c:v>5004.4155392054599</c:v>
                </c:pt>
                <c:pt idx="132">
                  <c:v>5004.4155392054599</c:v>
                </c:pt>
                <c:pt idx="133">
                  <c:v>4750.6528551435904</c:v>
                </c:pt>
                <c:pt idx="134">
                  <c:v>3257.5379704830302</c:v>
                </c:pt>
                <c:pt idx="135">
                  <c:v>3418.3725839587901</c:v>
                </c:pt>
                <c:pt idx="136">
                  <c:v>4607.6959972299801</c:v>
                </c:pt>
                <c:pt idx="137">
                  <c:v>4607.6959972299801</c:v>
                </c:pt>
                <c:pt idx="138">
                  <c:v>4680.2610809915004</c:v>
                </c:pt>
                <c:pt idx="139">
                  <c:v>3310.0083857886498</c:v>
                </c:pt>
                <c:pt idx="140">
                  <c:v>3582.1896132504498</c:v>
                </c:pt>
                <c:pt idx="141">
                  <c:v>4750.6528551435904</c:v>
                </c:pt>
                <c:pt idx="142">
                  <c:v>3574.72644478132</c:v>
                </c:pt>
                <c:pt idx="143">
                  <c:v>3574.72644478132</c:v>
                </c:pt>
                <c:pt idx="144">
                  <c:v>3310.4675051089498</c:v>
                </c:pt>
                <c:pt idx="145">
                  <c:v>3574.72644478132</c:v>
                </c:pt>
                <c:pt idx="146">
                  <c:v>3574.72644478132</c:v>
                </c:pt>
                <c:pt idx="147">
                  <c:v>2995.2137380651898</c:v>
                </c:pt>
                <c:pt idx="148">
                  <c:v>2383.7769260368</c:v>
                </c:pt>
                <c:pt idx="149">
                  <c:v>2383.7769260368</c:v>
                </c:pt>
                <c:pt idx="150">
                  <c:v>2383.7769260368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F-4F86-852D-E5D08FEAF1F1}"/>
            </c:ext>
          </c:extLst>
        </c:ser>
        <c:ser>
          <c:idx val="2"/>
          <c:order val="2"/>
          <c:tx>
            <c:strRef>
              <c:f>BGHE_asset_summary!$Q$1</c:f>
              <c:strCache>
                <c:ptCount val="1"/>
                <c:pt idx="0">
                  <c:v>ENFT-PRE KWH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BGHE_asset_summary!$Q$2:$Q$152</c:f>
              <c:numCache>
                <c:formatCode>General</c:formatCode>
                <c:ptCount val="151"/>
                <c:pt idx="0">
                  <c:v>189532</c:v>
                </c:pt>
                <c:pt idx="1">
                  <c:v>189532</c:v>
                </c:pt>
                <c:pt idx="2">
                  <c:v>189532</c:v>
                </c:pt>
                <c:pt idx="3">
                  <c:v>189532</c:v>
                </c:pt>
                <c:pt idx="4">
                  <c:v>189532</c:v>
                </c:pt>
                <c:pt idx="5">
                  <c:v>189532</c:v>
                </c:pt>
                <c:pt idx="6">
                  <c:v>189532</c:v>
                </c:pt>
                <c:pt idx="7">
                  <c:v>178138</c:v>
                </c:pt>
                <c:pt idx="8">
                  <c:v>178138</c:v>
                </c:pt>
                <c:pt idx="9">
                  <c:v>125068</c:v>
                </c:pt>
                <c:pt idx="10">
                  <c:v>94759</c:v>
                </c:pt>
                <c:pt idx="11">
                  <c:v>86442</c:v>
                </c:pt>
                <c:pt idx="12">
                  <c:v>79612</c:v>
                </c:pt>
                <c:pt idx="13">
                  <c:v>79612</c:v>
                </c:pt>
                <c:pt idx="14">
                  <c:v>79605</c:v>
                </c:pt>
                <c:pt idx="15">
                  <c:v>79605</c:v>
                </c:pt>
                <c:pt idx="16">
                  <c:v>79605</c:v>
                </c:pt>
                <c:pt idx="17">
                  <c:v>79605</c:v>
                </c:pt>
                <c:pt idx="18">
                  <c:v>73915</c:v>
                </c:pt>
                <c:pt idx="19">
                  <c:v>73915</c:v>
                </c:pt>
                <c:pt idx="20">
                  <c:v>73915</c:v>
                </c:pt>
                <c:pt idx="21">
                  <c:v>73915</c:v>
                </c:pt>
                <c:pt idx="22">
                  <c:v>73915</c:v>
                </c:pt>
                <c:pt idx="23">
                  <c:v>73915</c:v>
                </c:pt>
                <c:pt idx="24">
                  <c:v>73915</c:v>
                </c:pt>
                <c:pt idx="25">
                  <c:v>73915</c:v>
                </c:pt>
                <c:pt idx="26">
                  <c:v>68224</c:v>
                </c:pt>
                <c:pt idx="27">
                  <c:v>67486</c:v>
                </c:pt>
                <c:pt idx="28">
                  <c:v>59792</c:v>
                </c:pt>
                <c:pt idx="29">
                  <c:v>59792</c:v>
                </c:pt>
                <c:pt idx="30">
                  <c:v>59792</c:v>
                </c:pt>
                <c:pt idx="31">
                  <c:v>59792</c:v>
                </c:pt>
                <c:pt idx="32">
                  <c:v>59792</c:v>
                </c:pt>
                <c:pt idx="33">
                  <c:v>59792</c:v>
                </c:pt>
                <c:pt idx="34">
                  <c:v>59792</c:v>
                </c:pt>
                <c:pt idx="35">
                  <c:v>59792</c:v>
                </c:pt>
                <c:pt idx="36">
                  <c:v>59792</c:v>
                </c:pt>
                <c:pt idx="37">
                  <c:v>59792</c:v>
                </c:pt>
                <c:pt idx="38">
                  <c:v>59792</c:v>
                </c:pt>
                <c:pt idx="39">
                  <c:v>59792</c:v>
                </c:pt>
                <c:pt idx="40">
                  <c:v>59792</c:v>
                </c:pt>
                <c:pt idx="41">
                  <c:v>53070</c:v>
                </c:pt>
                <c:pt idx="42">
                  <c:v>53070</c:v>
                </c:pt>
                <c:pt idx="43">
                  <c:v>50619</c:v>
                </c:pt>
                <c:pt idx="44">
                  <c:v>38674</c:v>
                </c:pt>
                <c:pt idx="45">
                  <c:v>34112</c:v>
                </c:pt>
                <c:pt idx="46">
                  <c:v>34112</c:v>
                </c:pt>
                <c:pt idx="47">
                  <c:v>33809</c:v>
                </c:pt>
                <c:pt idx="48">
                  <c:v>33809</c:v>
                </c:pt>
                <c:pt idx="49">
                  <c:v>33809</c:v>
                </c:pt>
                <c:pt idx="50">
                  <c:v>33809</c:v>
                </c:pt>
                <c:pt idx="51">
                  <c:v>33809</c:v>
                </c:pt>
                <c:pt idx="52">
                  <c:v>33809</c:v>
                </c:pt>
                <c:pt idx="53">
                  <c:v>33809</c:v>
                </c:pt>
                <c:pt idx="54">
                  <c:v>33809</c:v>
                </c:pt>
                <c:pt idx="55">
                  <c:v>33809</c:v>
                </c:pt>
                <c:pt idx="56">
                  <c:v>33809</c:v>
                </c:pt>
                <c:pt idx="57">
                  <c:v>33809</c:v>
                </c:pt>
                <c:pt idx="58">
                  <c:v>33809</c:v>
                </c:pt>
                <c:pt idx="59">
                  <c:v>33809</c:v>
                </c:pt>
                <c:pt idx="60">
                  <c:v>33809</c:v>
                </c:pt>
                <c:pt idx="61">
                  <c:v>33809</c:v>
                </c:pt>
                <c:pt idx="62">
                  <c:v>33809</c:v>
                </c:pt>
                <c:pt idx="63">
                  <c:v>33809</c:v>
                </c:pt>
                <c:pt idx="64">
                  <c:v>33809</c:v>
                </c:pt>
                <c:pt idx="65">
                  <c:v>32411</c:v>
                </c:pt>
                <c:pt idx="66">
                  <c:v>31845</c:v>
                </c:pt>
                <c:pt idx="67">
                  <c:v>31239</c:v>
                </c:pt>
                <c:pt idx="68">
                  <c:v>31239</c:v>
                </c:pt>
                <c:pt idx="69">
                  <c:v>31239</c:v>
                </c:pt>
                <c:pt idx="70">
                  <c:v>31239</c:v>
                </c:pt>
                <c:pt idx="71">
                  <c:v>31239</c:v>
                </c:pt>
                <c:pt idx="72">
                  <c:v>31239</c:v>
                </c:pt>
                <c:pt idx="73">
                  <c:v>31239</c:v>
                </c:pt>
                <c:pt idx="74">
                  <c:v>31239</c:v>
                </c:pt>
                <c:pt idx="75">
                  <c:v>31239</c:v>
                </c:pt>
                <c:pt idx="76">
                  <c:v>31239</c:v>
                </c:pt>
                <c:pt idx="77">
                  <c:v>31239</c:v>
                </c:pt>
                <c:pt idx="78">
                  <c:v>31239</c:v>
                </c:pt>
                <c:pt idx="79">
                  <c:v>31239</c:v>
                </c:pt>
                <c:pt idx="80">
                  <c:v>31239</c:v>
                </c:pt>
                <c:pt idx="81">
                  <c:v>31239</c:v>
                </c:pt>
                <c:pt idx="82">
                  <c:v>31239</c:v>
                </c:pt>
                <c:pt idx="83">
                  <c:v>28208</c:v>
                </c:pt>
                <c:pt idx="84">
                  <c:v>25783</c:v>
                </c:pt>
                <c:pt idx="85">
                  <c:v>24793</c:v>
                </c:pt>
                <c:pt idx="86">
                  <c:v>23734</c:v>
                </c:pt>
                <c:pt idx="87">
                  <c:v>23734</c:v>
                </c:pt>
                <c:pt idx="88">
                  <c:v>22368</c:v>
                </c:pt>
                <c:pt idx="89">
                  <c:v>22368</c:v>
                </c:pt>
                <c:pt idx="90">
                  <c:v>21378</c:v>
                </c:pt>
                <c:pt idx="91">
                  <c:v>20631</c:v>
                </c:pt>
                <c:pt idx="92">
                  <c:v>20248</c:v>
                </c:pt>
                <c:pt idx="93">
                  <c:v>19337</c:v>
                </c:pt>
                <c:pt idx="94">
                  <c:v>19337</c:v>
                </c:pt>
                <c:pt idx="95">
                  <c:v>19337</c:v>
                </c:pt>
                <c:pt idx="96">
                  <c:v>17628</c:v>
                </c:pt>
                <c:pt idx="97">
                  <c:v>12890</c:v>
                </c:pt>
                <c:pt idx="98">
                  <c:v>12285</c:v>
                </c:pt>
                <c:pt idx="99">
                  <c:v>12285</c:v>
                </c:pt>
                <c:pt idx="100">
                  <c:v>12285</c:v>
                </c:pt>
                <c:pt idx="101">
                  <c:v>12285</c:v>
                </c:pt>
                <c:pt idx="102">
                  <c:v>12285</c:v>
                </c:pt>
                <c:pt idx="103">
                  <c:v>12285</c:v>
                </c:pt>
                <c:pt idx="104">
                  <c:v>12285</c:v>
                </c:pt>
                <c:pt idx="105">
                  <c:v>12285</c:v>
                </c:pt>
                <c:pt idx="106">
                  <c:v>12285</c:v>
                </c:pt>
                <c:pt idx="107">
                  <c:v>12285</c:v>
                </c:pt>
                <c:pt idx="108">
                  <c:v>12285</c:v>
                </c:pt>
                <c:pt idx="109">
                  <c:v>12285</c:v>
                </c:pt>
                <c:pt idx="110">
                  <c:v>12285</c:v>
                </c:pt>
                <c:pt idx="111">
                  <c:v>12285</c:v>
                </c:pt>
                <c:pt idx="112">
                  <c:v>12285</c:v>
                </c:pt>
                <c:pt idx="113">
                  <c:v>11971</c:v>
                </c:pt>
                <c:pt idx="114">
                  <c:v>11752</c:v>
                </c:pt>
                <c:pt idx="115">
                  <c:v>11752</c:v>
                </c:pt>
                <c:pt idx="116">
                  <c:v>11752</c:v>
                </c:pt>
                <c:pt idx="117">
                  <c:v>11752</c:v>
                </c:pt>
                <c:pt idx="118">
                  <c:v>11752</c:v>
                </c:pt>
                <c:pt idx="119">
                  <c:v>11752</c:v>
                </c:pt>
                <c:pt idx="120">
                  <c:v>11752</c:v>
                </c:pt>
                <c:pt idx="121">
                  <c:v>11752</c:v>
                </c:pt>
                <c:pt idx="122">
                  <c:v>11752</c:v>
                </c:pt>
                <c:pt idx="123">
                  <c:v>11752</c:v>
                </c:pt>
                <c:pt idx="124">
                  <c:v>11752</c:v>
                </c:pt>
                <c:pt idx="125">
                  <c:v>11752</c:v>
                </c:pt>
                <c:pt idx="126">
                  <c:v>11526</c:v>
                </c:pt>
                <c:pt idx="127">
                  <c:v>11277</c:v>
                </c:pt>
                <c:pt idx="128">
                  <c:v>11047</c:v>
                </c:pt>
                <c:pt idx="129">
                  <c:v>11047</c:v>
                </c:pt>
                <c:pt idx="130">
                  <c:v>10614</c:v>
                </c:pt>
                <c:pt idx="131">
                  <c:v>10010</c:v>
                </c:pt>
                <c:pt idx="132">
                  <c:v>10010</c:v>
                </c:pt>
                <c:pt idx="133">
                  <c:v>10010</c:v>
                </c:pt>
                <c:pt idx="134">
                  <c:v>9476</c:v>
                </c:pt>
                <c:pt idx="135">
                  <c:v>9476</c:v>
                </c:pt>
                <c:pt idx="136">
                  <c:v>9099</c:v>
                </c:pt>
                <c:pt idx="137">
                  <c:v>9099</c:v>
                </c:pt>
                <c:pt idx="138">
                  <c:v>9099</c:v>
                </c:pt>
                <c:pt idx="139">
                  <c:v>7960</c:v>
                </c:pt>
                <c:pt idx="140">
                  <c:v>7960</c:v>
                </c:pt>
                <c:pt idx="141">
                  <c:v>7129</c:v>
                </c:pt>
                <c:pt idx="142">
                  <c:v>7129</c:v>
                </c:pt>
                <c:pt idx="143">
                  <c:v>7129</c:v>
                </c:pt>
                <c:pt idx="144">
                  <c:v>6445</c:v>
                </c:pt>
                <c:pt idx="145">
                  <c:v>5415</c:v>
                </c:pt>
                <c:pt idx="146">
                  <c:v>4732</c:v>
                </c:pt>
                <c:pt idx="147">
                  <c:v>4732</c:v>
                </c:pt>
                <c:pt idx="148">
                  <c:v>4732</c:v>
                </c:pt>
                <c:pt idx="149">
                  <c:v>4732</c:v>
                </c:pt>
                <c:pt idx="150">
                  <c:v>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F-4F86-852D-E5D08FEAF1F1}"/>
            </c:ext>
          </c:extLst>
        </c:ser>
        <c:ser>
          <c:idx val="3"/>
          <c:order val="3"/>
          <c:tx>
            <c:strRef>
              <c:f>BGHE_asset_summary!$R$1</c:f>
              <c:strCache>
                <c:ptCount val="1"/>
                <c:pt idx="0">
                  <c:v>ENFT-POST KWH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BGHE_asset_summary!$R$2:$R$152</c:f>
              <c:numCache>
                <c:formatCode>General</c:formatCode>
                <c:ptCount val="151"/>
                <c:pt idx="0">
                  <c:v>56415</c:v>
                </c:pt>
                <c:pt idx="1">
                  <c:v>56415</c:v>
                </c:pt>
                <c:pt idx="2">
                  <c:v>56415</c:v>
                </c:pt>
                <c:pt idx="3">
                  <c:v>56415</c:v>
                </c:pt>
                <c:pt idx="4">
                  <c:v>56415</c:v>
                </c:pt>
                <c:pt idx="5">
                  <c:v>56415</c:v>
                </c:pt>
                <c:pt idx="6">
                  <c:v>56415</c:v>
                </c:pt>
                <c:pt idx="7">
                  <c:v>56529</c:v>
                </c:pt>
                <c:pt idx="8">
                  <c:v>56529</c:v>
                </c:pt>
                <c:pt idx="9">
                  <c:v>38248</c:v>
                </c:pt>
                <c:pt idx="10">
                  <c:v>32025</c:v>
                </c:pt>
                <c:pt idx="11">
                  <c:v>37590</c:v>
                </c:pt>
                <c:pt idx="12">
                  <c:v>34070</c:v>
                </c:pt>
                <c:pt idx="13">
                  <c:v>34070</c:v>
                </c:pt>
                <c:pt idx="14">
                  <c:v>28914</c:v>
                </c:pt>
                <c:pt idx="15">
                  <c:v>28914</c:v>
                </c:pt>
                <c:pt idx="16">
                  <c:v>28914</c:v>
                </c:pt>
                <c:pt idx="17">
                  <c:v>28914</c:v>
                </c:pt>
                <c:pt idx="18">
                  <c:v>25651</c:v>
                </c:pt>
                <c:pt idx="19">
                  <c:v>26186</c:v>
                </c:pt>
                <c:pt idx="20">
                  <c:v>26186</c:v>
                </c:pt>
                <c:pt idx="21">
                  <c:v>26186</c:v>
                </c:pt>
                <c:pt idx="22">
                  <c:v>26186</c:v>
                </c:pt>
                <c:pt idx="23">
                  <c:v>26186</c:v>
                </c:pt>
                <c:pt idx="24">
                  <c:v>26186</c:v>
                </c:pt>
                <c:pt idx="25">
                  <c:v>25153</c:v>
                </c:pt>
                <c:pt idx="26">
                  <c:v>22387</c:v>
                </c:pt>
                <c:pt idx="27">
                  <c:v>27824</c:v>
                </c:pt>
                <c:pt idx="28">
                  <c:v>23054</c:v>
                </c:pt>
                <c:pt idx="29">
                  <c:v>23054</c:v>
                </c:pt>
                <c:pt idx="30">
                  <c:v>23054</c:v>
                </c:pt>
                <c:pt idx="31">
                  <c:v>23054</c:v>
                </c:pt>
                <c:pt idx="32">
                  <c:v>23054</c:v>
                </c:pt>
                <c:pt idx="33">
                  <c:v>23054</c:v>
                </c:pt>
                <c:pt idx="34">
                  <c:v>23054</c:v>
                </c:pt>
                <c:pt idx="35">
                  <c:v>23054</c:v>
                </c:pt>
                <c:pt idx="36">
                  <c:v>23054</c:v>
                </c:pt>
                <c:pt idx="37">
                  <c:v>23054</c:v>
                </c:pt>
                <c:pt idx="38">
                  <c:v>23054</c:v>
                </c:pt>
                <c:pt idx="39">
                  <c:v>23054</c:v>
                </c:pt>
                <c:pt idx="40">
                  <c:v>23054</c:v>
                </c:pt>
                <c:pt idx="41">
                  <c:v>19276</c:v>
                </c:pt>
                <c:pt idx="42">
                  <c:v>19276</c:v>
                </c:pt>
                <c:pt idx="43">
                  <c:v>24447</c:v>
                </c:pt>
                <c:pt idx="44">
                  <c:v>15982</c:v>
                </c:pt>
                <c:pt idx="45">
                  <c:v>11950</c:v>
                </c:pt>
                <c:pt idx="46">
                  <c:v>11599</c:v>
                </c:pt>
                <c:pt idx="47">
                  <c:v>11506</c:v>
                </c:pt>
                <c:pt idx="48">
                  <c:v>11506</c:v>
                </c:pt>
                <c:pt idx="49">
                  <c:v>11506</c:v>
                </c:pt>
                <c:pt idx="50">
                  <c:v>11506</c:v>
                </c:pt>
                <c:pt idx="51">
                  <c:v>11506</c:v>
                </c:pt>
                <c:pt idx="52">
                  <c:v>11506</c:v>
                </c:pt>
                <c:pt idx="53">
                  <c:v>11506</c:v>
                </c:pt>
                <c:pt idx="54">
                  <c:v>11506</c:v>
                </c:pt>
                <c:pt idx="55">
                  <c:v>11506</c:v>
                </c:pt>
                <c:pt idx="56">
                  <c:v>11506</c:v>
                </c:pt>
                <c:pt idx="57">
                  <c:v>11506</c:v>
                </c:pt>
                <c:pt idx="58">
                  <c:v>11506</c:v>
                </c:pt>
                <c:pt idx="59">
                  <c:v>11506</c:v>
                </c:pt>
                <c:pt idx="60">
                  <c:v>11506</c:v>
                </c:pt>
                <c:pt idx="61">
                  <c:v>11506</c:v>
                </c:pt>
                <c:pt idx="62">
                  <c:v>11506</c:v>
                </c:pt>
                <c:pt idx="63">
                  <c:v>11506</c:v>
                </c:pt>
                <c:pt idx="64">
                  <c:v>11506</c:v>
                </c:pt>
                <c:pt idx="65">
                  <c:v>12117</c:v>
                </c:pt>
                <c:pt idx="66">
                  <c:v>8369</c:v>
                </c:pt>
                <c:pt idx="67">
                  <c:v>8369</c:v>
                </c:pt>
                <c:pt idx="68">
                  <c:v>8369</c:v>
                </c:pt>
                <c:pt idx="69">
                  <c:v>8369</c:v>
                </c:pt>
                <c:pt idx="70">
                  <c:v>8369</c:v>
                </c:pt>
                <c:pt idx="71">
                  <c:v>8369</c:v>
                </c:pt>
                <c:pt idx="72">
                  <c:v>8369</c:v>
                </c:pt>
                <c:pt idx="73">
                  <c:v>8369</c:v>
                </c:pt>
                <c:pt idx="74">
                  <c:v>8369</c:v>
                </c:pt>
                <c:pt idx="75">
                  <c:v>8369</c:v>
                </c:pt>
                <c:pt idx="76">
                  <c:v>8369</c:v>
                </c:pt>
                <c:pt idx="77">
                  <c:v>8369</c:v>
                </c:pt>
                <c:pt idx="78">
                  <c:v>8369</c:v>
                </c:pt>
                <c:pt idx="79">
                  <c:v>8369</c:v>
                </c:pt>
                <c:pt idx="80">
                  <c:v>8369</c:v>
                </c:pt>
                <c:pt idx="81">
                  <c:v>8369</c:v>
                </c:pt>
                <c:pt idx="82">
                  <c:v>8369</c:v>
                </c:pt>
                <c:pt idx="83">
                  <c:v>9116</c:v>
                </c:pt>
                <c:pt idx="84">
                  <c:v>9116</c:v>
                </c:pt>
                <c:pt idx="85">
                  <c:v>7368</c:v>
                </c:pt>
                <c:pt idx="86">
                  <c:v>7368</c:v>
                </c:pt>
                <c:pt idx="87">
                  <c:v>7394</c:v>
                </c:pt>
                <c:pt idx="88">
                  <c:v>7368</c:v>
                </c:pt>
                <c:pt idx="89">
                  <c:v>7368</c:v>
                </c:pt>
                <c:pt idx="90">
                  <c:v>6402</c:v>
                </c:pt>
                <c:pt idx="91">
                  <c:v>8586</c:v>
                </c:pt>
                <c:pt idx="92">
                  <c:v>6555</c:v>
                </c:pt>
                <c:pt idx="93">
                  <c:v>6944</c:v>
                </c:pt>
                <c:pt idx="94">
                  <c:v>6944</c:v>
                </c:pt>
                <c:pt idx="95">
                  <c:v>6944</c:v>
                </c:pt>
                <c:pt idx="96">
                  <c:v>7066</c:v>
                </c:pt>
                <c:pt idx="97">
                  <c:v>5404</c:v>
                </c:pt>
                <c:pt idx="98">
                  <c:v>6402</c:v>
                </c:pt>
                <c:pt idx="99">
                  <c:v>6402</c:v>
                </c:pt>
                <c:pt idx="100">
                  <c:v>4213</c:v>
                </c:pt>
                <c:pt idx="101">
                  <c:v>4213</c:v>
                </c:pt>
                <c:pt idx="102">
                  <c:v>4213</c:v>
                </c:pt>
                <c:pt idx="103">
                  <c:v>4213</c:v>
                </c:pt>
                <c:pt idx="104">
                  <c:v>4213</c:v>
                </c:pt>
                <c:pt idx="105">
                  <c:v>4213</c:v>
                </c:pt>
                <c:pt idx="106">
                  <c:v>4213</c:v>
                </c:pt>
                <c:pt idx="107">
                  <c:v>4213</c:v>
                </c:pt>
                <c:pt idx="108">
                  <c:v>4213</c:v>
                </c:pt>
                <c:pt idx="109">
                  <c:v>4213</c:v>
                </c:pt>
                <c:pt idx="110">
                  <c:v>4213</c:v>
                </c:pt>
                <c:pt idx="111">
                  <c:v>4213</c:v>
                </c:pt>
                <c:pt idx="112">
                  <c:v>4213</c:v>
                </c:pt>
                <c:pt idx="113">
                  <c:v>5300</c:v>
                </c:pt>
                <c:pt idx="114">
                  <c:v>4823</c:v>
                </c:pt>
                <c:pt idx="115">
                  <c:v>4823</c:v>
                </c:pt>
                <c:pt idx="116">
                  <c:v>4823</c:v>
                </c:pt>
                <c:pt idx="117">
                  <c:v>4823</c:v>
                </c:pt>
                <c:pt idx="118">
                  <c:v>4823</c:v>
                </c:pt>
                <c:pt idx="119">
                  <c:v>4707</c:v>
                </c:pt>
                <c:pt idx="120">
                  <c:v>4823</c:v>
                </c:pt>
                <c:pt idx="121">
                  <c:v>4823</c:v>
                </c:pt>
                <c:pt idx="122">
                  <c:v>4823</c:v>
                </c:pt>
                <c:pt idx="123">
                  <c:v>4823</c:v>
                </c:pt>
                <c:pt idx="124">
                  <c:v>4707</c:v>
                </c:pt>
                <c:pt idx="125">
                  <c:v>4707</c:v>
                </c:pt>
                <c:pt idx="126">
                  <c:v>5710</c:v>
                </c:pt>
                <c:pt idx="127">
                  <c:v>4889</c:v>
                </c:pt>
                <c:pt idx="128">
                  <c:v>4979</c:v>
                </c:pt>
                <c:pt idx="129">
                  <c:v>4979</c:v>
                </c:pt>
                <c:pt idx="130">
                  <c:v>4107</c:v>
                </c:pt>
                <c:pt idx="131">
                  <c:v>3557</c:v>
                </c:pt>
                <c:pt idx="132">
                  <c:v>3557</c:v>
                </c:pt>
                <c:pt idx="133">
                  <c:v>3626</c:v>
                </c:pt>
                <c:pt idx="134">
                  <c:v>3322</c:v>
                </c:pt>
                <c:pt idx="135">
                  <c:v>3422</c:v>
                </c:pt>
                <c:pt idx="136">
                  <c:v>3796</c:v>
                </c:pt>
                <c:pt idx="137">
                  <c:v>3796</c:v>
                </c:pt>
                <c:pt idx="138">
                  <c:v>3796</c:v>
                </c:pt>
                <c:pt idx="139">
                  <c:v>3080</c:v>
                </c:pt>
                <c:pt idx="140">
                  <c:v>3080</c:v>
                </c:pt>
                <c:pt idx="141">
                  <c:v>3626</c:v>
                </c:pt>
                <c:pt idx="142">
                  <c:v>2641</c:v>
                </c:pt>
                <c:pt idx="143">
                  <c:v>2641</c:v>
                </c:pt>
                <c:pt idx="144">
                  <c:v>2769</c:v>
                </c:pt>
                <c:pt idx="145">
                  <c:v>2641</c:v>
                </c:pt>
                <c:pt idx="146">
                  <c:v>2641</c:v>
                </c:pt>
                <c:pt idx="147">
                  <c:v>1757</c:v>
                </c:pt>
                <c:pt idx="148">
                  <c:v>1757</c:v>
                </c:pt>
                <c:pt idx="149">
                  <c:v>1757</c:v>
                </c:pt>
                <c:pt idx="150">
                  <c:v>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F-4F86-852D-E5D08FEA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308032"/>
        <c:axId val="1053321152"/>
      </c:lineChart>
      <c:catAx>
        <c:axId val="105330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21152"/>
        <c:crosses val="autoZero"/>
        <c:auto val="1"/>
        <c:lblAlgn val="ctr"/>
        <c:lblOffset val="100"/>
        <c:noMultiLvlLbl val="0"/>
      </c:catAx>
      <c:valAx>
        <c:axId val="105332115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0</xdr:rowOff>
    </xdr:from>
    <xdr:to>
      <xdr:col>20</xdr:col>
      <xdr:colOff>196850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F3701-540D-4CC0-A425-798CA6B95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276224</xdr:colOff>
      <xdr:row>0</xdr:row>
      <xdr:rowOff>0</xdr:rowOff>
    </xdr:from>
    <xdr:to>
      <xdr:col>18</xdr:col>
      <xdr:colOff>812799</xdr:colOff>
      <xdr:row>19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FF6B8-C946-4FFA-A98A-B047BA09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D20" sqref="D20"/>
    </sheetView>
  </sheetViews>
  <sheetFormatPr defaultRowHeight="14.5" x14ac:dyDescent="0.35"/>
  <cols>
    <col min="1" max="1" width="19.08984375" bestFit="1" customWidth="1"/>
    <col min="2" max="3" width="13.453125" bestFit="1" customWidth="1"/>
    <col min="4" max="4" width="14.81640625" bestFit="1" customWidth="1"/>
    <col min="5" max="5" width="14.453125" bestFit="1" customWidth="1"/>
    <col min="6" max="6" width="13.453125" bestFit="1" customWidth="1"/>
  </cols>
  <sheetData>
    <row r="1" spans="1:6" x14ac:dyDescent="0.35">
      <c r="A1" s="12"/>
      <c r="B1" s="12" t="s">
        <v>221</v>
      </c>
      <c r="C1" s="12" t="s">
        <v>216</v>
      </c>
      <c r="D1" s="12" t="s">
        <v>222</v>
      </c>
      <c r="E1" s="12" t="s">
        <v>223</v>
      </c>
      <c r="F1" s="12" t="s">
        <v>224</v>
      </c>
    </row>
    <row r="2" spans="1:6" s="14" customFormat="1" x14ac:dyDescent="0.35">
      <c r="A2" s="12" t="s">
        <v>225</v>
      </c>
      <c r="B2" s="10">
        <v>45611899</v>
      </c>
      <c r="C2" s="10">
        <v>45611899</v>
      </c>
      <c r="D2" s="10">
        <v>45611899</v>
      </c>
      <c r="E2" s="10">
        <v>45611899</v>
      </c>
      <c r="F2" s="10">
        <v>45611899</v>
      </c>
    </row>
    <row r="3" spans="1:6" x14ac:dyDescent="0.35">
      <c r="A3" s="12" t="s">
        <v>215</v>
      </c>
      <c r="B3" s="10">
        <f>BGHE_portfolio_summary!P2</f>
        <v>6919873.9477707604</v>
      </c>
      <c r="C3" s="10">
        <f>BGHE_portfolio_summary!S2</f>
        <v>6270031</v>
      </c>
      <c r="D3" s="10">
        <f>BGHE_portfolio_summary!V2</f>
        <v>5016024.8</v>
      </c>
      <c r="E3" s="10">
        <f>BGHE_portfolio_summary!Y2</f>
        <v>14173300.200832238</v>
      </c>
      <c r="F3" s="10">
        <f>BGHE_portfolio_summary!AB2</f>
        <v>4639145.0486935526</v>
      </c>
    </row>
    <row r="4" spans="1:6" x14ac:dyDescent="0.35">
      <c r="A4" s="12" t="s">
        <v>214</v>
      </c>
      <c r="B4" s="10">
        <f>BGHE_portfolio_summary!Q2</f>
        <v>2556739.7781604598</v>
      </c>
      <c r="C4" s="10">
        <f>BGHE_portfolio_summary!T2</f>
        <v>2145173</v>
      </c>
      <c r="D4" s="10">
        <f>BGHE_portfolio_summary!W2</f>
        <v>2252431.6500000013</v>
      </c>
      <c r="E4" s="10">
        <f>BGHE_portfolio_summary!Z2</f>
        <v>8445135.4888853133</v>
      </c>
      <c r="F4" s="10">
        <f>BGHE_portfolio_summary!AC2</f>
        <v>3884421.3513093726</v>
      </c>
    </row>
    <row r="5" spans="1:6" x14ac:dyDescent="0.35">
      <c r="A5" s="12" t="s">
        <v>213</v>
      </c>
      <c r="B5" s="10">
        <f>BGHE_portfolio_summary!R2</f>
        <v>4363134.1696103001</v>
      </c>
      <c r="C5" s="10">
        <f>BGHE_portfolio_summary!U2</f>
        <v>4124858</v>
      </c>
      <c r="D5" s="10">
        <f>BGHE_portfolio_summary!X2</f>
        <v>2763593.1499999994</v>
      </c>
      <c r="E5" s="10">
        <f>BGHE_portfolio_summary!AA2</f>
        <v>5728164.7119469279</v>
      </c>
      <c r="F5" s="10">
        <f>BGHE_portfolio_summary!AD2</f>
        <v>754723.69738417992</v>
      </c>
    </row>
    <row r="6" spans="1:6" x14ac:dyDescent="0.35">
      <c r="A6" s="11" t="s">
        <v>220</v>
      </c>
      <c r="B6" s="9">
        <f>B5/B3</f>
        <v>0.63052220351728883</v>
      </c>
      <c r="C6" s="9">
        <f t="shared" ref="C6:F6" si="0">C5/C3</f>
        <v>0.65786883669315188</v>
      </c>
      <c r="D6" s="9">
        <f t="shared" si="0"/>
        <v>0.55095284815976175</v>
      </c>
      <c r="E6" s="9">
        <f t="shared" si="0"/>
        <v>0.40415179462653145</v>
      </c>
      <c r="F6" s="9">
        <f t="shared" si="0"/>
        <v>0.16268594524689858</v>
      </c>
    </row>
    <row r="7" spans="1:6" x14ac:dyDescent="0.35">
      <c r="A7" s="11" t="s">
        <v>217</v>
      </c>
      <c r="B7" s="15">
        <f t="shared" ref="B7:F9" si="1">B3/$B3</f>
        <v>1</v>
      </c>
      <c r="C7" s="15">
        <f t="shared" si="1"/>
        <v>0.90609034894629725</v>
      </c>
      <c r="D7" s="15">
        <f t="shared" si="1"/>
        <v>0.72487227915703778</v>
      </c>
      <c r="E7" s="15">
        <f t="shared" si="1"/>
        <v>2.0482020782182269</v>
      </c>
      <c r="F7" s="15">
        <f t="shared" si="1"/>
        <v>0.6704088952643501</v>
      </c>
    </row>
    <row r="8" spans="1:6" x14ac:dyDescent="0.35">
      <c r="A8" s="11" t="s">
        <v>218</v>
      </c>
      <c r="B8" s="15">
        <f t="shared" si="1"/>
        <v>1</v>
      </c>
      <c r="C8" s="15">
        <f t="shared" si="1"/>
        <v>0.8390267239255077</v>
      </c>
      <c r="D8" s="15">
        <f t="shared" si="1"/>
        <v>0.88097806012178359</v>
      </c>
      <c r="E8" s="15">
        <f t="shared" si="1"/>
        <v>3.3030876122095911</v>
      </c>
      <c r="F8" s="15">
        <f t="shared" si="1"/>
        <v>1.5192869389720067</v>
      </c>
    </row>
    <row r="9" spans="1:6" x14ac:dyDescent="0.35">
      <c r="A9" s="11" t="s">
        <v>219</v>
      </c>
      <c r="B9" s="15">
        <f t="shared" si="1"/>
        <v>1</v>
      </c>
      <c r="C9" s="15">
        <f t="shared" si="1"/>
        <v>0.94538875946792578</v>
      </c>
      <c r="D9" s="15">
        <f t="shared" si="1"/>
        <v>0.63339632534078916</v>
      </c>
      <c r="E9" s="15">
        <f t="shared" si="1"/>
        <v>1.312855504615057</v>
      </c>
      <c r="F9" s="15">
        <f t="shared" si="1"/>
        <v>0.17297742128603605</v>
      </c>
    </row>
    <row r="10" spans="1:6" x14ac:dyDescent="0.35">
      <c r="A10" s="17" t="s">
        <v>226</v>
      </c>
      <c r="B10" s="18">
        <f>B3/B2</f>
        <v>0.15171203347115103</v>
      </c>
      <c r="C10" s="18">
        <f t="shared" ref="C10:F10" si="2">C3/C2</f>
        <v>0.13746480934722757</v>
      </c>
      <c r="D10" s="18">
        <f t="shared" si="2"/>
        <v>0.10997184747778205</v>
      </c>
      <c r="E10" s="18">
        <f t="shared" si="2"/>
        <v>0.31073690224632478</v>
      </c>
      <c r="F10" s="18">
        <f t="shared" si="2"/>
        <v>0.10170909675770247</v>
      </c>
    </row>
    <row r="11" spans="1:6" x14ac:dyDescent="0.35">
      <c r="B11" s="16">
        <f>0.0809*B3</f>
        <v>559817.80237465457</v>
      </c>
      <c r="C11" s="16">
        <f t="shared" ref="C11:F11" si="3">0.0809*C3</f>
        <v>507245.50790000003</v>
      </c>
      <c r="D11" s="16">
        <f t="shared" si="3"/>
        <v>405796.40632000001</v>
      </c>
      <c r="E11" s="16">
        <f t="shared" si="3"/>
        <v>1146619.9862473281</v>
      </c>
      <c r="F11" s="16">
        <f t="shared" si="3"/>
        <v>375306.83443930838</v>
      </c>
    </row>
    <row r="12" spans="1:6" x14ac:dyDescent="0.35">
      <c r="B12" s="16">
        <f t="shared" ref="B12:F13" si="4">0.0809*B4</f>
        <v>206840.24805318119</v>
      </c>
      <c r="C12" s="16">
        <f t="shared" si="4"/>
        <v>173544.4957</v>
      </c>
      <c r="D12" s="16">
        <f t="shared" si="4"/>
        <v>182221.72048500011</v>
      </c>
      <c r="E12" s="16">
        <f t="shared" si="4"/>
        <v>683211.46105082182</v>
      </c>
      <c r="F12" s="16">
        <f t="shared" si="4"/>
        <v>314249.68732092826</v>
      </c>
    </row>
    <row r="13" spans="1:6" x14ac:dyDescent="0.35">
      <c r="B13" s="16">
        <f t="shared" si="4"/>
        <v>352977.55432147329</v>
      </c>
      <c r="C13" s="16">
        <f t="shared" si="4"/>
        <v>333701.0122</v>
      </c>
      <c r="D13" s="16">
        <f t="shared" si="4"/>
        <v>223574.68583499995</v>
      </c>
      <c r="E13" s="16">
        <f t="shared" si="4"/>
        <v>463408.52519650647</v>
      </c>
      <c r="F13" s="16">
        <f t="shared" si="4"/>
        <v>61057.147118380155</v>
      </c>
    </row>
    <row r="15" spans="1:6" x14ac:dyDescent="0.35">
      <c r="B15" s="19">
        <f>B11/2295</f>
        <v>243.92932565344427</v>
      </c>
      <c r="C15" s="19">
        <f t="shared" ref="C15:F15" si="5">C11/2295</f>
        <v>221.02200779956428</v>
      </c>
      <c r="D15" s="19">
        <f t="shared" si="5"/>
        <v>176.81760623965141</v>
      </c>
      <c r="E15" s="19">
        <f t="shared" si="5"/>
        <v>499.61655174175519</v>
      </c>
      <c r="F15" s="19">
        <f t="shared" si="5"/>
        <v>163.53238973390344</v>
      </c>
    </row>
    <row r="16" spans="1:6" x14ac:dyDescent="0.35">
      <c r="B16" s="19">
        <f t="shared" ref="B16:F17" si="6">B12/2295</f>
        <v>90.126469739948234</v>
      </c>
      <c r="C16" s="19">
        <f t="shared" si="6"/>
        <v>75.618516644880174</v>
      </c>
      <c r="D16" s="19">
        <f t="shared" si="6"/>
        <v>79.399442477124239</v>
      </c>
      <c r="E16" s="19">
        <f t="shared" si="6"/>
        <v>297.69562573020556</v>
      </c>
      <c r="F16" s="19">
        <f t="shared" si="6"/>
        <v>136.92796833155916</v>
      </c>
    </row>
    <row r="17" spans="2:6" x14ac:dyDescent="0.35">
      <c r="B17" s="19">
        <f t="shared" si="6"/>
        <v>153.80285591349599</v>
      </c>
      <c r="C17" s="19">
        <f t="shared" si="6"/>
        <v>145.4034911546841</v>
      </c>
      <c r="D17" s="19">
        <f t="shared" si="6"/>
        <v>97.418163762527215</v>
      </c>
      <c r="E17" s="19">
        <f t="shared" si="6"/>
        <v>201.92092601154965</v>
      </c>
      <c r="F17" s="19">
        <f t="shared" si="6"/>
        <v>26.604421402344293</v>
      </c>
    </row>
    <row r="18" spans="2:6" x14ac:dyDescent="0.35">
      <c r="B18" s="19"/>
      <c r="C18" s="19"/>
      <c r="D18" s="19"/>
      <c r="E18" s="19"/>
      <c r="F18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A2" sqref="A2:R2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3" t="s">
        <v>199</v>
      </c>
      <c r="T1" s="13" t="s">
        <v>200</v>
      </c>
      <c r="U1" s="13" t="s">
        <v>203</v>
      </c>
      <c r="V1" s="13" t="s">
        <v>201</v>
      </c>
      <c r="W1" s="13" t="s">
        <v>202</v>
      </c>
      <c r="X1" s="13" t="s">
        <v>204</v>
      </c>
      <c r="Y1" s="13" t="s">
        <v>205</v>
      </c>
      <c r="Z1" s="13" t="s">
        <v>206</v>
      </c>
      <c r="AA1" s="13" t="s">
        <v>207</v>
      </c>
      <c r="AB1" s="13" t="s">
        <v>210</v>
      </c>
      <c r="AC1" s="13" t="s">
        <v>211</v>
      </c>
      <c r="AD1" s="13" t="s">
        <v>212</v>
      </c>
    </row>
    <row r="2" spans="1:30" x14ac:dyDescent="0.35">
      <c r="A2" s="20" t="s">
        <v>18</v>
      </c>
      <c r="B2" s="20">
        <v>4</v>
      </c>
      <c r="C2" s="20">
        <v>151</v>
      </c>
      <c r="D2" s="20">
        <v>2174.5</v>
      </c>
      <c r="E2" s="20">
        <v>697.01999999999896</v>
      </c>
      <c r="F2" s="20">
        <v>10.046357615893999</v>
      </c>
      <c r="G2" s="20">
        <v>10.5316164635548</v>
      </c>
      <c r="H2" s="20">
        <v>9.72204548805413</v>
      </c>
      <c r="I2" s="20">
        <v>9.8744025821529906</v>
      </c>
      <c r="J2" s="20">
        <v>2174.5</v>
      </c>
      <c r="K2" s="20">
        <v>697.01999999999896</v>
      </c>
      <c r="L2" s="20">
        <v>4.0662251655629102</v>
      </c>
      <c r="M2" s="20">
        <v>4.7817889169924097</v>
      </c>
      <c r="N2" s="20">
        <v>11.720269407615801</v>
      </c>
      <c r="O2" s="20">
        <v>11.6578686302759</v>
      </c>
      <c r="P2" s="20">
        <v>6919873.9477707604</v>
      </c>
      <c r="Q2" s="20">
        <v>2556739.7781604598</v>
      </c>
      <c r="R2" s="20">
        <v>4363134.1696103001</v>
      </c>
      <c r="S2">
        <f>SUM(BGHE_site_summary!V2:V5)</f>
        <v>6270031</v>
      </c>
      <c r="T2" s="13">
        <f>SUM(BGHE_site_summary!W2:W5)</f>
        <v>2145173</v>
      </c>
      <c r="U2" s="13">
        <f>SUM(BGHE_site_summary!X2:X5)</f>
        <v>4124858</v>
      </c>
      <c r="V2" s="13">
        <f>SUM(BGHE_site_summary!Y2:Y5)</f>
        <v>5016024.8</v>
      </c>
      <c r="W2" s="13">
        <f>SUM(BGHE_site_summary!Z2:Z5)</f>
        <v>2252431.6500000013</v>
      </c>
      <c r="X2" s="13">
        <f>SUM(BGHE_site_summary!AA2:AA5)</f>
        <v>2763593.1499999994</v>
      </c>
      <c r="Y2" s="13">
        <f>SUM(BGHE_site_summary!AB2:AB5)</f>
        <v>14173300.200832238</v>
      </c>
      <c r="Z2" s="13">
        <f>SUM(BGHE_site_summary!AC2:AC5)</f>
        <v>8445135.4888853133</v>
      </c>
      <c r="AA2" s="13">
        <f>SUM(BGHE_site_summary!AD2:AD5)</f>
        <v>5728164.7119469279</v>
      </c>
      <c r="AB2" s="13">
        <f>SUM(BGHE_site_summary!AE2:AE5)</f>
        <v>4639145.0486935526</v>
      </c>
      <c r="AC2" s="13">
        <f>SUM(BGHE_site_summary!AF2:AF5)</f>
        <v>3884421.3513093726</v>
      </c>
      <c r="AD2" s="13">
        <f>SUM(BGHE_site_summary!AG2:AG5)</f>
        <v>754723.69738417992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"/>
  <sheetViews>
    <sheetView topLeftCell="F1" workbookViewId="0">
      <selection activeCell="A2" sqref="A2:U5"/>
    </sheetView>
  </sheetViews>
  <sheetFormatPr defaultRowHeight="14.5" x14ac:dyDescent="0.35"/>
  <cols>
    <col min="6" max="6" width="8.7265625" style="13"/>
  </cols>
  <sheetData>
    <row r="1" spans="1:36" x14ac:dyDescent="0.35">
      <c r="A1" s="13" t="s">
        <v>19</v>
      </c>
      <c r="B1" s="13" t="s">
        <v>20</v>
      </c>
      <c r="C1" s="13" t="s">
        <v>21</v>
      </c>
      <c r="D1" s="13" t="s">
        <v>22</v>
      </c>
      <c r="E1" s="13" t="s">
        <v>2</v>
      </c>
      <c r="F1" s="13" t="s">
        <v>208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199</v>
      </c>
      <c r="W1" s="13" t="s">
        <v>200</v>
      </c>
      <c r="X1" s="13" t="s">
        <v>203</v>
      </c>
      <c r="Y1" s="13" t="s">
        <v>201</v>
      </c>
      <c r="Z1" s="13" t="s">
        <v>202</v>
      </c>
      <c r="AA1" s="13" t="s">
        <v>204</v>
      </c>
      <c r="AB1" s="13" t="s">
        <v>205</v>
      </c>
      <c r="AC1" s="13" t="s">
        <v>206</v>
      </c>
      <c r="AD1" s="13" t="s">
        <v>207</v>
      </c>
      <c r="AE1" s="13" t="s">
        <v>210</v>
      </c>
      <c r="AF1" s="13" t="s">
        <v>211</v>
      </c>
      <c r="AG1" s="13" t="s">
        <v>212</v>
      </c>
      <c r="AH1" s="13"/>
      <c r="AI1" s="13"/>
      <c r="AJ1" s="13"/>
    </row>
    <row r="2" spans="1:36" x14ac:dyDescent="0.35">
      <c r="A2" s="14" t="s">
        <v>23</v>
      </c>
      <c r="B2" s="14" t="s">
        <v>24</v>
      </c>
      <c r="C2" s="14">
        <v>36.153981600000002</v>
      </c>
      <c r="D2" s="14">
        <v>-95.992774999999995</v>
      </c>
      <c r="E2" s="14">
        <v>25</v>
      </c>
      <c r="F2" s="14">
        <v>1726.1641025640999</v>
      </c>
      <c r="G2" s="14">
        <v>411</v>
      </c>
      <c r="H2" s="14">
        <v>125.33</v>
      </c>
      <c r="I2" s="14">
        <v>7.4</v>
      </c>
      <c r="J2" s="14">
        <v>8.1021897810218899</v>
      </c>
      <c r="K2" s="14">
        <v>10.043377375023701</v>
      </c>
      <c r="L2" s="14">
        <v>10.3627503818414</v>
      </c>
      <c r="M2" s="14">
        <v>411</v>
      </c>
      <c r="N2" s="14">
        <v>125.33</v>
      </c>
      <c r="O2" s="14">
        <v>4.3600000000000003</v>
      </c>
      <c r="P2" s="14">
        <v>5.84671532846715</v>
      </c>
      <c r="Q2" s="14">
        <v>11.7678442808</v>
      </c>
      <c r="R2" s="14">
        <v>11.9019317018248</v>
      </c>
      <c r="S2" s="14">
        <v>1240828.6505072101</v>
      </c>
      <c r="T2" s="14">
        <v>472851.389493066</v>
      </c>
      <c r="U2" s="14">
        <v>767977.26101414999</v>
      </c>
      <c r="V2">
        <f>SUMIF(BGHE_asset_summary!$A$2:$A$152,$A2,BGHE_asset_summary!Q$2:Q$152)</f>
        <v>1207248</v>
      </c>
      <c r="W2" s="13">
        <f>SUMIF(BGHE_asset_summary!$A$2:$A$152,$A2,BGHE_asset_summary!R$2:R$152)</f>
        <v>425859</v>
      </c>
      <c r="X2" s="13">
        <f>SUMIF(BGHE_asset_summary!$A$2:$A$152,$A2,BGHE_asset_summary!S$2:S$152)</f>
        <v>781389</v>
      </c>
      <c r="Y2" s="13">
        <f>SUMIF(BGHE_asset_summary!$A$2:$A$152,$A2,BGHE_asset_summary!T$2:T$152)</f>
        <v>965798.39999999967</v>
      </c>
      <c r="Z2" s="13">
        <f>SUMIF(BGHE_asset_summary!$A$2:$A$152,$A2,BGHE_asset_summary!U$2:U$152)</f>
        <v>447151.95000000007</v>
      </c>
      <c r="AA2" s="13">
        <f>SUMIF(BGHE_asset_summary!$A$2:$A$152,$A2,BGHE_asset_summary!V$2:V$152)</f>
        <v>518646.45</v>
      </c>
      <c r="AB2" s="13">
        <f>SUMIF(BGHE_asset_summary!$A$2:$A$152,$A2,BGHE_asset_summary!W$2:W$152)</f>
        <v>2594887.7120609782</v>
      </c>
      <c r="AC2" s="13">
        <f>SUMIF(BGHE_asset_summary!$A$2:$A$152,$A2,BGHE_asset_summary!X$2:X$152)</f>
        <v>1618921.2304291483</v>
      </c>
      <c r="AD2" s="13">
        <f>SUMIF(BGHE_asset_summary!$A$2:$A$152,$A2,BGHE_asset_summary!Y$2:Y$152)</f>
        <v>975966.48163183138</v>
      </c>
      <c r="AE2" s="13">
        <f>SUMIF(BGHE_asset_summary!$A$2:$A$152,$A2,BGHE_asset_summary!Z$2:Z$152)</f>
        <v>829227.5180186613</v>
      </c>
      <c r="AF2" s="13">
        <f>SUMIF(BGHE_asset_summary!$A$2:$A$152,$A2,BGHE_asset_summary!AA$2:AA$152)</f>
        <v>717948.8743784877</v>
      </c>
      <c r="AG2" s="13">
        <f>SUMIF(BGHE_asset_summary!$A$2:$A$152,$A2,BGHE_asset_summary!AB$2:AB$152)</f>
        <v>111278.64364017326</v>
      </c>
      <c r="AH2" s="13"/>
      <c r="AI2" s="13"/>
      <c r="AJ2" s="13"/>
    </row>
    <row r="3" spans="1:36" x14ac:dyDescent="0.35">
      <c r="A3" s="14" t="s">
        <v>25</v>
      </c>
      <c r="B3" s="14" t="s">
        <v>26</v>
      </c>
      <c r="C3" s="14">
        <v>35.540970600000001</v>
      </c>
      <c r="D3" s="14">
        <v>-97.515002299999907</v>
      </c>
      <c r="E3" s="14">
        <v>21</v>
      </c>
      <c r="F3" s="14">
        <v>1726.1641025640999</v>
      </c>
      <c r="G3" s="14">
        <v>504.5</v>
      </c>
      <c r="H3" s="14">
        <v>166.5</v>
      </c>
      <c r="I3" s="14">
        <v>10.4285714285714</v>
      </c>
      <c r="J3" s="14">
        <v>8.9395441030723397</v>
      </c>
      <c r="K3" s="14">
        <v>10.2933634967165</v>
      </c>
      <c r="L3" s="14">
        <v>10.6364634995531</v>
      </c>
      <c r="M3" s="14">
        <v>504.5</v>
      </c>
      <c r="N3" s="14">
        <v>166.5</v>
      </c>
      <c r="O3" s="14">
        <v>6.5238095238095202</v>
      </c>
      <c r="P3" s="14">
        <v>7.6362735381565896</v>
      </c>
      <c r="Q3" s="14">
        <v>12.095083263809499</v>
      </c>
      <c r="R3" s="14">
        <v>12.194814297274499</v>
      </c>
      <c r="S3" s="14">
        <v>1569078.8313084999</v>
      </c>
      <c r="T3" s="14">
        <v>562079.45397289703</v>
      </c>
      <c r="U3" s="14">
        <v>1006999.3773356</v>
      </c>
      <c r="V3" s="13">
        <f>SUMIF(BGHE_asset_summary!$A$2:$A$152,$A3,BGHE_asset_summary!Q$2:Q$152)</f>
        <v>981622</v>
      </c>
      <c r="W3" s="13">
        <f>SUMIF(BGHE_asset_summary!$A$2:$A$152,$A3,BGHE_asset_summary!R$2:R$152)</f>
        <v>387261</v>
      </c>
      <c r="X3" s="13">
        <f>SUMIF(BGHE_asset_summary!$A$2:$A$152,$A3,BGHE_asset_summary!S$2:S$152)</f>
        <v>594361</v>
      </c>
      <c r="Y3" s="13">
        <f>SUMIF(BGHE_asset_summary!$A$2:$A$152,$A3,BGHE_asset_summary!T$2:T$152)</f>
        <v>785297.59999999986</v>
      </c>
      <c r="Z3" s="13">
        <f>SUMIF(BGHE_asset_summary!$A$2:$A$152,$A3,BGHE_asset_summary!U$2:U$152)</f>
        <v>406624.0500000001</v>
      </c>
      <c r="AA3" s="13">
        <f>SUMIF(BGHE_asset_summary!$A$2:$A$152,$A3,BGHE_asset_summary!V$2:V$152)</f>
        <v>378673.5500000001</v>
      </c>
      <c r="AB3" s="13">
        <f>SUMIF(BGHE_asset_summary!$A$2:$A$152,$A3,BGHE_asset_summary!W$2:W$152)</f>
        <v>3170955.3323903545</v>
      </c>
      <c r="AC3" s="13">
        <f>SUMIF(BGHE_asset_summary!$A$2:$A$152,$A3,BGHE_asset_summary!X$2:X$152)</f>
        <v>2061110.7559558128</v>
      </c>
      <c r="AD3" s="13">
        <f>SUMIF(BGHE_asset_summary!$A$2:$A$152,$A3,BGHE_asset_summary!Y$2:Y$152)</f>
        <v>1109844.5764345417</v>
      </c>
      <c r="AE3" s="13">
        <f>SUMIF(BGHE_asset_summary!$A$2:$A$152,$A3,BGHE_asset_summary!Z$2:Z$152)</f>
        <v>987324.89238256135</v>
      </c>
      <c r="AF3" s="13">
        <f>SUMIF(BGHE_asset_summary!$A$2:$A$152,$A3,BGHE_asset_summary!AA$2:AA$152)</f>
        <v>859237.17200341693</v>
      </c>
      <c r="AG3" s="13">
        <f>SUMIF(BGHE_asset_summary!$A$2:$A$152,$A3,BGHE_asset_summary!AB$2:AB$152)</f>
        <v>128087.72037914436</v>
      </c>
      <c r="AH3" s="13"/>
      <c r="AI3" s="13"/>
      <c r="AJ3" s="13"/>
    </row>
    <row r="4" spans="1:36" x14ac:dyDescent="0.35">
      <c r="A4" s="14" t="s">
        <v>27</v>
      </c>
      <c r="B4" s="14" t="s">
        <v>28</v>
      </c>
      <c r="C4" s="14">
        <v>35.826448900000003</v>
      </c>
      <c r="D4" s="14">
        <v>-96.990306500000003</v>
      </c>
      <c r="E4" s="14">
        <v>45</v>
      </c>
      <c r="F4" s="14">
        <v>1726.1641025640999</v>
      </c>
      <c r="G4" s="14">
        <v>790</v>
      </c>
      <c r="H4" s="14">
        <v>288.18999999999897</v>
      </c>
      <c r="I4" s="14">
        <v>12.5111111111111</v>
      </c>
      <c r="J4" s="14">
        <v>13.503797468354399</v>
      </c>
      <c r="K4" s="14">
        <v>9.1666948219189592</v>
      </c>
      <c r="L4" s="14">
        <v>9.2252611842129504</v>
      </c>
      <c r="M4" s="14">
        <v>790</v>
      </c>
      <c r="N4" s="14">
        <v>288.18999999999897</v>
      </c>
      <c r="O4" s="14">
        <v>2.5111111111111102</v>
      </c>
      <c r="P4" s="14">
        <v>2.8936708860759399</v>
      </c>
      <c r="Q4" s="14">
        <v>11.496118378666599</v>
      </c>
      <c r="R4" s="14">
        <v>11.1821352972848</v>
      </c>
      <c r="S4" s="14">
        <v>2782804.1879754299</v>
      </c>
      <c r="T4" s="14">
        <v>966118.40999783506</v>
      </c>
      <c r="U4" s="14">
        <v>1816685.77797759</v>
      </c>
      <c r="V4" s="13">
        <f>SUMIF(BGHE_asset_summary!$A$2:$A$152,$A4,BGHE_asset_summary!Q$2:Q$152)</f>
        <v>2645834</v>
      </c>
      <c r="W4" s="13">
        <f>SUMIF(BGHE_asset_summary!$A$2:$A$152,$A4,BGHE_asset_summary!R$2:R$152)</f>
        <v>868370</v>
      </c>
      <c r="X4" s="13">
        <f>SUMIF(BGHE_asset_summary!$A$2:$A$152,$A4,BGHE_asset_summary!S$2:S$152)</f>
        <v>1777464</v>
      </c>
      <c r="Y4" s="13">
        <f>SUMIF(BGHE_asset_summary!$A$2:$A$152,$A4,BGHE_asset_summary!T$2:T$152)</f>
        <v>2116667.2000000007</v>
      </c>
      <c r="Z4" s="13">
        <f>SUMIF(BGHE_asset_summary!$A$2:$A$152,$A4,BGHE_asset_summary!U$2:U$152)</f>
        <v>911788.50000000047</v>
      </c>
      <c r="AA4" s="13">
        <f>SUMIF(BGHE_asset_summary!$A$2:$A$152,$A4,BGHE_asset_summary!V$2:V$152)</f>
        <v>1204878.6999999997</v>
      </c>
      <c r="AB4" s="13">
        <f>SUMIF(BGHE_asset_summary!$A$2:$A$152,$A4,BGHE_asset_summary!W$2:W$152)</f>
        <v>5368103.3936001686</v>
      </c>
      <c r="AC4" s="13">
        <f>SUMIF(BGHE_asset_summary!$A$2:$A$152,$A4,BGHE_asset_summary!X$2:X$152)</f>
        <v>2990279.2448441274</v>
      </c>
      <c r="AD4" s="13">
        <f>SUMIF(BGHE_asset_summary!$A$2:$A$152,$A4,BGHE_asset_summary!Y$2:Y$152)</f>
        <v>2377824.1487560417</v>
      </c>
      <c r="AE4" s="13">
        <f>SUMIF(BGHE_asset_summary!$A$2:$A$152,$A4,BGHE_asset_summary!Z$2:Z$152)</f>
        <v>1805337.8772506835</v>
      </c>
      <c r="AF4" s="13">
        <f>SUMIF(BGHE_asset_summary!$A$2:$A$152,$A4,BGHE_asset_summary!AA$2:AA$152)</f>
        <v>1472599.1519481014</v>
      </c>
      <c r="AG4" s="13">
        <f>SUMIF(BGHE_asset_summary!$A$2:$A$152,$A4,BGHE_asset_summary!AB$2:AB$152)</f>
        <v>332738.7253025836</v>
      </c>
      <c r="AH4" s="13"/>
      <c r="AI4" s="13"/>
      <c r="AJ4" s="13"/>
    </row>
    <row r="5" spans="1:36" x14ac:dyDescent="0.35">
      <c r="A5" s="14" t="s">
        <v>29</v>
      </c>
      <c r="B5" s="14" t="s">
        <v>30</v>
      </c>
      <c r="C5" s="14">
        <v>35.327292800000002</v>
      </c>
      <c r="D5" s="14">
        <v>-96.925300399999998</v>
      </c>
      <c r="E5" s="14">
        <v>60</v>
      </c>
      <c r="F5" s="14">
        <v>1726.1641025640999</v>
      </c>
      <c r="G5" s="14">
        <v>469</v>
      </c>
      <c r="H5" s="14">
        <v>117</v>
      </c>
      <c r="I5" s="14">
        <v>9.1666666666666607</v>
      </c>
      <c r="J5" s="14">
        <v>9.3667377398720593</v>
      </c>
      <c r="K5" s="14">
        <v>9.8047088983863109</v>
      </c>
      <c r="L5" s="14">
        <v>9.7201403771898498</v>
      </c>
      <c r="M5" s="14">
        <v>469</v>
      </c>
      <c r="N5" s="14">
        <v>117</v>
      </c>
      <c r="O5" s="14">
        <v>4.25</v>
      </c>
      <c r="P5" s="14">
        <v>3.9584221748400799</v>
      </c>
      <c r="Q5" s="14">
        <v>11.7373749658333</v>
      </c>
      <c r="R5" s="14">
        <v>11.667741384338999</v>
      </c>
      <c r="S5" s="14">
        <v>1327162.27797961</v>
      </c>
      <c r="T5" s="14">
        <v>555690.52469666104</v>
      </c>
      <c r="U5" s="14">
        <v>771471.75328294898</v>
      </c>
      <c r="V5" s="13">
        <f>SUMIF(BGHE_asset_summary!$A$2:$A$152,$A5,BGHE_asset_summary!Q$2:Q$152)</f>
        <v>1435327</v>
      </c>
      <c r="W5" s="13">
        <f>SUMIF(BGHE_asset_summary!$A$2:$A$152,$A5,BGHE_asset_summary!R$2:R$152)</f>
        <v>463683</v>
      </c>
      <c r="X5" s="13">
        <f>SUMIF(BGHE_asset_summary!$A$2:$A$152,$A5,BGHE_asset_summary!S$2:S$152)</f>
        <v>971644</v>
      </c>
      <c r="Y5" s="13">
        <f>SUMIF(BGHE_asset_summary!$A$2:$A$152,$A5,BGHE_asset_summary!T$2:T$152)</f>
        <v>1148261.5999999999</v>
      </c>
      <c r="Z5" s="13">
        <f>SUMIF(BGHE_asset_summary!$A$2:$A$152,$A5,BGHE_asset_summary!U$2:U$152)</f>
        <v>486867.15000000043</v>
      </c>
      <c r="AA5" s="13">
        <f>SUMIF(BGHE_asset_summary!$A$2:$A$152,$A5,BGHE_asset_summary!V$2:V$152)</f>
        <v>661394.44999999972</v>
      </c>
      <c r="AB5" s="13">
        <f>SUMIF(BGHE_asset_summary!$A$2:$A$152,$A5,BGHE_asset_summary!W$2:W$152)</f>
        <v>3039353.7627807367</v>
      </c>
      <c r="AC5" s="13">
        <f>SUMIF(BGHE_asset_summary!$A$2:$A$152,$A5,BGHE_asset_summary!X$2:X$152)</f>
        <v>1774824.257656225</v>
      </c>
      <c r="AD5" s="13">
        <f>SUMIF(BGHE_asset_summary!$A$2:$A$152,$A5,BGHE_asset_summary!Y$2:Y$152)</f>
        <v>1264529.5051245133</v>
      </c>
      <c r="AE5" s="13">
        <f>SUMIF(BGHE_asset_summary!$A$2:$A$152,$A5,BGHE_asset_summary!Z$2:Z$152)</f>
        <v>1017254.7610416459</v>
      </c>
      <c r="AF5" s="13">
        <f>SUMIF(BGHE_asset_summary!$A$2:$A$152,$A5,BGHE_asset_summary!AA$2:AA$152)</f>
        <v>834636.15297936648</v>
      </c>
      <c r="AG5" s="13">
        <f>SUMIF(BGHE_asset_summary!$A$2:$A$152,$A5,BGHE_asset_summary!AB$2:AB$152)</f>
        <v>182618.60806227868</v>
      </c>
      <c r="AH5" s="13"/>
      <c r="AI5" s="13"/>
      <c r="AJ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52"/>
  <sheetViews>
    <sheetView tabSelected="1" topLeftCell="F1" workbookViewId="0">
      <selection activeCell="T15" sqref="T15"/>
    </sheetView>
  </sheetViews>
  <sheetFormatPr defaultRowHeight="14.5" x14ac:dyDescent="0.35"/>
  <cols>
    <col min="1" max="1" width="8.90625" bestFit="1" customWidth="1"/>
    <col min="2" max="2" width="12" bestFit="1" customWidth="1"/>
    <col min="3" max="3" width="6.36328125" bestFit="1" customWidth="1"/>
    <col min="4" max="4" width="4.90625" bestFit="1" customWidth="1"/>
    <col min="5" max="5" width="5.6328125" bestFit="1" customWidth="1"/>
    <col min="6" max="6" width="11.81640625" bestFit="1" customWidth="1"/>
    <col min="7" max="7" width="5.6328125" bestFit="1" customWidth="1"/>
    <col min="8" max="8" width="7.453125" bestFit="1" customWidth="1"/>
    <col min="9" max="9" width="6.54296875" bestFit="1" customWidth="1"/>
    <col min="10" max="10" width="5.08984375" bestFit="1" customWidth="1"/>
    <col min="11" max="12" width="5.81640625" bestFit="1" customWidth="1"/>
    <col min="13" max="13" width="5.6328125" bestFit="1" customWidth="1"/>
    <col min="14" max="14" width="18" bestFit="1" customWidth="1"/>
    <col min="15" max="15" width="18.81640625" bestFit="1" customWidth="1"/>
    <col min="16" max="16" width="17.90625" bestFit="1" customWidth="1"/>
    <col min="17" max="17" width="13.81640625" bestFit="1" customWidth="1"/>
    <col min="18" max="18" width="15" bestFit="1" customWidth="1"/>
    <col min="19" max="19" width="13.6328125" bestFit="1" customWidth="1"/>
    <col min="20" max="20" width="19.54296875" bestFit="1" customWidth="1"/>
    <col min="21" max="21" width="20.7265625" bestFit="1" customWidth="1"/>
    <col min="22" max="22" width="19.81640625" bestFit="1" customWidth="1"/>
    <col min="23" max="23" width="12.54296875" bestFit="1" customWidth="1"/>
    <col min="24" max="24" width="13.81640625" bestFit="1" customWidth="1"/>
    <col min="25" max="25" width="12.6328125" bestFit="1" customWidth="1"/>
  </cols>
  <sheetData>
    <row r="1" spans="1:28" x14ac:dyDescent="0.35">
      <c r="A1" s="13" t="s">
        <v>31</v>
      </c>
      <c r="B1" s="13" t="s">
        <v>32</v>
      </c>
      <c r="C1" s="13" t="s">
        <v>33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  <c r="K1" s="13" t="s">
        <v>41</v>
      </c>
      <c r="L1" s="13" t="s">
        <v>42</v>
      </c>
      <c r="M1" s="13" t="s">
        <v>43</v>
      </c>
      <c r="N1" s="13" t="s">
        <v>15</v>
      </c>
      <c r="O1" s="13" t="s">
        <v>16</v>
      </c>
      <c r="P1" s="13" t="s">
        <v>17</v>
      </c>
      <c r="Q1" t="s">
        <v>199</v>
      </c>
      <c r="R1" t="s">
        <v>200</v>
      </c>
      <c r="S1" t="s">
        <v>203</v>
      </c>
      <c r="T1" t="s">
        <v>201</v>
      </c>
      <c r="U1" t="s">
        <v>202</v>
      </c>
      <c r="V1" t="s">
        <v>204</v>
      </c>
      <c r="W1" t="s">
        <v>205</v>
      </c>
      <c r="X1" t="s">
        <v>206</v>
      </c>
      <c r="Y1" t="s">
        <v>207</v>
      </c>
      <c r="Z1" t="s">
        <v>210</v>
      </c>
      <c r="AA1" t="s">
        <v>211</v>
      </c>
      <c r="AB1" t="s">
        <v>212</v>
      </c>
    </row>
    <row r="2" spans="1:28" x14ac:dyDescent="0.35">
      <c r="A2" s="14" t="s">
        <v>27</v>
      </c>
      <c r="B2" s="14" t="s">
        <v>98</v>
      </c>
      <c r="C2" s="14">
        <v>50</v>
      </c>
      <c r="D2" s="14">
        <v>20</v>
      </c>
      <c r="E2" s="14">
        <v>16</v>
      </c>
      <c r="F2" s="14">
        <v>8.2400000001211104</v>
      </c>
      <c r="G2" s="14" t="b">
        <v>0</v>
      </c>
      <c r="H2" s="14" t="s">
        <v>45</v>
      </c>
      <c r="I2" s="14">
        <v>50</v>
      </c>
      <c r="J2" s="14">
        <v>20</v>
      </c>
      <c r="K2" s="14">
        <v>0</v>
      </c>
      <c r="L2" s="14">
        <v>10.4</v>
      </c>
      <c r="M2" s="14" t="b">
        <v>1</v>
      </c>
      <c r="N2" s="14">
        <v>193403.04049173501</v>
      </c>
      <c r="O2" s="14">
        <v>65383.616264572804</v>
      </c>
      <c r="P2" s="14">
        <v>128019.424227162</v>
      </c>
      <c r="Q2">
        <f>VLOOKUP($B2,'Reference Data'!$C$2:$L$152,2,FALSE)</f>
        <v>189532</v>
      </c>
      <c r="R2" s="13">
        <f>VLOOKUP($B2,'Reference Data'!$C$2:$L$152,3,FALSE)</f>
        <v>56415</v>
      </c>
      <c r="S2" s="13">
        <f>VLOOKUP($B2,'Reference Data'!$C$2:$L$152,4,FALSE)</f>
        <v>133117</v>
      </c>
      <c r="T2" s="13">
        <f>VLOOKUP($B2,'Reference Data'!$C$2:$L$152,5,FALSE)</f>
        <v>151625.60000000001</v>
      </c>
      <c r="U2" s="13">
        <f>VLOOKUP($B2,'Reference Data'!$C$2:$L$152,6,FALSE)</f>
        <v>59235.75</v>
      </c>
      <c r="V2" s="13">
        <f>VLOOKUP($B2,'Reference Data'!$C$2:$L$152,7,FALSE)</f>
        <v>92389.85</v>
      </c>
      <c r="W2" s="13">
        <f>VLOOKUP($B2,'Reference Data'!$C$2:$L$152,8,FALSE)</f>
        <v>356075.16619066201</v>
      </c>
      <c r="X2" s="13">
        <f>VLOOKUP($B2,'Reference Data'!$C$2:$L$152,9,FALSE)</f>
        <v>182990.78391979801</v>
      </c>
      <c r="Y2" s="13">
        <f>VLOOKUP($B2,'Reference Data'!$C$2:$L$152,10,FALSE)</f>
        <v>173084.38227086401</v>
      </c>
      <c r="Z2">
        <f>12/F2*C2*BGHE_site_summary!$F$2</f>
        <v>125691.56086447056</v>
      </c>
      <c r="AA2" s="13">
        <f>12/L2*I2*BGHE_site_summary!$F$2</f>
        <v>99586.390532544217</v>
      </c>
      <c r="AB2">
        <f>Z2-AA2</f>
        <v>26105.170331926347</v>
      </c>
    </row>
    <row r="3" spans="1:28" x14ac:dyDescent="0.35">
      <c r="A3" s="14" t="s">
        <v>27</v>
      </c>
      <c r="B3" s="14" t="s">
        <v>96</v>
      </c>
      <c r="C3" s="14">
        <v>50</v>
      </c>
      <c r="D3" s="14">
        <v>20</v>
      </c>
      <c r="E3" s="14">
        <v>18</v>
      </c>
      <c r="F3" s="14">
        <v>8.2400000022272106</v>
      </c>
      <c r="G3" s="14" t="b">
        <v>0</v>
      </c>
      <c r="H3" s="14" t="s">
        <v>45</v>
      </c>
      <c r="I3" s="14">
        <v>50</v>
      </c>
      <c r="J3" s="14">
        <v>20</v>
      </c>
      <c r="K3" s="14">
        <v>0</v>
      </c>
      <c r="L3" s="14">
        <v>10.4</v>
      </c>
      <c r="M3" s="14" t="b">
        <v>1</v>
      </c>
      <c r="N3" s="14">
        <v>193403.040469431</v>
      </c>
      <c r="O3" s="14">
        <v>65383.616264572804</v>
      </c>
      <c r="P3" s="14">
        <v>128019.42420485801</v>
      </c>
      <c r="Q3" s="13">
        <f>VLOOKUP($B3,'Reference Data'!$C$2:$L$152,2,FALSE)</f>
        <v>189532</v>
      </c>
      <c r="R3" s="13">
        <f>VLOOKUP($B3,'Reference Data'!$C$2:$L$152,3,FALSE)</f>
        <v>56415</v>
      </c>
      <c r="S3" s="13">
        <f>VLOOKUP($B3,'Reference Data'!$C$2:$L$152,4,FALSE)</f>
        <v>133117</v>
      </c>
      <c r="T3" s="13">
        <f>VLOOKUP($B3,'Reference Data'!$C$2:$L$152,5,FALSE)</f>
        <v>151625.60000000001</v>
      </c>
      <c r="U3" s="13">
        <f>VLOOKUP($B3,'Reference Data'!$C$2:$L$152,6,FALSE)</f>
        <v>59235.75</v>
      </c>
      <c r="V3" s="13">
        <f>VLOOKUP($B3,'Reference Data'!$C$2:$L$152,7,FALSE)</f>
        <v>92389.85</v>
      </c>
      <c r="W3" s="13">
        <f>VLOOKUP($B3,'Reference Data'!$C$2:$L$152,8,FALSE)</f>
        <v>363495.77108916902</v>
      </c>
      <c r="X3" s="13">
        <f>VLOOKUP($B3,'Reference Data'!$C$2:$L$152,9,FALSE)</f>
        <v>182990.78391979801</v>
      </c>
      <c r="Y3" s="13">
        <f>VLOOKUP($B3,'Reference Data'!$C$2:$L$152,10,FALSE)</f>
        <v>180504.98716937102</v>
      </c>
      <c r="Z3" s="13">
        <f>12/F3*C3*BGHE_site_summary!$F$2</f>
        <v>125691.56083234445</v>
      </c>
      <c r="AA3" s="13">
        <f>12/L3*I3*BGHE_site_summary!$F$2</f>
        <v>99586.390532544217</v>
      </c>
      <c r="AB3" s="13">
        <f>Z3-AA3</f>
        <v>26105.170299800229</v>
      </c>
    </row>
    <row r="4" spans="1:28" x14ac:dyDescent="0.35">
      <c r="A4" s="14" t="s">
        <v>27</v>
      </c>
      <c r="B4" s="14" t="s">
        <v>97</v>
      </c>
      <c r="C4" s="14">
        <v>50</v>
      </c>
      <c r="D4" s="14">
        <v>20</v>
      </c>
      <c r="E4" s="14">
        <v>18</v>
      </c>
      <c r="F4" s="14">
        <v>8.2400000022272106</v>
      </c>
      <c r="G4" s="14" t="b">
        <v>0</v>
      </c>
      <c r="H4" s="14" t="s">
        <v>45</v>
      </c>
      <c r="I4" s="14">
        <v>50</v>
      </c>
      <c r="J4" s="14">
        <v>20</v>
      </c>
      <c r="K4" s="14">
        <v>0</v>
      </c>
      <c r="L4" s="14">
        <v>10.4</v>
      </c>
      <c r="M4" s="14" t="b">
        <v>1</v>
      </c>
      <c r="N4" s="14">
        <v>193403.040469431</v>
      </c>
      <c r="O4" s="14">
        <v>65383.616264572804</v>
      </c>
      <c r="P4" s="14">
        <v>128019.42420485801</v>
      </c>
      <c r="Q4" s="13">
        <f>VLOOKUP($B4,'Reference Data'!$C$2:$L$152,2,FALSE)</f>
        <v>189532</v>
      </c>
      <c r="R4" s="13">
        <f>VLOOKUP($B4,'Reference Data'!$C$2:$L$152,3,FALSE)</f>
        <v>56415</v>
      </c>
      <c r="S4" s="13">
        <f>VLOOKUP($B4,'Reference Data'!$C$2:$L$152,4,FALSE)</f>
        <v>133117</v>
      </c>
      <c r="T4" s="13">
        <f>VLOOKUP($B4,'Reference Data'!$C$2:$L$152,5,FALSE)</f>
        <v>151625.60000000001</v>
      </c>
      <c r="U4" s="13">
        <f>VLOOKUP($B4,'Reference Data'!$C$2:$L$152,6,FALSE)</f>
        <v>59235.75</v>
      </c>
      <c r="V4" s="13">
        <f>VLOOKUP($B4,'Reference Data'!$C$2:$L$152,7,FALSE)</f>
        <v>92389.85</v>
      </c>
      <c r="W4" s="13">
        <f>VLOOKUP($B4,'Reference Data'!$C$2:$L$152,8,FALSE)</f>
        <v>363495.77108916902</v>
      </c>
      <c r="X4" s="13">
        <f>VLOOKUP($B4,'Reference Data'!$C$2:$L$152,9,FALSE)</f>
        <v>182990.78391979801</v>
      </c>
      <c r="Y4" s="13">
        <f>VLOOKUP($B4,'Reference Data'!$C$2:$L$152,10,FALSE)</f>
        <v>180504.98716937102</v>
      </c>
      <c r="Z4" s="13">
        <f>12/F4*C4*BGHE_site_summary!$F$2</f>
        <v>125691.56083234445</v>
      </c>
      <c r="AA4" s="13">
        <f>12/L4*I4*BGHE_site_summary!$F$2</f>
        <v>99586.390532544217</v>
      </c>
      <c r="AB4" s="13">
        <f>Z4-AA4</f>
        <v>26105.170299800229</v>
      </c>
    </row>
    <row r="5" spans="1:28" x14ac:dyDescent="0.35">
      <c r="A5" s="14" t="s">
        <v>27</v>
      </c>
      <c r="B5" s="14" t="s">
        <v>92</v>
      </c>
      <c r="C5" s="14">
        <v>50</v>
      </c>
      <c r="D5" s="14">
        <v>20</v>
      </c>
      <c r="E5" s="14">
        <v>19</v>
      </c>
      <c r="F5" s="14">
        <v>8.2400000024176592</v>
      </c>
      <c r="G5" s="14" t="b">
        <v>0</v>
      </c>
      <c r="H5" s="14" t="s">
        <v>45</v>
      </c>
      <c r="I5" s="14">
        <v>50</v>
      </c>
      <c r="J5" s="14">
        <v>20</v>
      </c>
      <c r="K5" s="14">
        <v>0</v>
      </c>
      <c r="L5" s="14">
        <v>10.4</v>
      </c>
      <c r="M5" s="14" t="b">
        <v>1</v>
      </c>
      <c r="N5" s="14">
        <v>193403.04046741399</v>
      </c>
      <c r="O5" s="14">
        <v>65383.616264572804</v>
      </c>
      <c r="P5" s="14">
        <v>128019.42420284099</v>
      </c>
      <c r="Q5" s="13">
        <f>VLOOKUP($B5,'Reference Data'!$C$2:$L$152,2,FALSE)</f>
        <v>189532</v>
      </c>
      <c r="R5" s="13">
        <f>VLOOKUP($B5,'Reference Data'!$C$2:$L$152,3,FALSE)</f>
        <v>56415</v>
      </c>
      <c r="S5" s="13">
        <f>VLOOKUP($B5,'Reference Data'!$C$2:$L$152,4,FALSE)</f>
        <v>133117</v>
      </c>
      <c r="T5" s="13">
        <f>VLOOKUP($B5,'Reference Data'!$C$2:$L$152,5,FALSE)</f>
        <v>151625.60000000001</v>
      </c>
      <c r="U5" s="13">
        <f>VLOOKUP($B5,'Reference Data'!$C$2:$L$152,6,FALSE)</f>
        <v>59235.75</v>
      </c>
      <c r="V5" s="13">
        <f>VLOOKUP($B5,'Reference Data'!$C$2:$L$152,7,FALSE)</f>
        <v>92389.85</v>
      </c>
      <c r="W5" s="13">
        <f>VLOOKUP($B5,'Reference Data'!$C$2:$L$152,8,FALSE)</f>
        <v>367291.04013749497</v>
      </c>
      <c r="X5" s="13">
        <f>VLOOKUP($B5,'Reference Data'!$C$2:$L$152,9,FALSE)</f>
        <v>182990.78391979801</v>
      </c>
      <c r="Y5" s="13">
        <f>VLOOKUP($B5,'Reference Data'!$C$2:$L$152,10,FALSE)</f>
        <v>184300.25621769697</v>
      </c>
      <c r="Z5" s="13">
        <f>12/F5*C5*BGHE_site_summary!$F$2</f>
        <v>125691.5608294394</v>
      </c>
      <c r="AA5" s="13">
        <f>12/L5*I5*BGHE_site_summary!$F$2</f>
        <v>99586.390532544217</v>
      </c>
      <c r="AB5" s="13">
        <f>Z5-AA5</f>
        <v>26105.170296895187</v>
      </c>
    </row>
    <row r="6" spans="1:28" x14ac:dyDescent="0.35">
      <c r="A6" s="14" t="s">
        <v>27</v>
      </c>
      <c r="B6" s="14" t="s">
        <v>93</v>
      </c>
      <c r="C6" s="14">
        <v>50</v>
      </c>
      <c r="D6" s="14">
        <v>20</v>
      </c>
      <c r="E6" s="14">
        <v>19</v>
      </c>
      <c r="F6" s="14">
        <v>8.2400000024176592</v>
      </c>
      <c r="G6" s="14" t="b">
        <v>0</v>
      </c>
      <c r="H6" s="14" t="s">
        <v>45</v>
      </c>
      <c r="I6" s="14">
        <v>50</v>
      </c>
      <c r="J6" s="14">
        <v>20</v>
      </c>
      <c r="K6" s="14">
        <v>0</v>
      </c>
      <c r="L6" s="14">
        <v>10.4</v>
      </c>
      <c r="M6" s="14" t="b">
        <v>1</v>
      </c>
      <c r="N6" s="14">
        <v>193403.04046741399</v>
      </c>
      <c r="O6" s="14">
        <v>65383.616264572804</v>
      </c>
      <c r="P6" s="14">
        <v>128019.42420284099</v>
      </c>
      <c r="Q6" s="13">
        <f>VLOOKUP($B6,'Reference Data'!$C$2:$L$152,2,FALSE)</f>
        <v>189532</v>
      </c>
      <c r="R6" s="13">
        <f>VLOOKUP($B6,'Reference Data'!$C$2:$L$152,3,FALSE)</f>
        <v>56415</v>
      </c>
      <c r="S6" s="13">
        <f>VLOOKUP($B6,'Reference Data'!$C$2:$L$152,4,FALSE)</f>
        <v>133117</v>
      </c>
      <c r="T6" s="13">
        <f>VLOOKUP($B6,'Reference Data'!$C$2:$L$152,5,FALSE)</f>
        <v>151625.60000000001</v>
      </c>
      <c r="U6" s="13">
        <f>VLOOKUP($B6,'Reference Data'!$C$2:$L$152,6,FALSE)</f>
        <v>59235.75</v>
      </c>
      <c r="V6" s="13">
        <f>VLOOKUP($B6,'Reference Data'!$C$2:$L$152,7,FALSE)</f>
        <v>92389.85</v>
      </c>
      <c r="W6" s="13">
        <f>VLOOKUP($B6,'Reference Data'!$C$2:$L$152,8,FALSE)</f>
        <v>367291.04013749497</v>
      </c>
      <c r="X6" s="13">
        <f>VLOOKUP($B6,'Reference Data'!$C$2:$L$152,9,FALSE)</f>
        <v>182990.78391979801</v>
      </c>
      <c r="Y6" s="13">
        <f>VLOOKUP($B6,'Reference Data'!$C$2:$L$152,10,FALSE)</f>
        <v>184300.25621769697</v>
      </c>
      <c r="Z6" s="13">
        <f>12/F6*C6*BGHE_site_summary!$F$2</f>
        <v>125691.5608294394</v>
      </c>
      <c r="AA6" s="13">
        <f>12/L6*I6*BGHE_site_summary!$F$2</f>
        <v>99586.390532544217</v>
      </c>
      <c r="AB6" s="13">
        <f>Z6-AA6</f>
        <v>26105.170296895187</v>
      </c>
    </row>
    <row r="7" spans="1:28" x14ac:dyDescent="0.35">
      <c r="A7" s="14" t="s">
        <v>27</v>
      </c>
      <c r="B7" s="14" t="s">
        <v>94</v>
      </c>
      <c r="C7" s="14">
        <v>50</v>
      </c>
      <c r="D7" s="14">
        <v>20</v>
      </c>
      <c r="E7" s="14">
        <v>19</v>
      </c>
      <c r="F7" s="14">
        <v>8.2400000024176592</v>
      </c>
      <c r="G7" s="14" t="b">
        <v>0</v>
      </c>
      <c r="H7" s="14" t="s">
        <v>45</v>
      </c>
      <c r="I7" s="14">
        <v>50</v>
      </c>
      <c r="J7" s="14">
        <v>20</v>
      </c>
      <c r="K7" s="14">
        <v>0</v>
      </c>
      <c r="L7" s="14">
        <v>10.4</v>
      </c>
      <c r="M7" s="14" t="b">
        <v>1</v>
      </c>
      <c r="N7" s="14">
        <v>193403.04046741399</v>
      </c>
      <c r="O7" s="14">
        <v>65383.616264572804</v>
      </c>
      <c r="P7" s="14">
        <v>128019.42420284099</v>
      </c>
      <c r="Q7" s="13">
        <f>VLOOKUP($B7,'Reference Data'!$C$2:$L$152,2,FALSE)</f>
        <v>189532</v>
      </c>
      <c r="R7" s="13">
        <f>VLOOKUP($B7,'Reference Data'!$C$2:$L$152,3,FALSE)</f>
        <v>56415</v>
      </c>
      <c r="S7" s="13">
        <f>VLOOKUP($B7,'Reference Data'!$C$2:$L$152,4,FALSE)</f>
        <v>133117</v>
      </c>
      <c r="T7" s="13">
        <f>VLOOKUP($B7,'Reference Data'!$C$2:$L$152,5,FALSE)</f>
        <v>151625.60000000001</v>
      </c>
      <c r="U7" s="13">
        <f>VLOOKUP($B7,'Reference Data'!$C$2:$L$152,6,FALSE)</f>
        <v>59235.75</v>
      </c>
      <c r="V7" s="13">
        <f>VLOOKUP($B7,'Reference Data'!$C$2:$L$152,7,FALSE)</f>
        <v>92389.85</v>
      </c>
      <c r="W7" s="13">
        <f>VLOOKUP($B7,'Reference Data'!$C$2:$L$152,8,FALSE)</f>
        <v>367291.04013749497</v>
      </c>
      <c r="X7" s="13">
        <f>VLOOKUP($B7,'Reference Data'!$C$2:$L$152,9,FALSE)</f>
        <v>182990.78391979801</v>
      </c>
      <c r="Y7" s="13">
        <f>VLOOKUP($B7,'Reference Data'!$C$2:$L$152,10,FALSE)</f>
        <v>184300.25621769697</v>
      </c>
      <c r="Z7" s="13">
        <f>12/F7*C7*BGHE_site_summary!$F$2</f>
        <v>125691.5608294394</v>
      </c>
      <c r="AA7" s="13">
        <f>12/L7*I7*BGHE_site_summary!$F$2</f>
        <v>99586.390532544217</v>
      </c>
      <c r="AB7" s="13">
        <f>Z7-AA7</f>
        <v>26105.170296895187</v>
      </c>
    </row>
    <row r="8" spans="1:28" x14ac:dyDescent="0.35">
      <c r="A8" s="14" t="s">
        <v>27</v>
      </c>
      <c r="B8" s="14" t="s">
        <v>95</v>
      </c>
      <c r="C8" s="14">
        <v>50</v>
      </c>
      <c r="D8" s="14">
        <v>20</v>
      </c>
      <c r="E8" s="14">
        <v>19</v>
      </c>
      <c r="F8" s="14">
        <v>8.2400000024176592</v>
      </c>
      <c r="G8" s="14" t="b">
        <v>0</v>
      </c>
      <c r="H8" s="14" t="s">
        <v>45</v>
      </c>
      <c r="I8" s="14">
        <v>50</v>
      </c>
      <c r="J8" s="14">
        <v>20</v>
      </c>
      <c r="K8" s="14">
        <v>0</v>
      </c>
      <c r="L8" s="14">
        <v>10.4</v>
      </c>
      <c r="M8" s="14" t="b">
        <v>1</v>
      </c>
      <c r="N8" s="14">
        <v>193403.04046741399</v>
      </c>
      <c r="O8" s="14">
        <v>65383.616264572804</v>
      </c>
      <c r="P8" s="14">
        <v>128019.42420284099</v>
      </c>
      <c r="Q8" s="13">
        <f>VLOOKUP($B8,'Reference Data'!$C$2:$L$152,2,FALSE)</f>
        <v>189532</v>
      </c>
      <c r="R8" s="13">
        <f>VLOOKUP($B8,'Reference Data'!$C$2:$L$152,3,FALSE)</f>
        <v>56415</v>
      </c>
      <c r="S8" s="13">
        <f>VLOOKUP($B8,'Reference Data'!$C$2:$L$152,4,FALSE)</f>
        <v>133117</v>
      </c>
      <c r="T8" s="13">
        <f>VLOOKUP($B8,'Reference Data'!$C$2:$L$152,5,FALSE)</f>
        <v>151625.60000000001</v>
      </c>
      <c r="U8" s="13">
        <f>VLOOKUP($B8,'Reference Data'!$C$2:$L$152,6,FALSE)</f>
        <v>59235.75</v>
      </c>
      <c r="V8" s="13">
        <f>VLOOKUP($B8,'Reference Data'!$C$2:$L$152,7,FALSE)</f>
        <v>92389.85</v>
      </c>
      <c r="W8" s="13">
        <f>VLOOKUP($B8,'Reference Data'!$C$2:$L$152,8,FALSE)</f>
        <v>367291.04013749497</v>
      </c>
      <c r="X8" s="13">
        <f>VLOOKUP($B8,'Reference Data'!$C$2:$L$152,9,FALSE)</f>
        <v>182990.78391979801</v>
      </c>
      <c r="Y8" s="13">
        <f>VLOOKUP($B8,'Reference Data'!$C$2:$L$152,10,FALSE)</f>
        <v>184300.25621769697</v>
      </c>
      <c r="Z8" s="13">
        <f>12/F8*C8*BGHE_site_summary!$F$2</f>
        <v>125691.5608294394</v>
      </c>
      <c r="AA8" s="13">
        <f>12/L8*I8*BGHE_site_summary!$F$2</f>
        <v>99586.390532544217</v>
      </c>
      <c r="AB8" s="13">
        <f>Z8-AA8</f>
        <v>26105.170296895187</v>
      </c>
    </row>
    <row r="9" spans="1:28" x14ac:dyDescent="0.35">
      <c r="A9" s="14" t="s">
        <v>27</v>
      </c>
      <c r="B9" s="14" t="s">
        <v>99</v>
      </c>
      <c r="C9" s="14">
        <v>50</v>
      </c>
      <c r="D9" s="14">
        <v>20</v>
      </c>
      <c r="E9" s="14">
        <v>8</v>
      </c>
      <c r="F9" s="14">
        <v>10.8599999998443</v>
      </c>
      <c r="G9" s="14" t="b">
        <v>0</v>
      </c>
      <c r="H9" s="14" t="s">
        <v>47</v>
      </c>
      <c r="I9" s="14">
        <v>50</v>
      </c>
      <c r="J9" s="14">
        <v>20</v>
      </c>
      <c r="K9" s="14">
        <v>8</v>
      </c>
      <c r="L9" s="14">
        <v>12.25575248</v>
      </c>
      <c r="M9" s="14" t="b">
        <v>1</v>
      </c>
      <c r="N9" s="14">
        <v>172350.56558965801</v>
      </c>
      <c r="O9" s="14">
        <v>54472.749693187601</v>
      </c>
      <c r="P9" s="14">
        <v>117877.815896471</v>
      </c>
      <c r="Q9" s="13">
        <f>VLOOKUP($B9,'Reference Data'!$C$2:$L$152,2,FALSE)</f>
        <v>178138</v>
      </c>
      <c r="R9" s="13">
        <f>VLOOKUP($B9,'Reference Data'!$C$2:$L$152,3,FALSE)</f>
        <v>56529</v>
      </c>
      <c r="S9" s="13">
        <f>VLOOKUP($B9,'Reference Data'!$C$2:$L$152,4,FALSE)</f>
        <v>121609</v>
      </c>
      <c r="T9" s="13">
        <f>VLOOKUP($B9,'Reference Data'!$C$2:$L$152,5,FALSE)</f>
        <v>142510.39999999999</v>
      </c>
      <c r="U9" s="13">
        <f>VLOOKUP($B9,'Reference Data'!$C$2:$L$152,6,FALSE)</f>
        <v>59355.450000000004</v>
      </c>
      <c r="V9" s="13">
        <f>VLOOKUP($B9,'Reference Data'!$C$2:$L$152,7,FALSE)</f>
        <v>83154.949999999983</v>
      </c>
      <c r="W9" s="13">
        <f>VLOOKUP($B9,'Reference Data'!$C$2:$L$152,8,FALSE)</f>
        <v>306673.71237631497</v>
      </c>
      <c r="X9" s="13">
        <f>VLOOKUP($B9,'Reference Data'!$C$2:$L$152,9,FALSE)</f>
        <v>205625.02811764</v>
      </c>
      <c r="Y9" s="13">
        <f>VLOOKUP($B9,'Reference Data'!$C$2:$L$152,10,FALSE)</f>
        <v>101048.68425867497</v>
      </c>
      <c r="Z9" s="13">
        <f>12/F9*C9*BGHE_site_summary!$F$2</f>
        <v>95368.182463472273</v>
      </c>
      <c r="AA9" s="13">
        <f>12/L9*I9*BGHE_site_summary!$F$2</f>
        <v>84507.129466640472</v>
      </c>
      <c r="AB9" s="13">
        <f>Z9-AA9</f>
        <v>10861.052996831801</v>
      </c>
    </row>
    <row r="10" spans="1:28" x14ac:dyDescent="0.35">
      <c r="A10" s="14" t="s">
        <v>27</v>
      </c>
      <c r="B10" s="14" t="s">
        <v>100</v>
      </c>
      <c r="C10" s="14">
        <v>50</v>
      </c>
      <c r="D10" s="14">
        <v>20</v>
      </c>
      <c r="E10" s="14">
        <v>8</v>
      </c>
      <c r="F10" s="14">
        <v>10.8599999998443</v>
      </c>
      <c r="G10" s="14" t="b">
        <v>0</v>
      </c>
      <c r="H10" s="14" t="s">
        <v>47</v>
      </c>
      <c r="I10" s="14">
        <v>50</v>
      </c>
      <c r="J10" s="14">
        <v>20</v>
      </c>
      <c r="K10" s="14">
        <v>8</v>
      </c>
      <c r="L10" s="14">
        <v>12.25575248</v>
      </c>
      <c r="M10" s="14" t="b">
        <v>1</v>
      </c>
      <c r="N10" s="14">
        <v>172350.56558965801</v>
      </c>
      <c r="O10" s="14">
        <v>54472.749693187601</v>
      </c>
      <c r="P10" s="14">
        <v>117877.815896471</v>
      </c>
      <c r="Q10" s="13">
        <f>VLOOKUP($B10,'Reference Data'!$C$2:$L$152,2,FALSE)</f>
        <v>178138</v>
      </c>
      <c r="R10" s="13">
        <f>VLOOKUP($B10,'Reference Data'!$C$2:$L$152,3,FALSE)</f>
        <v>56529</v>
      </c>
      <c r="S10" s="13">
        <f>VLOOKUP($B10,'Reference Data'!$C$2:$L$152,4,FALSE)</f>
        <v>121609</v>
      </c>
      <c r="T10" s="13">
        <f>VLOOKUP($B10,'Reference Data'!$C$2:$L$152,5,FALSE)</f>
        <v>142510.39999999999</v>
      </c>
      <c r="U10" s="13">
        <f>VLOOKUP($B10,'Reference Data'!$C$2:$L$152,6,FALSE)</f>
        <v>59355.450000000004</v>
      </c>
      <c r="V10" s="13">
        <f>VLOOKUP($B10,'Reference Data'!$C$2:$L$152,7,FALSE)</f>
        <v>83154.949999999983</v>
      </c>
      <c r="W10" s="13">
        <f>VLOOKUP($B10,'Reference Data'!$C$2:$L$152,8,FALSE)</f>
        <v>306673.71237631497</v>
      </c>
      <c r="X10" s="13">
        <f>VLOOKUP($B10,'Reference Data'!$C$2:$L$152,9,FALSE)</f>
        <v>205625.02811764</v>
      </c>
      <c r="Y10" s="13">
        <f>VLOOKUP($B10,'Reference Data'!$C$2:$L$152,10,FALSE)</f>
        <v>101048.68425867497</v>
      </c>
      <c r="Z10" s="13">
        <f>12/F10*C10*BGHE_site_summary!$F$2</f>
        <v>95368.182463472273</v>
      </c>
      <c r="AA10" s="13">
        <f>12/L10*I10*BGHE_site_summary!$F$2</f>
        <v>84507.129466640472</v>
      </c>
      <c r="AB10" s="13">
        <f>Z10-AA10</f>
        <v>10861.052996831801</v>
      </c>
    </row>
    <row r="11" spans="1:28" x14ac:dyDescent="0.35">
      <c r="A11" s="14" t="s">
        <v>23</v>
      </c>
      <c r="B11" s="14" t="s">
        <v>52</v>
      </c>
      <c r="C11" s="14">
        <v>30</v>
      </c>
      <c r="D11" s="14">
        <v>15</v>
      </c>
      <c r="E11" s="14">
        <v>3</v>
      </c>
      <c r="F11" s="14">
        <v>10.8600000014074</v>
      </c>
      <c r="G11" s="14" t="b">
        <v>0</v>
      </c>
      <c r="H11" s="14" t="s">
        <v>47</v>
      </c>
      <c r="I11" s="14">
        <v>30</v>
      </c>
      <c r="J11" s="14">
        <v>15</v>
      </c>
      <c r="K11" s="14">
        <v>3</v>
      </c>
      <c r="L11" s="14">
        <v>11.363735950000001</v>
      </c>
      <c r="M11" s="14" t="b">
        <v>1</v>
      </c>
      <c r="N11" s="14">
        <v>119331.29862083901</v>
      </c>
      <c r="O11" s="14">
        <v>34817.266049202299</v>
      </c>
      <c r="P11" s="14">
        <v>84514.032571637596</v>
      </c>
      <c r="Q11" s="13">
        <f>VLOOKUP($B11,'Reference Data'!$C$2:$L$152,2,FALSE)</f>
        <v>125068</v>
      </c>
      <c r="R11" s="13">
        <f>VLOOKUP($B11,'Reference Data'!$C$2:$L$152,3,FALSE)</f>
        <v>38248</v>
      </c>
      <c r="S11" s="13">
        <f>VLOOKUP($B11,'Reference Data'!$C$2:$L$152,4,FALSE)</f>
        <v>86820</v>
      </c>
      <c r="T11" s="13">
        <f>VLOOKUP($B11,'Reference Data'!$C$2:$L$152,5,FALSE)</f>
        <v>100054.40000000001</v>
      </c>
      <c r="U11" s="13">
        <f>VLOOKUP($B11,'Reference Data'!$C$2:$L$152,6,FALSE)</f>
        <v>40160.400000000001</v>
      </c>
      <c r="V11" s="13">
        <f>VLOOKUP($B11,'Reference Data'!$C$2:$L$152,7,FALSE)</f>
        <v>59894.000000000007</v>
      </c>
      <c r="W11" s="13">
        <f>VLOOKUP($B11,'Reference Data'!$C$2:$L$152,8,FALSE)</f>
        <v>169418.53554103599</v>
      </c>
      <c r="X11" s="13">
        <f>VLOOKUP($B11,'Reference Data'!$C$2:$L$152,9,FALSE)</f>
        <v>108549.156918687</v>
      </c>
      <c r="Y11" s="13">
        <f>VLOOKUP($B11,'Reference Data'!$C$2:$L$152,10,FALSE)</f>
        <v>60869.378622348988</v>
      </c>
      <c r="Z11" s="13">
        <f>12/F11*C11*BGHE_site_summary!$F$2</f>
        <v>57220.909469847451</v>
      </c>
      <c r="AA11" s="13">
        <f>12/L11*I11*BGHE_site_summary!$F$2</f>
        <v>54684.399537026897</v>
      </c>
      <c r="AB11" s="13">
        <f>Z11-AA11</f>
        <v>2536.5099328205542</v>
      </c>
    </row>
    <row r="12" spans="1:28" x14ac:dyDescent="0.35">
      <c r="A12" s="14" t="s">
        <v>23</v>
      </c>
      <c r="B12" s="14" t="s">
        <v>46</v>
      </c>
      <c r="C12" s="14">
        <v>30</v>
      </c>
      <c r="D12" s="14">
        <v>10</v>
      </c>
      <c r="E12" s="14">
        <v>10</v>
      </c>
      <c r="F12" s="14">
        <v>10.860000000657299</v>
      </c>
      <c r="G12" s="14" t="b">
        <v>0</v>
      </c>
      <c r="H12" s="14" t="s">
        <v>47</v>
      </c>
      <c r="I12" s="14">
        <v>30</v>
      </c>
      <c r="J12" s="14">
        <v>10</v>
      </c>
      <c r="K12" s="14">
        <v>10</v>
      </c>
      <c r="L12" s="14">
        <v>12.6318663</v>
      </c>
      <c r="M12" s="14" t="b">
        <v>1</v>
      </c>
      <c r="N12" s="14">
        <v>92796.366502312798</v>
      </c>
      <c r="O12" s="14">
        <v>32055.2667449771</v>
      </c>
      <c r="P12" s="14">
        <v>60741.099757335702</v>
      </c>
      <c r="Q12" s="13">
        <f>VLOOKUP($B12,'Reference Data'!$C$2:$L$152,2,FALSE)</f>
        <v>94759</v>
      </c>
      <c r="R12" s="13">
        <f>VLOOKUP($B12,'Reference Data'!$C$2:$L$152,3,FALSE)</f>
        <v>32025</v>
      </c>
      <c r="S12" s="13">
        <f>VLOOKUP($B12,'Reference Data'!$C$2:$L$152,4,FALSE)</f>
        <v>62734</v>
      </c>
      <c r="T12" s="13">
        <f>VLOOKUP($B12,'Reference Data'!$C$2:$L$152,5,FALSE)</f>
        <v>75807.199999999997</v>
      </c>
      <c r="U12" s="13">
        <f>VLOOKUP($B12,'Reference Data'!$C$2:$L$152,6,FALSE)</f>
        <v>33626.25</v>
      </c>
      <c r="V12" s="13">
        <f>VLOOKUP($B12,'Reference Data'!$C$2:$L$152,7,FALSE)</f>
        <v>42180.95</v>
      </c>
      <c r="W12" s="13">
        <f>VLOOKUP($B12,'Reference Data'!$C$2:$L$152,8,FALSE)</f>
        <v>188196.38606371501</v>
      </c>
      <c r="X12" s="13">
        <f>VLOOKUP($B12,'Reference Data'!$C$2:$L$152,9,FALSE)</f>
        <v>127327.007441366</v>
      </c>
      <c r="Y12" s="13">
        <f>VLOOKUP($B12,'Reference Data'!$C$2:$L$152,10,FALSE)</f>
        <v>60869.378622349002</v>
      </c>
      <c r="Z12" s="13">
        <f>12/F12*C12*BGHE_site_summary!$F$2</f>
        <v>57220.909473799693</v>
      </c>
      <c r="AA12" s="13">
        <f>12/L12*I12*BGHE_site_summary!$F$2</f>
        <v>49194.557808379905</v>
      </c>
      <c r="AB12" s="13">
        <f>Z12-AA12</f>
        <v>8026.3516654197883</v>
      </c>
    </row>
    <row r="13" spans="1:28" x14ac:dyDescent="0.35">
      <c r="A13" s="14" t="s">
        <v>23</v>
      </c>
      <c r="B13" s="14" t="s">
        <v>44</v>
      </c>
      <c r="C13" s="14">
        <v>30</v>
      </c>
      <c r="D13" s="14">
        <v>15</v>
      </c>
      <c r="E13" s="14">
        <v>16</v>
      </c>
      <c r="F13" s="14">
        <v>8.2400000001211104</v>
      </c>
      <c r="G13" s="14" t="b">
        <v>0</v>
      </c>
      <c r="H13" s="14" t="s">
        <v>45</v>
      </c>
      <c r="I13" s="14">
        <v>30</v>
      </c>
      <c r="J13" s="14">
        <v>15</v>
      </c>
      <c r="K13" s="14">
        <v>0</v>
      </c>
      <c r="L13" s="14">
        <v>10.4</v>
      </c>
      <c r="M13" s="14" t="b">
        <v>1</v>
      </c>
      <c r="N13" s="14">
        <v>131962.78356780301</v>
      </c>
      <c r="O13" s="14">
        <v>38666.8031944096</v>
      </c>
      <c r="P13" s="14">
        <v>93295.980373394195</v>
      </c>
      <c r="Q13" s="13">
        <f>VLOOKUP($B13,'Reference Data'!$C$2:$L$152,2,FALSE)</f>
        <v>86442</v>
      </c>
      <c r="R13" s="13">
        <f>VLOOKUP($B13,'Reference Data'!$C$2:$L$152,3,FALSE)</f>
        <v>37590</v>
      </c>
      <c r="S13" s="13">
        <f>VLOOKUP($B13,'Reference Data'!$C$2:$L$152,4,FALSE)</f>
        <v>48852</v>
      </c>
      <c r="T13" s="13">
        <f>VLOOKUP($B13,'Reference Data'!$C$2:$L$152,5,FALSE)</f>
        <v>69153.600000000006</v>
      </c>
      <c r="U13" s="13">
        <f>VLOOKUP($B13,'Reference Data'!$C$2:$L$152,6,FALSE)</f>
        <v>39469.5</v>
      </c>
      <c r="V13" s="13">
        <f>VLOOKUP($B13,'Reference Data'!$C$2:$L$152,7,FALSE)</f>
        <v>29684.100000000006</v>
      </c>
      <c r="W13" s="13">
        <f>VLOOKUP($B13,'Reference Data'!$C$2:$L$152,8,FALSE)</f>
        <v>214371.437016657</v>
      </c>
      <c r="X13" s="13">
        <f>VLOOKUP($B13,'Reference Data'!$C$2:$L$152,9,FALSE)</f>
        <v>110541.88120768699</v>
      </c>
      <c r="Y13" s="13">
        <f>VLOOKUP($B13,'Reference Data'!$C$2:$L$152,10,FALSE)</f>
        <v>103829.55580897001</v>
      </c>
      <c r="Z13" s="13">
        <f>12/F13*C13*BGHE_site_summary!$F$2</f>
        <v>75414.936518682342</v>
      </c>
      <c r="AA13" s="13">
        <f>12/L13*I13*BGHE_site_summary!$F$2</f>
        <v>59751.834319526533</v>
      </c>
      <c r="AB13" s="13">
        <f>Z13-AA13</f>
        <v>15663.102199155808</v>
      </c>
    </row>
    <row r="14" spans="1:28" x14ac:dyDescent="0.35">
      <c r="A14" s="14" t="s">
        <v>27</v>
      </c>
      <c r="B14" s="14" t="s">
        <v>101</v>
      </c>
      <c r="C14" s="14">
        <v>25</v>
      </c>
      <c r="D14" s="14">
        <v>15</v>
      </c>
      <c r="E14" s="14">
        <v>12</v>
      </c>
      <c r="F14" s="14">
        <v>8.2399999996084592</v>
      </c>
      <c r="G14" s="14" t="b">
        <v>0</v>
      </c>
      <c r="H14" s="14" t="s">
        <v>45</v>
      </c>
      <c r="I14" s="14">
        <v>25</v>
      </c>
      <c r="J14" s="14">
        <v>15</v>
      </c>
      <c r="K14" s="14">
        <v>0</v>
      </c>
      <c r="L14" s="14">
        <v>10</v>
      </c>
      <c r="M14" s="14" t="b">
        <v>1</v>
      </c>
      <c r="N14" s="14">
        <v>123236.452369853</v>
      </c>
      <c r="O14" s="14">
        <v>33135.651725598902</v>
      </c>
      <c r="P14" s="14">
        <v>90100.800644254094</v>
      </c>
      <c r="Q14" s="13">
        <f>VLOOKUP($B14,'Reference Data'!$C$2:$L$152,2,FALSE)</f>
        <v>79612</v>
      </c>
      <c r="R14" s="13">
        <f>VLOOKUP($B14,'Reference Data'!$C$2:$L$152,3,FALSE)</f>
        <v>34070</v>
      </c>
      <c r="S14" s="13">
        <f>VLOOKUP($B14,'Reference Data'!$C$2:$L$152,4,FALSE)</f>
        <v>45542</v>
      </c>
      <c r="T14" s="13">
        <f>VLOOKUP($B14,'Reference Data'!$C$2:$L$152,5,FALSE)</f>
        <v>63689.600000000006</v>
      </c>
      <c r="U14" s="13">
        <f>VLOOKUP($B14,'Reference Data'!$C$2:$L$152,6,FALSE)</f>
        <v>35773.5</v>
      </c>
      <c r="V14" s="13">
        <f>VLOOKUP($B14,'Reference Data'!$C$2:$L$152,7,FALSE)</f>
        <v>27916.100000000006</v>
      </c>
      <c r="W14" s="13">
        <f>VLOOKUP($B14,'Reference Data'!$C$2:$L$152,8,FALSE)</f>
        <v>170945.111587758</v>
      </c>
      <c r="X14" s="13">
        <f>VLOOKUP($B14,'Reference Data'!$C$2:$L$152,9,FALSE)</f>
        <v>95351.065562591</v>
      </c>
      <c r="Y14" s="13">
        <f>VLOOKUP($B14,'Reference Data'!$C$2:$L$152,10,FALSE)</f>
        <v>75594.046025167001</v>
      </c>
      <c r="Z14" s="13">
        <f>12/F14*C14*BGHE_site_summary!$F$2</f>
        <v>62845.780436145222</v>
      </c>
      <c r="AA14" s="13">
        <f>12/L14*I14*BGHE_site_summary!$F$2</f>
        <v>51784.923076922998</v>
      </c>
      <c r="AB14" s="13">
        <f>Z14-AA14</f>
        <v>11060.857359222224</v>
      </c>
    </row>
    <row r="15" spans="1:28" x14ac:dyDescent="0.35">
      <c r="A15" s="14" t="s">
        <v>27</v>
      </c>
      <c r="B15" s="14" t="s">
        <v>102</v>
      </c>
      <c r="C15" s="14">
        <v>25</v>
      </c>
      <c r="D15" s="14">
        <v>15</v>
      </c>
      <c r="E15" s="14">
        <v>12</v>
      </c>
      <c r="F15" s="14">
        <v>8.2399999996084592</v>
      </c>
      <c r="G15" s="14" t="b">
        <v>0</v>
      </c>
      <c r="H15" s="14" t="s">
        <v>45</v>
      </c>
      <c r="I15" s="14">
        <v>25</v>
      </c>
      <c r="J15" s="14">
        <v>15</v>
      </c>
      <c r="K15" s="14">
        <v>0</v>
      </c>
      <c r="L15" s="14">
        <v>10</v>
      </c>
      <c r="M15" s="14" t="b">
        <v>1</v>
      </c>
      <c r="N15" s="14">
        <v>123236.452369853</v>
      </c>
      <c r="O15" s="14">
        <v>33135.651725598902</v>
      </c>
      <c r="P15" s="14">
        <v>90100.800644254094</v>
      </c>
      <c r="Q15" s="13">
        <f>VLOOKUP($B15,'Reference Data'!$C$2:$L$152,2,FALSE)</f>
        <v>79612</v>
      </c>
      <c r="R15" s="13">
        <f>VLOOKUP($B15,'Reference Data'!$C$2:$L$152,3,FALSE)</f>
        <v>34070</v>
      </c>
      <c r="S15" s="13">
        <f>VLOOKUP($B15,'Reference Data'!$C$2:$L$152,4,FALSE)</f>
        <v>45542</v>
      </c>
      <c r="T15" s="13">
        <f>VLOOKUP($B15,'Reference Data'!$C$2:$L$152,5,FALSE)</f>
        <v>63689.600000000006</v>
      </c>
      <c r="U15" s="13">
        <f>VLOOKUP($B15,'Reference Data'!$C$2:$L$152,6,FALSE)</f>
        <v>35773.5</v>
      </c>
      <c r="V15" s="13">
        <f>VLOOKUP($B15,'Reference Data'!$C$2:$L$152,7,FALSE)</f>
        <v>27916.100000000006</v>
      </c>
      <c r="W15" s="13">
        <f>VLOOKUP($B15,'Reference Data'!$C$2:$L$152,8,FALSE)</f>
        <v>170945.111587758</v>
      </c>
      <c r="X15" s="13">
        <f>VLOOKUP($B15,'Reference Data'!$C$2:$L$152,9,FALSE)</f>
        <v>95351.065562591</v>
      </c>
      <c r="Y15" s="13">
        <f>VLOOKUP($B15,'Reference Data'!$C$2:$L$152,10,FALSE)</f>
        <v>75594.046025167001</v>
      </c>
      <c r="Z15" s="13">
        <f>12/F15*C15*BGHE_site_summary!$F$2</f>
        <v>62845.780436145222</v>
      </c>
      <c r="AA15" s="13">
        <f>12/L15*I15*BGHE_site_summary!$F$2</f>
        <v>51784.923076922998</v>
      </c>
      <c r="AB15" s="13">
        <f>Z15-AA15</f>
        <v>11060.857359222224</v>
      </c>
    </row>
    <row r="16" spans="1:28" x14ac:dyDescent="0.35">
      <c r="A16" s="14" t="s">
        <v>23</v>
      </c>
      <c r="B16" s="14" t="s">
        <v>48</v>
      </c>
      <c r="C16" s="14">
        <v>30</v>
      </c>
      <c r="D16" s="14">
        <v>7.5</v>
      </c>
      <c r="E16" s="14">
        <v>9</v>
      </c>
      <c r="F16" s="14">
        <v>10.8599999958568</v>
      </c>
      <c r="G16" s="14" t="b">
        <v>0</v>
      </c>
      <c r="H16" s="14" t="s">
        <v>47</v>
      </c>
      <c r="I16" s="14">
        <v>30</v>
      </c>
      <c r="J16" s="14">
        <v>7.5</v>
      </c>
      <c r="K16" s="14">
        <v>9</v>
      </c>
      <c r="L16" s="14">
        <v>12.442388299999999</v>
      </c>
      <c r="M16" s="14" t="b">
        <v>1</v>
      </c>
      <c r="N16" s="14">
        <v>79528.900459237993</v>
      </c>
      <c r="O16" s="14">
        <v>33100.0838578865</v>
      </c>
      <c r="P16" s="14">
        <v>46428.8166013515</v>
      </c>
      <c r="Q16" s="13">
        <f>VLOOKUP($B16,'Reference Data'!$C$2:$L$152,2,FALSE)</f>
        <v>79605</v>
      </c>
      <c r="R16" s="13">
        <f>VLOOKUP($B16,'Reference Data'!$C$2:$L$152,3,FALSE)</f>
        <v>28914</v>
      </c>
      <c r="S16" s="13">
        <f>VLOOKUP($B16,'Reference Data'!$C$2:$L$152,4,FALSE)</f>
        <v>50691</v>
      </c>
      <c r="T16" s="13">
        <f>VLOOKUP($B16,'Reference Data'!$C$2:$L$152,5,FALSE)</f>
        <v>63684</v>
      </c>
      <c r="U16" s="13">
        <f>VLOOKUP($B16,'Reference Data'!$C$2:$L$152,6,FALSE)</f>
        <v>30359.7</v>
      </c>
      <c r="V16" s="13">
        <f>VLOOKUP($B16,'Reference Data'!$C$2:$L$152,7,FALSE)</f>
        <v>33324.300000000003</v>
      </c>
      <c r="W16" s="13">
        <f>VLOOKUP($B16,'Reference Data'!$C$2:$L$152,8,FALSE)</f>
        <v>186406.38087660499</v>
      </c>
      <c r="X16" s="13">
        <f>VLOOKUP($B16,'Reference Data'!$C$2:$L$152,9,FALSE)</f>
        <v>125537.00225425699</v>
      </c>
      <c r="Y16" s="13">
        <f>VLOOKUP($B16,'Reference Data'!$C$2:$L$152,10,FALSE)</f>
        <v>60869.378622347998</v>
      </c>
      <c r="Z16" s="13">
        <f>12/F16*C16*BGHE_site_summary!$F$2</f>
        <v>57220.909499093344</v>
      </c>
      <c r="AA16" s="13">
        <f>12/L16*I16*BGHE_site_summary!$F$2</f>
        <v>49943.71353312258</v>
      </c>
      <c r="AB16" s="13">
        <f>Z16-AA16</f>
        <v>7277.1959659707645</v>
      </c>
    </row>
    <row r="17" spans="1:28" x14ac:dyDescent="0.35">
      <c r="A17" s="14" t="s">
        <v>23</v>
      </c>
      <c r="B17" s="14" t="s">
        <v>49</v>
      </c>
      <c r="C17" s="14">
        <v>30</v>
      </c>
      <c r="D17" s="14">
        <v>7.5</v>
      </c>
      <c r="E17" s="14">
        <v>9</v>
      </c>
      <c r="F17" s="14">
        <v>10.8599999958568</v>
      </c>
      <c r="G17" s="14" t="b">
        <v>0</v>
      </c>
      <c r="H17" s="14" t="s">
        <v>47</v>
      </c>
      <c r="I17" s="14">
        <v>30</v>
      </c>
      <c r="J17" s="14">
        <v>7.5</v>
      </c>
      <c r="K17" s="14">
        <v>9</v>
      </c>
      <c r="L17" s="14">
        <v>12.442388299999999</v>
      </c>
      <c r="M17" s="14" t="b">
        <v>1</v>
      </c>
      <c r="N17" s="14">
        <v>79528.900459237993</v>
      </c>
      <c r="O17" s="14">
        <v>33100.0838578865</v>
      </c>
      <c r="P17" s="14">
        <v>46428.8166013515</v>
      </c>
      <c r="Q17" s="13">
        <f>VLOOKUP($B17,'Reference Data'!$C$2:$L$152,2,FALSE)</f>
        <v>79605</v>
      </c>
      <c r="R17" s="13">
        <f>VLOOKUP($B17,'Reference Data'!$C$2:$L$152,3,FALSE)</f>
        <v>28914</v>
      </c>
      <c r="S17" s="13">
        <f>VLOOKUP($B17,'Reference Data'!$C$2:$L$152,4,FALSE)</f>
        <v>50691</v>
      </c>
      <c r="T17" s="13">
        <f>VLOOKUP($B17,'Reference Data'!$C$2:$L$152,5,FALSE)</f>
        <v>63684</v>
      </c>
      <c r="U17" s="13">
        <f>VLOOKUP($B17,'Reference Data'!$C$2:$L$152,6,FALSE)</f>
        <v>30359.7</v>
      </c>
      <c r="V17" s="13">
        <f>VLOOKUP($B17,'Reference Data'!$C$2:$L$152,7,FALSE)</f>
        <v>33324.300000000003</v>
      </c>
      <c r="W17" s="13">
        <f>VLOOKUP($B17,'Reference Data'!$C$2:$L$152,8,FALSE)</f>
        <v>186406.38087660499</v>
      </c>
      <c r="X17" s="13">
        <f>VLOOKUP($B17,'Reference Data'!$C$2:$L$152,9,FALSE)</f>
        <v>125537.00225425699</v>
      </c>
      <c r="Y17" s="13">
        <f>VLOOKUP($B17,'Reference Data'!$C$2:$L$152,10,FALSE)</f>
        <v>60869.378622347998</v>
      </c>
      <c r="Z17" s="13">
        <f>12/F17*C17*BGHE_site_summary!$F$2</f>
        <v>57220.909499093344</v>
      </c>
      <c r="AA17" s="13">
        <f>12/L17*I17*BGHE_site_summary!$F$2</f>
        <v>49943.71353312258</v>
      </c>
      <c r="AB17" s="13">
        <f>Z17-AA17</f>
        <v>7277.1959659707645</v>
      </c>
    </row>
    <row r="18" spans="1:28" x14ac:dyDescent="0.35">
      <c r="A18" s="14" t="s">
        <v>23</v>
      </c>
      <c r="B18" s="14" t="s">
        <v>50</v>
      </c>
      <c r="C18" s="14">
        <v>30</v>
      </c>
      <c r="D18" s="14">
        <v>7.5</v>
      </c>
      <c r="E18" s="14">
        <v>8</v>
      </c>
      <c r="F18" s="14">
        <v>10.8599999998443</v>
      </c>
      <c r="G18" s="14" t="b">
        <v>0</v>
      </c>
      <c r="H18" s="14" t="s">
        <v>47</v>
      </c>
      <c r="I18" s="14">
        <v>30</v>
      </c>
      <c r="J18" s="14">
        <v>7.5</v>
      </c>
      <c r="K18" s="14">
        <v>8</v>
      </c>
      <c r="L18" s="14">
        <v>12.25575248</v>
      </c>
      <c r="M18" s="14" t="b">
        <v>1</v>
      </c>
      <c r="N18" s="14">
        <v>79528.900444651503</v>
      </c>
      <c r="O18" s="14">
        <v>33628.117291413699</v>
      </c>
      <c r="P18" s="14">
        <v>45900.783153237702</v>
      </c>
      <c r="Q18" s="13">
        <f>VLOOKUP($B18,'Reference Data'!$C$2:$L$152,2,FALSE)</f>
        <v>79605</v>
      </c>
      <c r="R18" s="13">
        <f>VLOOKUP($B18,'Reference Data'!$C$2:$L$152,3,FALSE)</f>
        <v>28914</v>
      </c>
      <c r="S18" s="13">
        <f>VLOOKUP($B18,'Reference Data'!$C$2:$L$152,4,FALSE)</f>
        <v>50691</v>
      </c>
      <c r="T18" s="13">
        <f>VLOOKUP($B18,'Reference Data'!$C$2:$L$152,5,FALSE)</f>
        <v>63684</v>
      </c>
      <c r="U18" s="13">
        <f>VLOOKUP($B18,'Reference Data'!$C$2:$L$152,6,FALSE)</f>
        <v>30359.7</v>
      </c>
      <c r="V18" s="13">
        <f>VLOOKUP($B18,'Reference Data'!$C$2:$L$152,7,FALSE)</f>
        <v>33324.300000000003</v>
      </c>
      <c r="W18" s="13">
        <f>VLOOKUP($B18,'Reference Data'!$C$2:$L$152,8,FALSE)</f>
        <v>184643.225756334</v>
      </c>
      <c r="X18" s="13">
        <f>VLOOKUP($B18,'Reference Data'!$C$2:$L$152,9,FALSE)</f>
        <v>123773.84713398499</v>
      </c>
      <c r="Y18" s="13">
        <f>VLOOKUP($B18,'Reference Data'!$C$2:$L$152,10,FALSE)</f>
        <v>60869.378622349002</v>
      </c>
      <c r="Z18" s="13">
        <f>12/F18*C18*BGHE_site_summary!$F$2</f>
        <v>57220.909478083362</v>
      </c>
      <c r="AA18" s="13">
        <f>12/L18*I18*BGHE_site_summary!$F$2</f>
        <v>50704.277679984283</v>
      </c>
      <c r="AB18" s="13">
        <f>Z18-AA18</f>
        <v>6516.6317980990789</v>
      </c>
    </row>
    <row r="19" spans="1:28" x14ac:dyDescent="0.35">
      <c r="A19" s="14" t="s">
        <v>23</v>
      </c>
      <c r="B19" s="14" t="s">
        <v>51</v>
      </c>
      <c r="C19" s="14">
        <v>30</v>
      </c>
      <c r="D19" s="14">
        <v>7.5</v>
      </c>
      <c r="E19" s="14">
        <v>8</v>
      </c>
      <c r="F19" s="14">
        <v>10.8599999998443</v>
      </c>
      <c r="G19" s="14" t="b">
        <v>0</v>
      </c>
      <c r="H19" s="14" t="s">
        <v>47</v>
      </c>
      <c r="I19" s="14">
        <v>30</v>
      </c>
      <c r="J19" s="14">
        <v>7.5</v>
      </c>
      <c r="K19" s="14">
        <v>8</v>
      </c>
      <c r="L19" s="14">
        <v>12.25575248</v>
      </c>
      <c r="M19" s="14" t="b">
        <v>1</v>
      </c>
      <c r="N19" s="14">
        <v>79528.900444651503</v>
      </c>
      <c r="O19" s="14">
        <v>33628.117291413699</v>
      </c>
      <c r="P19" s="14">
        <v>45900.783153237702</v>
      </c>
      <c r="Q19" s="13">
        <f>VLOOKUP($B19,'Reference Data'!$C$2:$L$152,2,FALSE)</f>
        <v>79605</v>
      </c>
      <c r="R19" s="13">
        <f>VLOOKUP($B19,'Reference Data'!$C$2:$L$152,3,FALSE)</f>
        <v>28914</v>
      </c>
      <c r="S19" s="13">
        <f>VLOOKUP($B19,'Reference Data'!$C$2:$L$152,4,FALSE)</f>
        <v>50691</v>
      </c>
      <c r="T19" s="13">
        <f>VLOOKUP($B19,'Reference Data'!$C$2:$L$152,5,FALSE)</f>
        <v>63684</v>
      </c>
      <c r="U19" s="13">
        <f>VLOOKUP($B19,'Reference Data'!$C$2:$L$152,6,FALSE)</f>
        <v>30359.7</v>
      </c>
      <c r="V19" s="13">
        <f>VLOOKUP($B19,'Reference Data'!$C$2:$L$152,7,FALSE)</f>
        <v>33324.300000000003</v>
      </c>
      <c r="W19" s="13">
        <f>VLOOKUP($B19,'Reference Data'!$C$2:$L$152,8,FALSE)</f>
        <v>184643.225756334</v>
      </c>
      <c r="X19" s="13">
        <f>VLOOKUP($B19,'Reference Data'!$C$2:$L$152,9,FALSE)</f>
        <v>123773.84713398499</v>
      </c>
      <c r="Y19" s="13">
        <f>VLOOKUP($B19,'Reference Data'!$C$2:$L$152,10,FALSE)</f>
        <v>60869.378622349002</v>
      </c>
      <c r="Z19" s="13">
        <f>12/F19*C19*BGHE_site_summary!$F$2</f>
        <v>57220.909478083362</v>
      </c>
      <c r="AA19" s="13">
        <f>12/L19*I19*BGHE_site_summary!$F$2</f>
        <v>50704.277679984283</v>
      </c>
      <c r="AB19" s="13">
        <f>Z19-AA19</f>
        <v>6516.6317980990789</v>
      </c>
    </row>
    <row r="20" spans="1:28" x14ac:dyDescent="0.35">
      <c r="A20" s="14" t="s">
        <v>23</v>
      </c>
      <c r="B20" s="14" t="s">
        <v>54</v>
      </c>
      <c r="C20" s="14">
        <v>25</v>
      </c>
      <c r="D20" s="14">
        <v>7.5</v>
      </c>
      <c r="E20" s="14">
        <v>7</v>
      </c>
      <c r="F20" s="14">
        <v>10.859999997325399</v>
      </c>
      <c r="G20" s="14" t="b">
        <v>0</v>
      </c>
      <c r="H20" s="14" t="s">
        <v>47</v>
      </c>
      <c r="I20" s="14">
        <v>25</v>
      </c>
      <c r="J20" s="14">
        <v>7.5</v>
      </c>
      <c r="K20" s="14">
        <v>7</v>
      </c>
      <c r="L20" s="14">
        <v>12.07191619</v>
      </c>
      <c r="M20" s="14" t="b">
        <v>1</v>
      </c>
      <c r="N20" s="14">
        <v>72907.816741872506</v>
      </c>
      <c r="O20" s="14">
        <v>28207.8078104991</v>
      </c>
      <c r="P20" s="14">
        <v>44700.008931373297</v>
      </c>
      <c r="Q20" s="13">
        <f>VLOOKUP($B20,'Reference Data'!$C$2:$L$152,2,FALSE)</f>
        <v>73915</v>
      </c>
      <c r="R20" s="13">
        <f>VLOOKUP($B20,'Reference Data'!$C$2:$L$152,3,FALSE)</f>
        <v>25651</v>
      </c>
      <c r="S20" s="13">
        <f>VLOOKUP($B20,'Reference Data'!$C$2:$L$152,4,FALSE)</f>
        <v>48264</v>
      </c>
      <c r="T20" s="13">
        <f>VLOOKUP($B20,'Reference Data'!$C$2:$L$152,5,FALSE)</f>
        <v>59132</v>
      </c>
      <c r="U20" s="13">
        <f>VLOOKUP($B20,'Reference Data'!$C$2:$L$152,6,FALSE)</f>
        <v>26933.550000000003</v>
      </c>
      <c r="V20" s="13">
        <f>VLOOKUP($B20,'Reference Data'!$C$2:$L$152,7,FALSE)</f>
        <v>32198.449999999997</v>
      </c>
      <c r="W20" s="13">
        <f>VLOOKUP($B20,'Reference Data'!$C$2:$L$152,8,FALSE)</f>
        <v>152422.098343049</v>
      </c>
      <c r="X20" s="13">
        <f>VLOOKUP($B20,'Reference Data'!$C$2:$L$152,9,FALSE)</f>
        <v>101697.61615775801</v>
      </c>
      <c r="Y20" s="13">
        <f>VLOOKUP($B20,'Reference Data'!$C$2:$L$152,10,FALSE)</f>
        <v>50724.482185290995</v>
      </c>
      <c r="Z20" s="13">
        <f>12/F20*C20*BGHE_site_summary!$F$2</f>
        <v>47684.091242796123</v>
      </c>
      <c r="AA20" s="13">
        <f>12/L20*I20*BGHE_site_summary!$F$2</f>
        <v>42897.020043777324</v>
      </c>
      <c r="AB20" s="13">
        <f>Z20-AA20</f>
        <v>4787.0711990187992</v>
      </c>
    </row>
    <row r="21" spans="1:28" x14ac:dyDescent="0.35">
      <c r="A21" s="14" t="s">
        <v>27</v>
      </c>
      <c r="B21" s="14" t="s">
        <v>103</v>
      </c>
      <c r="C21" s="14">
        <v>25</v>
      </c>
      <c r="D21" s="14">
        <v>7.5</v>
      </c>
      <c r="E21" s="14">
        <v>8</v>
      </c>
      <c r="F21" s="14">
        <v>10.8599999998443</v>
      </c>
      <c r="G21" s="14" t="b">
        <v>0</v>
      </c>
      <c r="H21" s="14" t="s">
        <v>47</v>
      </c>
      <c r="I21" s="14">
        <v>25</v>
      </c>
      <c r="J21" s="14">
        <v>7.5</v>
      </c>
      <c r="K21" s="14">
        <v>8</v>
      </c>
      <c r="L21" s="14">
        <v>12.25575248</v>
      </c>
      <c r="M21" s="14" t="b">
        <v>1</v>
      </c>
      <c r="N21" s="14">
        <v>72907.816734193897</v>
      </c>
      <c r="O21" s="14">
        <v>27761.078999649999</v>
      </c>
      <c r="P21" s="14">
        <v>45146.737734543902</v>
      </c>
      <c r="Q21" s="13">
        <f>VLOOKUP($B21,'Reference Data'!$C$2:$L$152,2,FALSE)</f>
        <v>73915</v>
      </c>
      <c r="R21" s="13">
        <f>VLOOKUP($B21,'Reference Data'!$C$2:$L$152,3,FALSE)</f>
        <v>26186</v>
      </c>
      <c r="S21" s="13">
        <f>VLOOKUP($B21,'Reference Data'!$C$2:$L$152,4,FALSE)</f>
        <v>47729</v>
      </c>
      <c r="T21" s="13">
        <f>VLOOKUP($B21,'Reference Data'!$C$2:$L$152,5,FALSE)</f>
        <v>59132</v>
      </c>
      <c r="U21" s="13">
        <f>VLOOKUP($B21,'Reference Data'!$C$2:$L$152,6,FALSE)</f>
        <v>27495.300000000003</v>
      </c>
      <c r="V21" s="13">
        <f>VLOOKUP($B21,'Reference Data'!$C$2:$L$152,7,FALSE)</f>
        <v>31636.699999999997</v>
      </c>
      <c r="W21" s="13">
        <f>VLOOKUP($B21,'Reference Data'!$C$2:$L$152,8,FALSE)</f>
        <v>153336.85618815699</v>
      </c>
      <c r="X21" s="13">
        <f>VLOOKUP($B21,'Reference Data'!$C$2:$L$152,9,FALSE)</f>
        <v>102812.51405882</v>
      </c>
      <c r="Y21" s="13">
        <f>VLOOKUP($B21,'Reference Data'!$C$2:$L$152,10,FALSE)</f>
        <v>50524.34212933699</v>
      </c>
      <c r="Z21" s="13">
        <f>12/F21*C21*BGHE_site_summary!$F$2</f>
        <v>47684.091231736136</v>
      </c>
      <c r="AA21" s="13">
        <f>12/L21*I21*BGHE_site_summary!$F$2</f>
        <v>42253.564733320236</v>
      </c>
      <c r="AB21" s="13">
        <f>Z21-AA21</f>
        <v>5430.5264984159003</v>
      </c>
    </row>
    <row r="22" spans="1:28" x14ac:dyDescent="0.35">
      <c r="A22" s="14" t="s">
        <v>27</v>
      </c>
      <c r="B22" s="14" t="s">
        <v>104</v>
      </c>
      <c r="C22" s="14">
        <v>25</v>
      </c>
      <c r="D22" s="14">
        <v>7.5</v>
      </c>
      <c r="E22" s="14">
        <v>8</v>
      </c>
      <c r="F22" s="14">
        <v>10.8599999998443</v>
      </c>
      <c r="G22" s="14" t="b">
        <v>0</v>
      </c>
      <c r="H22" s="14" t="s">
        <v>47</v>
      </c>
      <c r="I22" s="14">
        <v>25</v>
      </c>
      <c r="J22" s="14">
        <v>7.5</v>
      </c>
      <c r="K22" s="14">
        <v>8</v>
      </c>
      <c r="L22" s="14">
        <v>12.25575248</v>
      </c>
      <c r="M22" s="14" t="b">
        <v>1</v>
      </c>
      <c r="N22" s="14">
        <v>72907.816734193897</v>
      </c>
      <c r="O22" s="14">
        <v>27761.078999649999</v>
      </c>
      <c r="P22" s="14">
        <v>45146.737734543902</v>
      </c>
      <c r="Q22" s="13">
        <f>VLOOKUP($B22,'Reference Data'!$C$2:$L$152,2,FALSE)</f>
        <v>73915</v>
      </c>
      <c r="R22" s="13">
        <f>VLOOKUP($B22,'Reference Data'!$C$2:$L$152,3,FALSE)</f>
        <v>26186</v>
      </c>
      <c r="S22" s="13">
        <f>VLOOKUP($B22,'Reference Data'!$C$2:$L$152,4,FALSE)</f>
        <v>47729</v>
      </c>
      <c r="T22" s="13">
        <f>VLOOKUP($B22,'Reference Data'!$C$2:$L$152,5,FALSE)</f>
        <v>59132</v>
      </c>
      <c r="U22" s="13">
        <f>VLOOKUP($B22,'Reference Data'!$C$2:$L$152,6,FALSE)</f>
        <v>27495.300000000003</v>
      </c>
      <c r="V22" s="13">
        <f>VLOOKUP($B22,'Reference Data'!$C$2:$L$152,7,FALSE)</f>
        <v>31636.699999999997</v>
      </c>
      <c r="W22" s="13">
        <f>VLOOKUP($B22,'Reference Data'!$C$2:$L$152,8,FALSE)</f>
        <v>153336.85618815699</v>
      </c>
      <c r="X22" s="13">
        <f>VLOOKUP($B22,'Reference Data'!$C$2:$L$152,9,FALSE)</f>
        <v>102812.51405882</v>
      </c>
      <c r="Y22" s="13">
        <f>VLOOKUP($B22,'Reference Data'!$C$2:$L$152,10,FALSE)</f>
        <v>50524.34212933699</v>
      </c>
      <c r="Z22" s="13">
        <f>12/F22*C22*BGHE_site_summary!$F$2</f>
        <v>47684.091231736136</v>
      </c>
      <c r="AA22" s="13">
        <f>12/L22*I22*BGHE_site_summary!$F$2</f>
        <v>42253.564733320236</v>
      </c>
      <c r="AB22" s="13">
        <f>Z22-AA22</f>
        <v>5430.5264984159003</v>
      </c>
    </row>
    <row r="23" spans="1:28" x14ac:dyDescent="0.35">
      <c r="A23" s="14" t="s">
        <v>27</v>
      </c>
      <c r="B23" s="14" t="s">
        <v>105</v>
      </c>
      <c r="C23" s="14">
        <v>25</v>
      </c>
      <c r="D23" s="14">
        <v>7.5</v>
      </c>
      <c r="E23" s="14">
        <v>8</v>
      </c>
      <c r="F23" s="14">
        <v>10.8599999998443</v>
      </c>
      <c r="G23" s="14" t="b">
        <v>0</v>
      </c>
      <c r="H23" s="14" t="s">
        <v>47</v>
      </c>
      <c r="I23" s="14">
        <v>25</v>
      </c>
      <c r="J23" s="14">
        <v>7.5</v>
      </c>
      <c r="K23" s="14">
        <v>8</v>
      </c>
      <c r="L23" s="14">
        <v>12.25575248</v>
      </c>
      <c r="M23" s="14" t="b">
        <v>1</v>
      </c>
      <c r="N23" s="14">
        <v>72907.816734193897</v>
      </c>
      <c r="O23" s="14">
        <v>27761.078999649999</v>
      </c>
      <c r="P23" s="14">
        <v>45146.737734543902</v>
      </c>
      <c r="Q23" s="13">
        <f>VLOOKUP($B23,'Reference Data'!$C$2:$L$152,2,FALSE)</f>
        <v>73915</v>
      </c>
      <c r="R23" s="13">
        <f>VLOOKUP($B23,'Reference Data'!$C$2:$L$152,3,FALSE)</f>
        <v>26186</v>
      </c>
      <c r="S23" s="13">
        <f>VLOOKUP($B23,'Reference Data'!$C$2:$L$152,4,FALSE)</f>
        <v>47729</v>
      </c>
      <c r="T23" s="13">
        <f>VLOOKUP($B23,'Reference Data'!$C$2:$L$152,5,FALSE)</f>
        <v>59132</v>
      </c>
      <c r="U23" s="13">
        <f>VLOOKUP($B23,'Reference Data'!$C$2:$L$152,6,FALSE)</f>
        <v>27495.300000000003</v>
      </c>
      <c r="V23" s="13">
        <f>VLOOKUP($B23,'Reference Data'!$C$2:$L$152,7,FALSE)</f>
        <v>31636.699999999997</v>
      </c>
      <c r="W23" s="13">
        <f>VLOOKUP($B23,'Reference Data'!$C$2:$L$152,8,FALSE)</f>
        <v>153336.85618815699</v>
      </c>
      <c r="X23" s="13">
        <f>VLOOKUP($B23,'Reference Data'!$C$2:$L$152,9,FALSE)</f>
        <v>102812.51405882</v>
      </c>
      <c r="Y23" s="13">
        <f>VLOOKUP($B23,'Reference Data'!$C$2:$L$152,10,FALSE)</f>
        <v>50524.34212933699</v>
      </c>
      <c r="Z23" s="13">
        <f>12/F23*C23*BGHE_site_summary!$F$2</f>
        <v>47684.091231736136</v>
      </c>
      <c r="AA23" s="13">
        <f>12/L23*I23*BGHE_site_summary!$F$2</f>
        <v>42253.564733320236</v>
      </c>
      <c r="AB23" s="13">
        <f>Z23-AA23</f>
        <v>5430.5264984159003</v>
      </c>
    </row>
    <row r="24" spans="1:28" x14ac:dyDescent="0.35">
      <c r="A24" s="14" t="s">
        <v>27</v>
      </c>
      <c r="B24" s="14" t="s">
        <v>106</v>
      </c>
      <c r="C24" s="14">
        <v>25</v>
      </c>
      <c r="D24" s="14">
        <v>7.5</v>
      </c>
      <c r="E24" s="14">
        <v>8</v>
      </c>
      <c r="F24" s="14">
        <v>10.8599999998443</v>
      </c>
      <c r="G24" s="14" t="b">
        <v>0</v>
      </c>
      <c r="H24" s="14" t="s">
        <v>47</v>
      </c>
      <c r="I24" s="14">
        <v>25</v>
      </c>
      <c r="J24" s="14">
        <v>7.5</v>
      </c>
      <c r="K24" s="14">
        <v>8</v>
      </c>
      <c r="L24" s="14">
        <v>12.25575248</v>
      </c>
      <c r="M24" s="14" t="b">
        <v>1</v>
      </c>
      <c r="N24" s="14">
        <v>72907.816734193897</v>
      </c>
      <c r="O24" s="14">
        <v>27761.078999649999</v>
      </c>
      <c r="P24" s="14">
        <v>45146.737734543902</v>
      </c>
      <c r="Q24" s="13">
        <f>VLOOKUP($B24,'Reference Data'!$C$2:$L$152,2,FALSE)</f>
        <v>73915</v>
      </c>
      <c r="R24" s="13">
        <f>VLOOKUP($B24,'Reference Data'!$C$2:$L$152,3,FALSE)</f>
        <v>26186</v>
      </c>
      <c r="S24" s="13">
        <f>VLOOKUP($B24,'Reference Data'!$C$2:$L$152,4,FALSE)</f>
        <v>47729</v>
      </c>
      <c r="T24" s="13">
        <f>VLOOKUP($B24,'Reference Data'!$C$2:$L$152,5,FALSE)</f>
        <v>59132</v>
      </c>
      <c r="U24" s="13">
        <f>VLOOKUP($B24,'Reference Data'!$C$2:$L$152,6,FALSE)</f>
        <v>27495.300000000003</v>
      </c>
      <c r="V24" s="13">
        <f>VLOOKUP($B24,'Reference Data'!$C$2:$L$152,7,FALSE)</f>
        <v>31636.699999999997</v>
      </c>
      <c r="W24" s="13">
        <f>VLOOKUP($B24,'Reference Data'!$C$2:$L$152,8,FALSE)</f>
        <v>153336.85618815699</v>
      </c>
      <c r="X24" s="13">
        <f>VLOOKUP($B24,'Reference Data'!$C$2:$L$152,9,FALSE)</f>
        <v>102812.51405882</v>
      </c>
      <c r="Y24" s="13">
        <f>VLOOKUP($B24,'Reference Data'!$C$2:$L$152,10,FALSE)</f>
        <v>50524.34212933699</v>
      </c>
      <c r="Z24" s="13">
        <f>12/F24*C24*BGHE_site_summary!$F$2</f>
        <v>47684.091231736136</v>
      </c>
      <c r="AA24" s="13">
        <f>12/L24*I24*BGHE_site_summary!$F$2</f>
        <v>42253.564733320236</v>
      </c>
      <c r="AB24" s="13">
        <f>Z24-AA24</f>
        <v>5430.5264984159003</v>
      </c>
    </row>
    <row r="25" spans="1:28" x14ac:dyDescent="0.35">
      <c r="A25" s="14" t="s">
        <v>27</v>
      </c>
      <c r="B25" s="14" t="s">
        <v>107</v>
      </c>
      <c r="C25" s="14">
        <v>25</v>
      </c>
      <c r="D25" s="14">
        <v>7.5</v>
      </c>
      <c r="E25" s="14">
        <v>8</v>
      </c>
      <c r="F25" s="14">
        <v>10.8599999998443</v>
      </c>
      <c r="G25" s="14" t="b">
        <v>0</v>
      </c>
      <c r="H25" s="14" t="s">
        <v>47</v>
      </c>
      <c r="I25" s="14">
        <v>25</v>
      </c>
      <c r="J25" s="14">
        <v>7.5</v>
      </c>
      <c r="K25" s="14">
        <v>8</v>
      </c>
      <c r="L25" s="14">
        <v>12.25575248</v>
      </c>
      <c r="M25" s="14" t="b">
        <v>1</v>
      </c>
      <c r="N25" s="14">
        <v>72907.816734193897</v>
      </c>
      <c r="O25" s="14">
        <v>27761.078999649999</v>
      </c>
      <c r="P25" s="14">
        <v>45146.737734543902</v>
      </c>
      <c r="Q25" s="13">
        <f>VLOOKUP($B25,'Reference Data'!$C$2:$L$152,2,FALSE)</f>
        <v>73915</v>
      </c>
      <c r="R25" s="13">
        <f>VLOOKUP($B25,'Reference Data'!$C$2:$L$152,3,FALSE)</f>
        <v>26186</v>
      </c>
      <c r="S25" s="13">
        <f>VLOOKUP($B25,'Reference Data'!$C$2:$L$152,4,FALSE)</f>
        <v>47729</v>
      </c>
      <c r="T25" s="13">
        <f>VLOOKUP($B25,'Reference Data'!$C$2:$L$152,5,FALSE)</f>
        <v>59132</v>
      </c>
      <c r="U25" s="13">
        <f>VLOOKUP($B25,'Reference Data'!$C$2:$L$152,6,FALSE)</f>
        <v>27495.300000000003</v>
      </c>
      <c r="V25" s="13">
        <f>VLOOKUP($B25,'Reference Data'!$C$2:$L$152,7,FALSE)</f>
        <v>31636.699999999997</v>
      </c>
      <c r="W25" s="13">
        <f>VLOOKUP($B25,'Reference Data'!$C$2:$L$152,8,FALSE)</f>
        <v>153336.85618815699</v>
      </c>
      <c r="X25" s="13">
        <f>VLOOKUP($B25,'Reference Data'!$C$2:$L$152,9,FALSE)</f>
        <v>102812.51405882</v>
      </c>
      <c r="Y25" s="13">
        <f>VLOOKUP($B25,'Reference Data'!$C$2:$L$152,10,FALSE)</f>
        <v>50524.34212933699</v>
      </c>
      <c r="Z25" s="13">
        <f>12/F25*C25*BGHE_site_summary!$F$2</f>
        <v>47684.091231736136</v>
      </c>
      <c r="AA25" s="13">
        <f>12/L25*I25*BGHE_site_summary!$F$2</f>
        <v>42253.564733320236</v>
      </c>
      <c r="AB25" s="13">
        <f>Z25-AA25</f>
        <v>5430.5264984159003</v>
      </c>
    </row>
    <row r="26" spans="1:28" x14ac:dyDescent="0.35">
      <c r="A26" s="14" t="s">
        <v>27</v>
      </c>
      <c r="B26" s="14" t="s">
        <v>108</v>
      </c>
      <c r="C26" s="14">
        <v>25</v>
      </c>
      <c r="D26" s="14">
        <v>7.5</v>
      </c>
      <c r="E26" s="14">
        <v>8</v>
      </c>
      <c r="F26" s="14">
        <v>10.8599999998443</v>
      </c>
      <c r="G26" s="14" t="b">
        <v>0</v>
      </c>
      <c r="H26" s="14" t="s">
        <v>47</v>
      </c>
      <c r="I26" s="14">
        <v>25</v>
      </c>
      <c r="J26" s="14">
        <v>7.5</v>
      </c>
      <c r="K26" s="14">
        <v>8</v>
      </c>
      <c r="L26" s="14">
        <v>12.25575248</v>
      </c>
      <c r="M26" s="14" t="b">
        <v>1</v>
      </c>
      <c r="N26" s="14">
        <v>72907.816734193897</v>
      </c>
      <c r="O26" s="14">
        <v>27761.078999649999</v>
      </c>
      <c r="P26" s="14">
        <v>45146.737734543902</v>
      </c>
      <c r="Q26" s="13">
        <f>VLOOKUP($B26,'Reference Data'!$C$2:$L$152,2,FALSE)</f>
        <v>73915</v>
      </c>
      <c r="R26" s="13">
        <f>VLOOKUP($B26,'Reference Data'!$C$2:$L$152,3,FALSE)</f>
        <v>26186</v>
      </c>
      <c r="S26" s="13">
        <f>VLOOKUP($B26,'Reference Data'!$C$2:$L$152,4,FALSE)</f>
        <v>47729</v>
      </c>
      <c r="T26" s="13">
        <f>VLOOKUP($B26,'Reference Data'!$C$2:$L$152,5,FALSE)</f>
        <v>59132</v>
      </c>
      <c r="U26" s="13">
        <f>VLOOKUP($B26,'Reference Data'!$C$2:$L$152,6,FALSE)</f>
        <v>27495.300000000003</v>
      </c>
      <c r="V26" s="13">
        <f>VLOOKUP($B26,'Reference Data'!$C$2:$L$152,7,FALSE)</f>
        <v>31636.699999999997</v>
      </c>
      <c r="W26" s="13">
        <f>VLOOKUP($B26,'Reference Data'!$C$2:$L$152,8,FALSE)</f>
        <v>153336.85618815699</v>
      </c>
      <c r="X26" s="13">
        <f>VLOOKUP($B26,'Reference Data'!$C$2:$L$152,9,FALSE)</f>
        <v>102812.51405882</v>
      </c>
      <c r="Y26" s="13">
        <f>VLOOKUP($B26,'Reference Data'!$C$2:$L$152,10,FALSE)</f>
        <v>50524.34212933699</v>
      </c>
      <c r="Z26" s="13">
        <f>12/F26*C26*BGHE_site_summary!$F$2</f>
        <v>47684.091231736136</v>
      </c>
      <c r="AA26" s="13">
        <f>12/L26*I26*BGHE_site_summary!$F$2</f>
        <v>42253.564733320236</v>
      </c>
      <c r="AB26" s="13">
        <f>Z26-AA26</f>
        <v>5430.5264984159003</v>
      </c>
    </row>
    <row r="27" spans="1:28" x14ac:dyDescent="0.35">
      <c r="A27" s="14" t="s">
        <v>23</v>
      </c>
      <c r="B27" s="14" t="s">
        <v>53</v>
      </c>
      <c r="C27" s="14">
        <v>25</v>
      </c>
      <c r="D27" s="14">
        <v>7.5</v>
      </c>
      <c r="E27" s="14">
        <v>10</v>
      </c>
      <c r="F27" s="14">
        <v>10.860000000657299</v>
      </c>
      <c r="G27" s="14" t="b">
        <v>0</v>
      </c>
      <c r="H27" s="14" t="s">
        <v>47</v>
      </c>
      <c r="I27" s="14">
        <v>25</v>
      </c>
      <c r="J27" s="14">
        <v>7.5</v>
      </c>
      <c r="K27" s="14">
        <v>10</v>
      </c>
      <c r="L27" s="14">
        <v>12.6318663</v>
      </c>
      <c r="M27" s="14" t="b">
        <v>1</v>
      </c>
      <c r="N27" s="14">
        <v>72907.816731715502</v>
      </c>
      <c r="O27" s="14">
        <v>26887.623671832898</v>
      </c>
      <c r="P27" s="14">
        <v>46020.193059882498</v>
      </c>
      <c r="Q27" s="13">
        <f>VLOOKUP($B27,'Reference Data'!$C$2:$L$152,2,FALSE)</f>
        <v>73915</v>
      </c>
      <c r="R27" s="13">
        <f>VLOOKUP($B27,'Reference Data'!$C$2:$L$152,3,FALSE)</f>
        <v>25153</v>
      </c>
      <c r="S27" s="13">
        <f>VLOOKUP($B27,'Reference Data'!$C$2:$L$152,4,FALSE)</f>
        <v>48762</v>
      </c>
      <c r="T27" s="13">
        <f>VLOOKUP($B27,'Reference Data'!$C$2:$L$152,5,FALSE)</f>
        <v>59132</v>
      </c>
      <c r="U27" s="13">
        <f>VLOOKUP($B27,'Reference Data'!$C$2:$L$152,6,FALSE)</f>
        <v>26410.65</v>
      </c>
      <c r="V27" s="13">
        <f>VLOOKUP($B27,'Reference Data'!$C$2:$L$152,7,FALSE)</f>
        <v>32721.35</v>
      </c>
      <c r="W27" s="13">
        <f>VLOOKUP($B27,'Reference Data'!$C$2:$L$152,8,FALSE)</f>
        <v>156830.321719762</v>
      </c>
      <c r="X27" s="13">
        <f>VLOOKUP($B27,'Reference Data'!$C$2:$L$152,9,FALSE)</f>
        <v>106105.839534472</v>
      </c>
      <c r="Y27" s="13">
        <f>VLOOKUP($B27,'Reference Data'!$C$2:$L$152,10,FALSE)</f>
        <v>50724.482185289991</v>
      </c>
      <c r="Z27" s="13">
        <f>12/F27*C27*BGHE_site_summary!$F$2</f>
        <v>47684.09122816642</v>
      </c>
      <c r="AA27" s="13">
        <f>12/L27*I27*BGHE_site_summary!$F$2</f>
        <v>40995.464840316592</v>
      </c>
      <c r="AB27" s="13">
        <f>Z27-AA27</f>
        <v>6688.6263878498285</v>
      </c>
    </row>
    <row r="28" spans="1:28" x14ac:dyDescent="0.35">
      <c r="A28" s="14" t="s">
        <v>23</v>
      </c>
      <c r="B28" s="14" t="s">
        <v>57</v>
      </c>
      <c r="C28" s="14">
        <v>20</v>
      </c>
      <c r="D28" s="14">
        <v>7.5</v>
      </c>
      <c r="E28" s="14">
        <v>3</v>
      </c>
      <c r="F28" s="14">
        <v>10.8600000014074</v>
      </c>
      <c r="G28" s="14" t="b">
        <v>0</v>
      </c>
      <c r="H28" s="14" t="s">
        <v>47</v>
      </c>
      <c r="I28" s="14">
        <v>20</v>
      </c>
      <c r="J28" s="14">
        <v>7.5</v>
      </c>
      <c r="K28" s="14">
        <v>3</v>
      </c>
      <c r="L28" s="14">
        <v>11.363735950000001</v>
      </c>
      <c r="M28" s="14" t="b">
        <v>1</v>
      </c>
      <c r="N28" s="14">
        <v>66286.733019924504</v>
      </c>
      <c r="O28" s="14">
        <v>23736.214852524401</v>
      </c>
      <c r="P28" s="14">
        <v>42550.5181674001</v>
      </c>
      <c r="Q28" s="13">
        <f>VLOOKUP($B28,'Reference Data'!$C$2:$L$152,2,FALSE)</f>
        <v>68224</v>
      </c>
      <c r="R28" s="13">
        <f>VLOOKUP($B28,'Reference Data'!$C$2:$L$152,3,FALSE)</f>
        <v>22387</v>
      </c>
      <c r="S28" s="13">
        <f>VLOOKUP($B28,'Reference Data'!$C$2:$L$152,4,FALSE)</f>
        <v>45837</v>
      </c>
      <c r="T28" s="13">
        <f>VLOOKUP($B28,'Reference Data'!$C$2:$L$152,5,FALSE)</f>
        <v>54579.200000000004</v>
      </c>
      <c r="U28" s="13">
        <f>VLOOKUP($B28,'Reference Data'!$C$2:$L$152,6,FALSE)</f>
        <v>23506.350000000002</v>
      </c>
      <c r="V28" s="13">
        <f>VLOOKUP($B28,'Reference Data'!$C$2:$L$152,7,FALSE)</f>
        <v>31072.850000000002</v>
      </c>
      <c r="W28" s="13">
        <f>VLOOKUP($B28,'Reference Data'!$C$2:$L$152,8,FALSE)</f>
        <v>112945.69036069</v>
      </c>
      <c r="X28" s="13">
        <f>VLOOKUP($B28,'Reference Data'!$C$2:$L$152,9,FALSE)</f>
        <v>72366.104612458104</v>
      </c>
      <c r="Y28" s="13">
        <f>VLOOKUP($B28,'Reference Data'!$C$2:$L$152,10,FALSE)</f>
        <v>40579.585748231897</v>
      </c>
      <c r="Z28" s="13">
        <f>12/F28*C28*BGHE_site_summary!$F$2</f>
        <v>38147.272979898298</v>
      </c>
      <c r="AA28" s="13">
        <f>12/L28*I28*BGHE_site_summary!$F$2</f>
        <v>36456.266358017936</v>
      </c>
      <c r="AB28" s="13">
        <f>Z28-AA28</f>
        <v>1691.0066218803622</v>
      </c>
    </row>
    <row r="29" spans="1:28" x14ac:dyDescent="0.35">
      <c r="A29" s="14" t="s">
        <v>25</v>
      </c>
      <c r="B29" s="14" t="s">
        <v>71</v>
      </c>
      <c r="C29" s="14">
        <v>40</v>
      </c>
      <c r="D29" s="14">
        <v>10</v>
      </c>
      <c r="E29" s="14">
        <v>5</v>
      </c>
      <c r="F29" s="14">
        <v>10.860000001551001</v>
      </c>
      <c r="G29" s="14" t="b">
        <v>0</v>
      </c>
      <c r="H29" s="14" t="s">
        <v>47</v>
      </c>
      <c r="I29" s="14">
        <v>40</v>
      </c>
      <c r="J29" s="14">
        <v>10</v>
      </c>
      <c r="K29" s="14">
        <v>5</v>
      </c>
      <c r="L29" s="14">
        <v>11.712474889999999</v>
      </c>
      <c r="M29" s="14" t="b">
        <v>1</v>
      </c>
      <c r="N29" s="14">
        <v>106038.53391787699</v>
      </c>
      <c r="O29" s="14">
        <v>47014.608019100597</v>
      </c>
      <c r="P29" s="14">
        <v>59023.925898777299</v>
      </c>
      <c r="Q29" s="13">
        <f>VLOOKUP($B29,'Reference Data'!$C$2:$L$152,2,FALSE)</f>
        <v>67486</v>
      </c>
      <c r="R29" s="13">
        <f>VLOOKUP($B29,'Reference Data'!$C$2:$L$152,3,FALSE)</f>
        <v>27824</v>
      </c>
      <c r="S29" s="13">
        <f>VLOOKUP($B29,'Reference Data'!$C$2:$L$152,4,FALSE)</f>
        <v>39662</v>
      </c>
      <c r="T29" s="13">
        <f>VLOOKUP($B29,'Reference Data'!$C$2:$L$152,5,FALSE)</f>
        <v>53988.800000000003</v>
      </c>
      <c r="U29" s="13">
        <f>VLOOKUP($B29,'Reference Data'!$C$2:$L$152,6,FALSE)</f>
        <v>29215.200000000001</v>
      </c>
      <c r="V29" s="13">
        <f>VLOOKUP($B29,'Reference Data'!$C$2:$L$152,7,FALSE)</f>
        <v>24773.600000000002</v>
      </c>
      <c r="W29" s="13">
        <f>VLOOKUP($B29,'Reference Data'!$C$2:$L$152,8,FALSE)</f>
        <v>235976.73446661001</v>
      </c>
      <c r="X29" s="13">
        <f>VLOOKUP($B29,'Reference Data'!$C$2:$L$152,9,FALSE)</f>
        <v>154817.56297014499</v>
      </c>
      <c r="Y29" s="13">
        <f>VLOOKUP($B29,'Reference Data'!$C$2:$L$152,10,FALSE)</f>
        <v>81159.171496465016</v>
      </c>
      <c r="Z29" s="13">
        <f>12/F29*C29*BGHE_site_summary!$F$2</f>
        <v>76294.545958787756</v>
      </c>
      <c r="AA29" s="13">
        <f>12/L29*I29*BGHE_site_summary!$F$2</f>
        <v>70741.562053480564</v>
      </c>
      <c r="AB29" s="13">
        <f>Z29-AA29</f>
        <v>5552.9839053071919</v>
      </c>
    </row>
    <row r="30" spans="1:28" x14ac:dyDescent="0.35">
      <c r="A30" s="14" t="s">
        <v>25</v>
      </c>
      <c r="B30" s="14" t="s">
        <v>72</v>
      </c>
      <c r="C30" s="14">
        <v>30</v>
      </c>
      <c r="D30" s="14">
        <v>10</v>
      </c>
      <c r="E30" s="14">
        <v>9</v>
      </c>
      <c r="F30" s="14">
        <v>10.8599999958568</v>
      </c>
      <c r="G30" s="14" t="b">
        <v>0</v>
      </c>
      <c r="H30" s="14" t="s">
        <v>47</v>
      </c>
      <c r="I30" s="14">
        <v>30</v>
      </c>
      <c r="J30" s="14">
        <v>10</v>
      </c>
      <c r="K30" s="14">
        <v>9</v>
      </c>
      <c r="L30" s="14">
        <v>12.442388299999999</v>
      </c>
      <c r="M30" s="14" t="b">
        <v>1</v>
      </c>
      <c r="N30" s="14">
        <v>92796.366519873394</v>
      </c>
      <c r="O30" s="14">
        <v>32575.379704830299</v>
      </c>
      <c r="P30" s="14">
        <v>60220.986815043099</v>
      </c>
      <c r="Q30" s="13">
        <f>VLOOKUP($B30,'Reference Data'!$C$2:$L$152,2,FALSE)</f>
        <v>59792</v>
      </c>
      <c r="R30" s="13">
        <f>VLOOKUP($B30,'Reference Data'!$C$2:$L$152,3,FALSE)</f>
        <v>23054</v>
      </c>
      <c r="S30" s="13">
        <f>VLOOKUP($B30,'Reference Data'!$C$2:$L$152,4,FALSE)</f>
        <v>36738</v>
      </c>
      <c r="T30" s="13">
        <f>VLOOKUP($B30,'Reference Data'!$C$2:$L$152,5,FALSE)</f>
        <v>47833.600000000006</v>
      </c>
      <c r="U30" s="13">
        <f>VLOOKUP($B30,'Reference Data'!$C$2:$L$152,6,FALSE)</f>
        <v>24206.7</v>
      </c>
      <c r="V30" s="13">
        <f>VLOOKUP($B30,'Reference Data'!$C$2:$L$152,7,FALSE)</f>
        <v>23626.900000000005</v>
      </c>
      <c r="W30" s="13">
        <f>VLOOKUP($B30,'Reference Data'!$C$2:$L$152,8,FALSE)</f>
        <v>186406.38087660499</v>
      </c>
      <c r="X30" s="13">
        <f>VLOOKUP($B30,'Reference Data'!$C$2:$L$152,9,FALSE)</f>
        <v>125537.00225425699</v>
      </c>
      <c r="Y30" s="13">
        <f>VLOOKUP($B30,'Reference Data'!$C$2:$L$152,10,FALSE)</f>
        <v>60869.378622347998</v>
      </c>
      <c r="Z30" s="13">
        <f>12/F30*C30*BGHE_site_summary!$F$2</f>
        <v>57220.909499093344</v>
      </c>
      <c r="AA30" s="13">
        <f>12/L30*I30*BGHE_site_summary!$F$2</f>
        <v>49943.71353312258</v>
      </c>
      <c r="AB30" s="13">
        <f>Z30-AA30</f>
        <v>7277.1959659707645</v>
      </c>
    </row>
    <row r="31" spans="1:28" x14ac:dyDescent="0.35">
      <c r="A31" s="14" t="s">
        <v>25</v>
      </c>
      <c r="B31" s="14" t="s">
        <v>73</v>
      </c>
      <c r="C31" s="14">
        <v>30</v>
      </c>
      <c r="D31" s="14">
        <v>10</v>
      </c>
      <c r="E31" s="14">
        <v>9</v>
      </c>
      <c r="F31" s="14">
        <v>10.8599999958568</v>
      </c>
      <c r="G31" s="14" t="b">
        <v>0</v>
      </c>
      <c r="H31" s="14" t="s">
        <v>47</v>
      </c>
      <c r="I31" s="14">
        <v>30</v>
      </c>
      <c r="J31" s="14">
        <v>10</v>
      </c>
      <c r="K31" s="14">
        <v>9</v>
      </c>
      <c r="L31" s="14">
        <v>12.442388299999999</v>
      </c>
      <c r="M31" s="14" t="b">
        <v>1</v>
      </c>
      <c r="N31" s="14">
        <v>92796.366519873394</v>
      </c>
      <c r="O31" s="14">
        <v>32575.379704830299</v>
      </c>
      <c r="P31" s="14">
        <v>60220.986815043099</v>
      </c>
      <c r="Q31" s="13">
        <f>VLOOKUP($B31,'Reference Data'!$C$2:$L$152,2,FALSE)</f>
        <v>59792</v>
      </c>
      <c r="R31" s="13">
        <f>VLOOKUP($B31,'Reference Data'!$C$2:$L$152,3,FALSE)</f>
        <v>23054</v>
      </c>
      <c r="S31" s="13">
        <f>VLOOKUP($B31,'Reference Data'!$C$2:$L$152,4,FALSE)</f>
        <v>36738</v>
      </c>
      <c r="T31" s="13">
        <f>VLOOKUP($B31,'Reference Data'!$C$2:$L$152,5,FALSE)</f>
        <v>47833.600000000006</v>
      </c>
      <c r="U31" s="13">
        <f>VLOOKUP($B31,'Reference Data'!$C$2:$L$152,6,FALSE)</f>
        <v>24206.7</v>
      </c>
      <c r="V31" s="13">
        <f>VLOOKUP($B31,'Reference Data'!$C$2:$L$152,7,FALSE)</f>
        <v>23626.900000000005</v>
      </c>
      <c r="W31" s="13">
        <f>VLOOKUP($B31,'Reference Data'!$C$2:$L$152,8,FALSE)</f>
        <v>186406.38087660499</v>
      </c>
      <c r="X31" s="13">
        <f>VLOOKUP($B31,'Reference Data'!$C$2:$L$152,9,FALSE)</f>
        <v>125537.00225425699</v>
      </c>
      <c r="Y31" s="13">
        <f>VLOOKUP($B31,'Reference Data'!$C$2:$L$152,10,FALSE)</f>
        <v>60869.378622347998</v>
      </c>
      <c r="Z31" s="13">
        <f>12/F31*C31*BGHE_site_summary!$F$2</f>
        <v>57220.909499093344</v>
      </c>
      <c r="AA31" s="13">
        <f>12/L31*I31*BGHE_site_summary!$F$2</f>
        <v>49943.71353312258</v>
      </c>
      <c r="AB31" s="13">
        <f>Z31-AA31</f>
        <v>7277.1959659707645</v>
      </c>
    </row>
    <row r="32" spans="1:28" x14ac:dyDescent="0.35">
      <c r="A32" s="14" t="s">
        <v>25</v>
      </c>
      <c r="B32" s="14" t="s">
        <v>74</v>
      </c>
      <c r="C32" s="14">
        <v>30</v>
      </c>
      <c r="D32" s="14">
        <v>10</v>
      </c>
      <c r="E32" s="14">
        <v>9</v>
      </c>
      <c r="F32" s="14">
        <v>10.8599999958568</v>
      </c>
      <c r="G32" s="14" t="b">
        <v>0</v>
      </c>
      <c r="H32" s="14" t="s">
        <v>47</v>
      </c>
      <c r="I32" s="14">
        <v>30</v>
      </c>
      <c r="J32" s="14">
        <v>10</v>
      </c>
      <c r="K32" s="14">
        <v>9</v>
      </c>
      <c r="L32" s="14">
        <v>12.442388299999999</v>
      </c>
      <c r="M32" s="14" t="b">
        <v>1</v>
      </c>
      <c r="N32" s="14">
        <v>92796.366519873394</v>
      </c>
      <c r="O32" s="14">
        <v>32575.379704830299</v>
      </c>
      <c r="P32" s="14">
        <v>60220.986815043099</v>
      </c>
      <c r="Q32" s="13">
        <f>VLOOKUP($B32,'Reference Data'!$C$2:$L$152,2,FALSE)</f>
        <v>59792</v>
      </c>
      <c r="R32" s="13">
        <f>VLOOKUP($B32,'Reference Data'!$C$2:$L$152,3,FALSE)</f>
        <v>23054</v>
      </c>
      <c r="S32" s="13">
        <f>VLOOKUP($B32,'Reference Data'!$C$2:$L$152,4,FALSE)</f>
        <v>36738</v>
      </c>
      <c r="T32" s="13">
        <f>VLOOKUP($B32,'Reference Data'!$C$2:$L$152,5,FALSE)</f>
        <v>47833.600000000006</v>
      </c>
      <c r="U32" s="13">
        <f>VLOOKUP($B32,'Reference Data'!$C$2:$L$152,6,FALSE)</f>
        <v>24206.7</v>
      </c>
      <c r="V32" s="13">
        <f>VLOOKUP($B32,'Reference Data'!$C$2:$L$152,7,FALSE)</f>
        <v>23626.900000000005</v>
      </c>
      <c r="W32" s="13">
        <f>VLOOKUP($B32,'Reference Data'!$C$2:$L$152,8,FALSE)</f>
        <v>186406.38087660499</v>
      </c>
      <c r="X32" s="13">
        <f>VLOOKUP($B32,'Reference Data'!$C$2:$L$152,9,FALSE)</f>
        <v>125537.00225425699</v>
      </c>
      <c r="Y32" s="13">
        <f>VLOOKUP($B32,'Reference Data'!$C$2:$L$152,10,FALSE)</f>
        <v>60869.378622347998</v>
      </c>
      <c r="Z32" s="13">
        <f>12/F32*C32*BGHE_site_summary!$F$2</f>
        <v>57220.909499093344</v>
      </c>
      <c r="AA32" s="13">
        <f>12/L32*I32*BGHE_site_summary!$F$2</f>
        <v>49943.71353312258</v>
      </c>
      <c r="AB32" s="13">
        <f>Z32-AA32</f>
        <v>7277.1959659707645</v>
      </c>
    </row>
    <row r="33" spans="1:28" x14ac:dyDescent="0.35">
      <c r="A33" s="14" t="s">
        <v>25</v>
      </c>
      <c r="B33" s="14" t="s">
        <v>75</v>
      </c>
      <c r="C33" s="14">
        <v>30</v>
      </c>
      <c r="D33" s="14">
        <v>10</v>
      </c>
      <c r="E33" s="14">
        <v>9</v>
      </c>
      <c r="F33" s="14">
        <v>10.8599999958568</v>
      </c>
      <c r="G33" s="14" t="b">
        <v>0</v>
      </c>
      <c r="H33" s="14" t="s">
        <v>47</v>
      </c>
      <c r="I33" s="14">
        <v>30</v>
      </c>
      <c r="J33" s="14">
        <v>10</v>
      </c>
      <c r="K33" s="14">
        <v>9</v>
      </c>
      <c r="L33" s="14">
        <v>12.442388299999999</v>
      </c>
      <c r="M33" s="14" t="b">
        <v>1</v>
      </c>
      <c r="N33" s="14">
        <v>92796.366519873394</v>
      </c>
      <c r="O33" s="14">
        <v>32575.379704830299</v>
      </c>
      <c r="P33" s="14">
        <v>60220.986815043099</v>
      </c>
      <c r="Q33" s="13">
        <f>VLOOKUP($B33,'Reference Data'!$C$2:$L$152,2,FALSE)</f>
        <v>59792</v>
      </c>
      <c r="R33" s="13">
        <f>VLOOKUP($B33,'Reference Data'!$C$2:$L$152,3,FALSE)</f>
        <v>23054</v>
      </c>
      <c r="S33" s="13">
        <f>VLOOKUP($B33,'Reference Data'!$C$2:$L$152,4,FALSE)</f>
        <v>36738</v>
      </c>
      <c r="T33" s="13">
        <f>VLOOKUP($B33,'Reference Data'!$C$2:$L$152,5,FALSE)</f>
        <v>47833.600000000006</v>
      </c>
      <c r="U33" s="13">
        <f>VLOOKUP($B33,'Reference Data'!$C$2:$L$152,6,FALSE)</f>
        <v>24206.7</v>
      </c>
      <c r="V33" s="13">
        <f>VLOOKUP($B33,'Reference Data'!$C$2:$L$152,7,FALSE)</f>
        <v>23626.900000000005</v>
      </c>
      <c r="W33" s="13">
        <f>VLOOKUP($B33,'Reference Data'!$C$2:$L$152,8,FALSE)</f>
        <v>186406.38087660499</v>
      </c>
      <c r="X33" s="13">
        <f>VLOOKUP($B33,'Reference Data'!$C$2:$L$152,9,FALSE)</f>
        <v>125537.00225425699</v>
      </c>
      <c r="Y33" s="13">
        <f>VLOOKUP($B33,'Reference Data'!$C$2:$L$152,10,FALSE)</f>
        <v>60869.378622347998</v>
      </c>
      <c r="Z33" s="13">
        <f>12/F33*C33*BGHE_site_summary!$F$2</f>
        <v>57220.909499093344</v>
      </c>
      <c r="AA33" s="13">
        <f>12/L33*I33*BGHE_site_summary!$F$2</f>
        <v>49943.71353312258</v>
      </c>
      <c r="AB33" s="13">
        <f>Z33-AA33</f>
        <v>7277.1959659707645</v>
      </c>
    </row>
    <row r="34" spans="1:28" x14ac:dyDescent="0.35">
      <c r="A34" s="14" t="s">
        <v>25</v>
      </c>
      <c r="B34" s="14" t="s">
        <v>76</v>
      </c>
      <c r="C34" s="14">
        <v>30</v>
      </c>
      <c r="D34" s="14">
        <v>10</v>
      </c>
      <c r="E34" s="14">
        <v>9</v>
      </c>
      <c r="F34" s="14">
        <v>10.8599999958568</v>
      </c>
      <c r="G34" s="14" t="b">
        <v>0</v>
      </c>
      <c r="H34" s="14" t="s">
        <v>47</v>
      </c>
      <c r="I34" s="14">
        <v>30</v>
      </c>
      <c r="J34" s="14">
        <v>10</v>
      </c>
      <c r="K34" s="14">
        <v>9</v>
      </c>
      <c r="L34" s="14">
        <v>12.442388299999999</v>
      </c>
      <c r="M34" s="14" t="b">
        <v>1</v>
      </c>
      <c r="N34" s="14">
        <v>92796.366519873394</v>
      </c>
      <c r="O34" s="14">
        <v>32575.379704830299</v>
      </c>
      <c r="P34" s="14">
        <v>60220.986815043099</v>
      </c>
      <c r="Q34" s="13">
        <f>VLOOKUP($B34,'Reference Data'!$C$2:$L$152,2,FALSE)</f>
        <v>59792</v>
      </c>
      <c r="R34" s="13">
        <f>VLOOKUP($B34,'Reference Data'!$C$2:$L$152,3,FALSE)</f>
        <v>23054</v>
      </c>
      <c r="S34" s="13">
        <f>VLOOKUP($B34,'Reference Data'!$C$2:$L$152,4,FALSE)</f>
        <v>36738</v>
      </c>
      <c r="T34" s="13">
        <f>VLOOKUP($B34,'Reference Data'!$C$2:$L$152,5,FALSE)</f>
        <v>47833.600000000006</v>
      </c>
      <c r="U34" s="13">
        <f>VLOOKUP($B34,'Reference Data'!$C$2:$L$152,6,FALSE)</f>
        <v>24206.7</v>
      </c>
      <c r="V34" s="13">
        <f>VLOOKUP($B34,'Reference Data'!$C$2:$L$152,7,FALSE)</f>
        <v>23626.900000000005</v>
      </c>
      <c r="W34" s="13">
        <f>VLOOKUP($B34,'Reference Data'!$C$2:$L$152,8,FALSE)</f>
        <v>186406.38087660499</v>
      </c>
      <c r="X34" s="13">
        <f>VLOOKUP($B34,'Reference Data'!$C$2:$L$152,9,FALSE)</f>
        <v>125537.00225425699</v>
      </c>
      <c r="Y34" s="13">
        <f>VLOOKUP($B34,'Reference Data'!$C$2:$L$152,10,FALSE)</f>
        <v>60869.378622347998</v>
      </c>
      <c r="Z34" s="13">
        <f>12/F34*C34*BGHE_site_summary!$F$2</f>
        <v>57220.909499093344</v>
      </c>
      <c r="AA34" s="13">
        <f>12/L34*I34*BGHE_site_summary!$F$2</f>
        <v>49943.71353312258</v>
      </c>
      <c r="AB34" s="13">
        <f>Z34-AA34</f>
        <v>7277.1959659707645</v>
      </c>
    </row>
    <row r="35" spans="1:28" x14ac:dyDescent="0.35">
      <c r="A35" s="14" t="s">
        <v>25</v>
      </c>
      <c r="B35" s="14" t="s">
        <v>77</v>
      </c>
      <c r="C35" s="14">
        <v>30</v>
      </c>
      <c r="D35" s="14">
        <v>10</v>
      </c>
      <c r="E35" s="14">
        <v>9</v>
      </c>
      <c r="F35" s="14">
        <v>10.8599999958568</v>
      </c>
      <c r="G35" s="14" t="b">
        <v>0</v>
      </c>
      <c r="H35" s="14" t="s">
        <v>47</v>
      </c>
      <c r="I35" s="14">
        <v>30</v>
      </c>
      <c r="J35" s="14">
        <v>10</v>
      </c>
      <c r="K35" s="14">
        <v>9</v>
      </c>
      <c r="L35" s="14">
        <v>12.442388299999999</v>
      </c>
      <c r="M35" s="14" t="b">
        <v>1</v>
      </c>
      <c r="N35" s="14">
        <v>92796.366519873394</v>
      </c>
      <c r="O35" s="14">
        <v>32575.379704830299</v>
      </c>
      <c r="P35" s="14">
        <v>60220.986815043099</v>
      </c>
      <c r="Q35" s="13">
        <f>VLOOKUP($B35,'Reference Data'!$C$2:$L$152,2,FALSE)</f>
        <v>59792</v>
      </c>
      <c r="R35" s="13">
        <f>VLOOKUP($B35,'Reference Data'!$C$2:$L$152,3,FALSE)</f>
        <v>23054</v>
      </c>
      <c r="S35" s="13">
        <f>VLOOKUP($B35,'Reference Data'!$C$2:$L$152,4,FALSE)</f>
        <v>36738</v>
      </c>
      <c r="T35" s="13">
        <f>VLOOKUP($B35,'Reference Data'!$C$2:$L$152,5,FALSE)</f>
        <v>47833.600000000006</v>
      </c>
      <c r="U35" s="13">
        <f>VLOOKUP($B35,'Reference Data'!$C$2:$L$152,6,FALSE)</f>
        <v>24206.7</v>
      </c>
      <c r="V35" s="13">
        <f>VLOOKUP($B35,'Reference Data'!$C$2:$L$152,7,FALSE)</f>
        <v>23626.900000000005</v>
      </c>
      <c r="W35" s="13">
        <f>VLOOKUP($B35,'Reference Data'!$C$2:$L$152,8,FALSE)</f>
        <v>186406.38087660499</v>
      </c>
      <c r="X35" s="13">
        <f>VLOOKUP($B35,'Reference Data'!$C$2:$L$152,9,FALSE)</f>
        <v>125537.00225425699</v>
      </c>
      <c r="Y35" s="13">
        <f>VLOOKUP($B35,'Reference Data'!$C$2:$L$152,10,FALSE)</f>
        <v>60869.378622347998</v>
      </c>
      <c r="Z35" s="13">
        <f>12/F35*C35*BGHE_site_summary!$F$2</f>
        <v>57220.909499093344</v>
      </c>
      <c r="AA35" s="13">
        <f>12/L35*I35*BGHE_site_summary!$F$2</f>
        <v>49943.71353312258</v>
      </c>
      <c r="AB35" s="13">
        <f>Z35-AA35</f>
        <v>7277.1959659707645</v>
      </c>
    </row>
    <row r="36" spans="1:28" x14ac:dyDescent="0.35">
      <c r="A36" s="14" t="s">
        <v>25</v>
      </c>
      <c r="B36" s="14" t="s">
        <v>78</v>
      </c>
      <c r="C36" s="14">
        <v>30</v>
      </c>
      <c r="D36" s="14">
        <v>10</v>
      </c>
      <c r="E36" s="14">
        <v>9</v>
      </c>
      <c r="F36" s="14">
        <v>10.8599999958568</v>
      </c>
      <c r="G36" s="14" t="b">
        <v>0</v>
      </c>
      <c r="H36" s="14" t="s">
        <v>47</v>
      </c>
      <c r="I36" s="14">
        <v>30</v>
      </c>
      <c r="J36" s="14">
        <v>10</v>
      </c>
      <c r="K36" s="14">
        <v>9</v>
      </c>
      <c r="L36" s="14">
        <v>12.442388299999999</v>
      </c>
      <c r="M36" s="14" t="b">
        <v>1</v>
      </c>
      <c r="N36" s="14">
        <v>92796.366519873394</v>
      </c>
      <c r="O36" s="14">
        <v>32575.379704830299</v>
      </c>
      <c r="P36" s="14">
        <v>60220.986815043099</v>
      </c>
      <c r="Q36" s="13">
        <f>VLOOKUP($B36,'Reference Data'!$C$2:$L$152,2,FALSE)</f>
        <v>59792</v>
      </c>
      <c r="R36" s="13">
        <f>VLOOKUP($B36,'Reference Data'!$C$2:$L$152,3,FALSE)</f>
        <v>23054</v>
      </c>
      <c r="S36" s="13">
        <f>VLOOKUP($B36,'Reference Data'!$C$2:$L$152,4,FALSE)</f>
        <v>36738</v>
      </c>
      <c r="T36" s="13">
        <f>VLOOKUP($B36,'Reference Data'!$C$2:$L$152,5,FALSE)</f>
        <v>47833.600000000006</v>
      </c>
      <c r="U36" s="13">
        <f>VLOOKUP($B36,'Reference Data'!$C$2:$L$152,6,FALSE)</f>
        <v>24206.7</v>
      </c>
      <c r="V36" s="13">
        <f>VLOOKUP($B36,'Reference Data'!$C$2:$L$152,7,FALSE)</f>
        <v>23626.900000000005</v>
      </c>
      <c r="W36" s="13">
        <f>VLOOKUP($B36,'Reference Data'!$C$2:$L$152,8,FALSE)</f>
        <v>186406.38087660499</v>
      </c>
      <c r="X36" s="13">
        <f>VLOOKUP($B36,'Reference Data'!$C$2:$L$152,9,FALSE)</f>
        <v>125537.00225425699</v>
      </c>
      <c r="Y36" s="13">
        <f>VLOOKUP($B36,'Reference Data'!$C$2:$L$152,10,FALSE)</f>
        <v>60869.378622347998</v>
      </c>
      <c r="Z36" s="13">
        <f>12/F36*C36*BGHE_site_summary!$F$2</f>
        <v>57220.909499093344</v>
      </c>
      <c r="AA36" s="13">
        <f>12/L36*I36*BGHE_site_summary!$F$2</f>
        <v>49943.71353312258</v>
      </c>
      <c r="AB36" s="13">
        <f>Z36-AA36</f>
        <v>7277.1959659707645</v>
      </c>
    </row>
    <row r="37" spans="1:28" x14ac:dyDescent="0.35">
      <c r="A37" s="14" t="s">
        <v>25</v>
      </c>
      <c r="B37" s="14" t="s">
        <v>79</v>
      </c>
      <c r="C37" s="14">
        <v>30</v>
      </c>
      <c r="D37" s="14">
        <v>10</v>
      </c>
      <c r="E37" s="14">
        <v>9</v>
      </c>
      <c r="F37" s="14">
        <v>10.8599999958568</v>
      </c>
      <c r="G37" s="14" t="b">
        <v>0</v>
      </c>
      <c r="H37" s="14" t="s">
        <v>47</v>
      </c>
      <c r="I37" s="14">
        <v>30</v>
      </c>
      <c r="J37" s="14">
        <v>10</v>
      </c>
      <c r="K37" s="14">
        <v>9</v>
      </c>
      <c r="L37" s="14">
        <v>12.442388299999999</v>
      </c>
      <c r="M37" s="14" t="b">
        <v>1</v>
      </c>
      <c r="N37" s="14">
        <v>92796.366519873394</v>
      </c>
      <c r="O37" s="14">
        <v>32575.379704830299</v>
      </c>
      <c r="P37" s="14">
        <v>60220.986815043099</v>
      </c>
      <c r="Q37" s="13">
        <f>VLOOKUP($B37,'Reference Data'!$C$2:$L$152,2,FALSE)</f>
        <v>59792</v>
      </c>
      <c r="R37" s="13">
        <f>VLOOKUP($B37,'Reference Data'!$C$2:$L$152,3,FALSE)</f>
        <v>23054</v>
      </c>
      <c r="S37" s="13">
        <f>VLOOKUP($B37,'Reference Data'!$C$2:$L$152,4,FALSE)</f>
        <v>36738</v>
      </c>
      <c r="T37" s="13">
        <f>VLOOKUP($B37,'Reference Data'!$C$2:$L$152,5,FALSE)</f>
        <v>47833.600000000006</v>
      </c>
      <c r="U37" s="13">
        <f>VLOOKUP($B37,'Reference Data'!$C$2:$L$152,6,FALSE)</f>
        <v>24206.7</v>
      </c>
      <c r="V37" s="13">
        <f>VLOOKUP($B37,'Reference Data'!$C$2:$L$152,7,FALSE)</f>
        <v>23626.900000000005</v>
      </c>
      <c r="W37" s="13">
        <f>VLOOKUP($B37,'Reference Data'!$C$2:$L$152,8,FALSE)</f>
        <v>186406.38087660499</v>
      </c>
      <c r="X37" s="13">
        <f>VLOOKUP($B37,'Reference Data'!$C$2:$L$152,9,FALSE)</f>
        <v>125537.00225425699</v>
      </c>
      <c r="Y37" s="13">
        <f>VLOOKUP($B37,'Reference Data'!$C$2:$L$152,10,FALSE)</f>
        <v>60869.378622347998</v>
      </c>
      <c r="Z37" s="13">
        <f>12/F37*C37*BGHE_site_summary!$F$2</f>
        <v>57220.909499093344</v>
      </c>
      <c r="AA37" s="13">
        <f>12/L37*I37*BGHE_site_summary!$F$2</f>
        <v>49943.71353312258</v>
      </c>
      <c r="AB37" s="13">
        <f>Z37-AA37</f>
        <v>7277.1959659707645</v>
      </c>
    </row>
    <row r="38" spans="1:28" x14ac:dyDescent="0.35">
      <c r="A38" s="14" t="s">
        <v>25</v>
      </c>
      <c r="B38" s="14" t="s">
        <v>80</v>
      </c>
      <c r="C38" s="14">
        <v>30</v>
      </c>
      <c r="D38" s="14">
        <v>10</v>
      </c>
      <c r="E38" s="14">
        <v>9</v>
      </c>
      <c r="F38" s="14">
        <v>10.8599999958568</v>
      </c>
      <c r="G38" s="14" t="b">
        <v>0</v>
      </c>
      <c r="H38" s="14" t="s">
        <v>47</v>
      </c>
      <c r="I38" s="14">
        <v>30</v>
      </c>
      <c r="J38" s="14">
        <v>10</v>
      </c>
      <c r="K38" s="14">
        <v>9</v>
      </c>
      <c r="L38" s="14">
        <v>12.442388299999999</v>
      </c>
      <c r="M38" s="14" t="b">
        <v>1</v>
      </c>
      <c r="N38" s="14">
        <v>92796.366519873394</v>
      </c>
      <c r="O38" s="14">
        <v>32575.379704830299</v>
      </c>
      <c r="P38" s="14">
        <v>60220.986815043099</v>
      </c>
      <c r="Q38" s="13">
        <f>VLOOKUP($B38,'Reference Data'!$C$2:$L$152,2,FALSE)</f>
        <v>59792</v>
      </c>
      <c r="R38" s="13">
        <f>VLOOKUP($B38,'Reference Data'!$C$2:$L$152,3,FALSE)</f>
        <v>23054</v>
      </c>
      <c r="S38" s="13">
        <f>VLOOKUP($B38,'Reference Data'!$C$2:$L$152,4,FALSE)</f>
        <v>36738</v>
      </c>
      <c r="T38" s="13">
        <f>VLOOKUP($B38,'Reference Data'!$C$2:$L$152,5,FALSE)</f>
        <v>47833.600000000006</v>
      </c>
      <c r="U38" s="13">
        <f>VLOOKUP($B38,'Reference Data'!$C$2:$L$152,6,FALSE)</f>
        <v>24206.7</v>
      </c>
      <c r="V38" s="13">
        <f>VLOOKUP($B38,'Reference Data'!$C$2:$L$152,7,FALSE)</f>
        <v>23626.900000000005</v>
      </c>
      <c r="W38" s="13">
        <f>VLOOKUP($B38,'Reference Data'!$C$2:$L$152,8,FALSE)</f>
        <v>186406.38087660499</v>
      </c>
      <c r="X38" s="13">
        <f>VLOOKUP($B38,'Reference Data'!$C$2:$L$152,9,FALSE)</f>
        <v>125537.00225425699</v>
      </c>
      <c r="Y38" s="13">
        <f>VLOOKUP($B38,'Reference Data'!$C$2:$L$152,10,FALSE)</f>
        <v>60869.378622347998</v>
      </c>
      <c r="Z38" s="13">
        <f>12/F38*C38*BGHE_site_summary!$F$2</f>
        <v>57220.909499093344</v>
      </c>
      <c r="AA38" s="13">
        <f>12/L38*I38*BGHE_site_summary!$F$2</f>
        <v>49943.71353312258</v>
      </c>
      <c r="AB38" s="13">
        <f>Z38-AA38</f>
        <v>7277.1959659707645</v>
      </c>
    </row>
    <row r="39" spans="1:28" x14ac:dyDescent="0.35">
      <c r="A39" s="14" t="s">
        <v>25</v>
      </c>
      <c r="B39" s="14" t="s">
        <v>81</v>
      </c>
      <c r="C39" s="14">
        <v>30</v>
      </c>
      <c r="D39" s="14">
        <v>10</v>
      </c>
      <c r="E39" s="14">
        <v>9</v>
      </c>
      <c r="F39" s="14">
        <v>10.8599999958568</v>
      </c>
      <c r="G39" s="14" t="b">
        <v>0</v>
      </c>
      <c r="H39" s="14" t="s">
        <v>47</v>
      </c>
      <c r="I39" s="14">
        <v>30</v>
      </c>
      <c r="J39" s="14">
        <v>10</v>
      </c>
      <c r="K39" s="14">
        <v>9</v>
      </c>
      <c r="L39" s="14">
        <v>12.442388299999999</v>
      </c>
      <c r="M39" s="14" t="b">
        <v>1</v>
      </c>
      <c r="N39" s="14">
        <v>92796.366519873394</v>
      </c>
      <c r="O39" s="14">
        <v>32575.379704830299</v>
      </c>
      <c r="P39" s="14">
        <v>60220.986815043099</v>
      </c>
      <c r="Q39" s="13">
        <f>VLOOKUP($B39,'Reference Data'!$C$2:$L$152,2,FALSE)</f>
        <v>59792</v>
      </c>
      <c r="R39" s="13">
        <f>VLOOKUP($B39,'Reference Data'!$C$2:$L$152,3,FALSE)</f>
        <v>23054</v>
      </c>
      <c r="S39" s="13">
        <f>VLOOKUP($B39,'Reference Data'!$C$2:$L$152,4,FALSE)</f>
        <v>36738</v>
      </c>
      <c r="T39" s="13">
        <f>VLOOKUP($B39,'Reference Data'!$C$2:$L$152,5,FALSE)</f>
        <v>47833.600000000006</v>
      </c>
      <c r="U39" s="13">
        <f>VLOOKUP($B39,'Reference Data'!$C$2:$L$152,6,FALSE)</f>
        <v>24206.7</v>
      </c>
      <c r="V39" s="13">
        <f>VLOOKUP($B39,'Reference Data'!$C$2:$L$152,7,FALSE)</f>
        <v>23626.900000000005</v>
      </c>
      <c r="W39" s="13">
        <f>VLOOKUP($B39,'Reference Data'!$C$2:$L$152,8,FALSE)</f>
        <v>186406.38087660499</v>
      </c>
      <c r="X39" s="13">
        <f>VLOOKUP($B39,'Reference Data'!$C$2:$L$152,9,FALSE)</f>
        <v>125537.00225425699</v>
      </c>
      <c r="Y39" s="13">
        <f>VLOOKUP($B39,'Reference Data'!$C$2:$L$152,10,FALSE)</f>
        <v>60869.378622347998</v>
      </c>
      <c r="Z39" s="13">
        <f>12/F39*C39*BGHE_site_summary!$F$2</f>
        <v>57220.909499093344</v>
      </c>
      <c r="AA39" s="13">
        <f>12/L39*I39*BGHE_site_summary!$F$2</f>
        <v>49943.71353312258</v>
      </c>
      <c r="AB39" s="13">
        <f>Z39-AA39</f>
        <v>7277.1959659707645</v>
      </c>
    </row>
    <row r="40" spans="1:28" x14ac:dyDescent="0.35">
      <c r="A40" s="14" t="s">
        <v>25</v>
      </c>
      <c r="B40" s="14" t="s">
        <v>82</v>
      </c>
      <c r="C40" s="14">
        <v>30</v>
      </c>
      <c r="D40" s="14">
        <v>10</v>
      </c>
      <c r="E40" s="14">
        <v>9</v>
      </c>
      <c r="F40" s="14">
        <v>10.8599999958568</v>
      </c>
      <c r="G40" s="14" t="b">
        <v>0</v>
      </c>
      <c r="H40" s="14" t="s">
        <v>47</v>
      </c>
      <c r="I40" s="14">
        <v>30</v>
      </c>
      <c r="J40" s="14">
        <v>10</v>
      </c>
      <c r="K40" s="14">
        <v>9</v>
      </c>
      <c r="L40" s="14">
        <v>12.442388299999999</v>
      </c>
      <c r="M40" s="14" t="b">
        <v>1</v>
      </c>
      <c r="N40" s="14">
        <v>92796.366519873394</v>
      </c>
      <c r="O40" s="14">
        <v>32575.379704830299</v>
      </c>
      <c r="P40" s="14">
        <v>60220.986815043099</v>
      </c>
      <c r="Q40" s="13">
        <f>VLOOKUP($B40,'Reference Data'!$C$2:$L$152,2,FALSE)</f>
        <v>59792</v>
      </c>
      <c r="R40" s="13">
        <f>VLOOKUP($B40,'Reference Data'!$C$2:$L$152,3,FALSE)</f>
        <v>23054</v>
      </c>
      <c r="S40" s="13">
        <f>VLOOKUP($B40,'Reference Data'!$C$2:$L$152,4,FALSE)</f>
        <v>36738</v>
      </c>
      <c r="T40" s="13">
        <f>VLOOKUP($B40,'Reference Data'!$C$2:$L$152,5,FALSE)</f>
        <v>47833.600000000006</v>
      </c>
      <c r="U40" s="13">
        <f>VLOOKUP($B40,'Reference Data'!$C$2:$L$152,6,FALSE)</f>
        <v>24206.7</v>
      </c>
      <c r="V40" s="13">
        <f>VLOOKUP($B40,'Reference Data'!$C$2:$L$152,7,FALSE)</f>
        <v>23626.900000000005</v>
      </c>
      <c r="W40" s="13">
        <f>VLOOKUP($B40,'Reference Data'!$C$2:$L$152,8,FALSE)</f>
        <v>186406.38087660499</v>
      </c>
      <c r="X40" s="13">
        <f>VLOOKUP($B40,'Reference Data'!$C$2:$L$152,9,FALSE)</f>
        <v>125537.00225425699</v>
      </c>
      <c r="Y40" s="13">
        <f>VLOOKUP($B40,'Reference Data'!$C$2:$L$152,10,FALSE)</f>
        <v>60869.378622347998</v>
      </c>
      <c r="Z40" s="13">
        <f>12/F40*C40*BGHE_site_summary!$F$2</f>
        <v>57220.909499093344</v>
      </c>
      <c r="AA40" s="13">
        <f>12/L40*I40*BGHE_site_summary!$F$2</f>
        <v>49943.71353312258</v>
      </c>
      <c r="AB40" s="13">
        <f>Z40-AA40</f>
        <v>7277.1959659707645</v>
      </c>
    </row>
    <row r="41" spans="1:28" x14ac:dyDescent="0.35">
      <c r="A41" s="14" t="s">
        <v>25</v>
      </c>
      <c r="B41" s="14" t="s">
        <v>83</v>
      </c>
      <c r="C41" s="14">
        <v>30</v>
      </c>
      <c r="D41" s="14">
        <v>10</v>
      </c>
      <c r="E41" s="14">
        <v>9</v>
      </c>
      <c r="F41" s="14">
        <v>10.8599999958568</v>
      </c>
      <c r="G41" s="14" t="b">
        <v>0</v>
      </c>
      <c r="H41" s="14" t="s">
        <v>47</v>
      </c>
      <c r="I41" s="14">
        <v>30</v>
      </c>
      <c r="J41" s="14">
        <v>10</v>
      </c>
      <c r="K41" s="14">
        <v>9</v>
      </c>
      <c r="L41" s="14">
        <v>12.442388299999999</v>
      </c>
      <c r="M41" s="14" t="b">
        <v>1</v>
      </c>
      <c r="N41" s="14">
        <v>92796.366519873394</v>
      </c>
      <c r="O41" s="14">
        <v>32575.379704830299</v>
      </c>
      <c r="P41" s="14">
        <v>60220.986815043099</v>
      </c>
      <c r="Q41" s="13">
        <f>VLOOKUP($B41,'Reference Data'!$C$2:$L$152,2,FALSE)</f>
        <v>59792</v>
      </c>
      <c r="R41" s="13">
        <f>VLOOKUP($B41,'Reference Data'!$C$2:$L$152,3,FALSE)</f>
        <v>23054</v>
      </c>
      <c r="S41" s="13">
        <f>VLOOKUP($B41,'Reference Data'!$C$2:$L$152,4,FALSE)</f>
        <v>36738</v>
      </c>
      <c r="T41" s="13">
        <f>VLOOKUP($B41,'Reference Data'!$C$2:$L$152,5,FALSE)</f>
        <v>47833.600000000006</v>
      </c>
      <c r="U41" s="13">
        <f>VLOOKUP($B41,'Reference Data'!$C$2:$L$152,6,FALSE)</f>
        <v>24206.7</v>
      </c>
      <c r="V41" s="13">
        <f>VLOOKUP($B41,'Reference Data'!$C$2:$L$152,7,FALSE)</f>
        <v>23626.900000000005</v>
      </c>
      <c r="W41" s="13">
        <f>VLOOKUP($B41,'Reference Data'!$C$2:$L$152,8,FALSE)</f>
        <v>186406.38087660499</v>
      </c>
      <c r="X41" s="13">
        <f>VLOOKUP($B41,'Reference Data'!$C$2:$L$152,9,FALSE)</f>
        <v>125537.00225425699</v>
      </c>
      <c r="Y41" s="13">
        <f>VLOOKUP($B41,'Reference Data'!$C$2:$L$152,10,FALSE)</f>
        <v>60869.378622347998</v>
      </c>
      <c r="Z41" s="13">
        <f>12/F41*C41*BGHE_site_summary!$F$2</f>
        <v>57220.909499093344</v>
      </c>
      <c r="AA41" s="13">
        <f>12/L41*I41*BGHE_site_summary!$F$2</f>
        <v>49943.71353312258</v>
      </c>
      <c r="AB41" s="13">
        <f>Z41-AA41</f>
        <v>7277.1959659707645</v>
      </c>
    </row>
    <row r="42" spans="1:28" x14ac:dyDescent="0.35">
      <c r="A42" s="14" t="s">
        <v>25</v>
      </c>
      <c r="B42" s="14" t="s">
        <v>84</v>
      </c>
      <c r="C42" s="14">
        <v>30</v>
      </c>
      <c r="D42" s="14">
        <v>10</v>
      </c>
      <c r="E42" s="14">
        <v>9</v>
      </c>
      <c r="F42" s="14">
        <v>10.8599999958568</v>
      </c>
      <c r="G42" s="14" t="b">
        <v>0</v>
      </c>
      <c r="H42" s="14" t="s">
        <v>47</v>
      </c>
      <c r="I42" s="14">
        <v>30</v>
      </c>
      <c r="J42" s="14">
        <v>10</v>
      </c>
      <c r="K42" s="14">
        <v>9</v>
      </c>
      <c r="L42" s="14">
        <v>12.442388299999999</v>
      </c>
      <c r="M42" s="14" t="b">
        <v>1</v>
      </c>
      <c r="N42" s="14">
        <v>92796.366519873394</v>
      </c>
      <c r="O42" s="14">
        <v>32575.379704830299</v>
      </c>
      <c r="P42" s="14">
        <v>60220.986815043099</v>
      </c>
      <c r="Q42" s="13">
        <f>VLOOKUP($B42,'Reference Data'!$C$2:$L$152,2,FALSE)</f>
        <v>59792</v>
      </c>
      <c r="R42" s="13">
        <f>VLOOKUP($B42,'Reference Data'!$C$2:$L$152,3,FALSE)</f>
        <v>23054</v>
      </c>
      <c r="S42" s="13">
        <f>VLOOKUP($B42,'Reference Data'!$C$2:$L$152,4,FALSE)</f>
        <v>36738</v>
      </c>
      <c r="T42" s="13">
        <f>VLOOKUP($B42,'Reference Data'!$C$2:$L$152,5,FALSE)</f>
        <v>47833.600000000006</v>
      </c>
      <c r="U42" s="13">
        <f>VLOOKUP($B42,'Reference Data'!$C$2:$L$152,6,FALSE)</f>
        <v>24206.7</v>
      </c>
      <c r="V42" s="13">
        <f>VLOOKUP($B42,'Reference Data'!$C$2:$L$152,7,FALSE)</f>
        <v>23626.900000000005</v>
      </c>
      <c r="W42" s="13">
        <f>VLOOKUP($B42,'Reference Data'!$C$2:$L$152,8,FALSE)</f>
        <v>186406.38087660499</v>
      </c>
      <c r="X42" s="13">
        <f>VLOOKUP($B42,'Reference Data'!$C$2:$L$152,9,FALSE)</f>
        <v>125537.00225425699</v>
      </c>
      <c r="Y42" s="13">
        <f>VLOOKUP($B42,'Reference Data'!$C$2:$L$152,10,FALSE)</f>
        <v>60869.378622347998</v>
      </c>
      <c r="Z42" s="13">
        <f>12/F42*C42*BGHE_site_summary!$F$2</f>
        <v>57220.909499093344</v>
      </c>
      <c r="AA42" s="13">
        <f>12/L42*I42*BGHE_site_summary!$F$2</f>
        <v>49943.71353312258</v>
      </c>
      <c r="AB42" s="13">
        <f>Z42-AA42</f>
        <v>7277.1959659707645</v>
      </c>
    </row>
    <row r="43" spans="1:28" x14ac:dyDescent="0.35">
      <c r="A43" s="14" t="s">
        <v>23</v>
      </c>
      <c r="B43" s="14" t="s">
        <v>55</v>
      </c>
      <c r="C43" s="14">
        <v>20</v>
      </c>
      <c r="D43" s="14">
        <v>5</v>
      </c>
      <c r="E43" s="14">
        <v>9</v>
      </c>
      <c r="F43" s="14">
        <v>10.8599999958568</v>
      </c>
      <c r="G43" s="14" t="b">
        <v>0</v>
      </c>
      <c r="H43" s="14" t="s">
        <v>47</v>
      </c>
      <c r="I43" s="14">
        <v>20</v>
      </c>
      <c r="J43" s="14">
        <v>5</v>
      </c>
      <c r="K43" s="14">
        <v>9</v>
      </c>
      <c r="L43" s="14">
        <v>12.442388299999999</v>
      </c>
      <c r="M43" s="14" t="b">
        <v>1</v>
      </c>
      <c r="N43" s="14">
        <v>53019.266972825302</v>
      </c>
      <c r="O43" s="14">
        <v>22066.7225719243</v>
      </c>
      <c r="P43" s="14">
        <v>30952.544400900999</v>
      </c>
      <c r="Q43" s="13">
        <f>VLOOKUP($B43,'Reference Data'!$C$2:$L$152,2,FALSE)</f>
        <v>53070</v>
      </c>
      <c r="R43" s="13">
        <f>VLOOKUP($B43,'Reference Data'!$C$2:$L$152,3,FALSE)</f>
        <v>19276</v>
      </c>
      <c r="S43" s="13">
        <f>VLOOKUP($B43,'Reference Data'!$C$2:$L$152,4,FALSE)</f>
        <v>33794</v>
      </c>
      <c r="T43" s="13">
        <f>VLOOKUP($B43,'Reference Data'!$C$2:$L$152,5,FALSE)</f>
        <v>42456</v>
      </c>
      <c r="U43" s="13">
        <f>VLOOKUP($B43,'Reference Data'!$C$2:$L$152,6,FALSE)</f>
        <v>20239.8</v>
      </c>
      <c r="V43" s="13">
        <f>VLOOKUP($B43,'Reference Data'!$C$2:$L$152,7,FALSE)</f>
        <v>22216.2</v>
      </c>
      <c r="W43" s="13">
        <f>VLOOKUP($B43,'Reference Data'!$C$2:$L$152,8,FALSE)</f>
        <v>124270.92058440299</v>
      </c>
      <c r="X43" s="13">
        <f>VLOOKUP($B43,'Reference Data'!$C$2:$L$152,9,FALSE)</f>
        <v>83691.3348361713</v>
      </c>
      <c r="Y43" s="13">
        <f>VLOOKUP($B43,'Reference Data'!$C$2:$L$152,10,FALSE)</f>
        <v>40579.585748231693</v>
      </c>
      <c r="Z43" s="13">
        <f>12/F43*C43*BGHE_site_summary!$F$2</f>
        <v>38147.272999395558</v>
      </c>
      <c r="AA43" s="13">
        <f>12/L43*I43*BGHE_site_summary!$F$2</f>
        <v>33295.809022081718</v>
      </c>
      <c r="AB43" s="13">
        <f>Z43-AA43</f>
        <v>4851.4639773138406</v>
      </c>
    </row>
    <row r="44" spans="1:28" x14ac:dyDescent="0.35">
      <c r="A44" s="14" t="s">
        <v>23</v>
      </c>
      <c r="B44" s="14" t="s">
        <v>56</v>
      </c>
      <c r="C44" s="14">
        <v>20</v>
      </c>
      <c r="D44" s="14">
        <v>5</v>
      </c>
      <c r="E44" s="14">
        <v>8</v>
      </c>
      <c r="F44" s="14">
        <v>10.8599999998443</v>
      </c>
      <c r="G44" s="14" t="b">
        <v>0</v>
      </c>
      <c r="H44" s="14" t="s">
        <v>47</v>
      </c>
      <c r="I44" s="14">
        <v>20</v>
      </c>
      <c r="J44" s="14">
        <v>5</v>
      </c>
      <c r="K44" s="14">
        <v>8</v>
      </c>
      <c r="L44" s="14">
        <v>12.25575248</v>
      </c>
      <c r="M44" s="14" t="b">
        <v>1</v>
      </c>
      <c r="N44" s="14">
        <v>53019.266963100999</v>
      </c>
      <c r="O44" s="14">
        <v>22418.744860942501</v>
      </c>
      <c r="P44" s="14">
        <v>30600.5221021584</v>
      </c>
      <c r="Q44" s="13">
        <f>VLOOKUP($B44,'Reference Data'!$C$2:$L$152,2,FALSE)</f>
        <v>53070</v>
      </c>
      <c r="R44" s="13">
        <f>VLOOKUP($B44,'Reference Data'!$C$2:$L$152,3,FALSE)</f>
        <v>19276</v>
      </c>
      <c r="S44" s="13">
        <f>VLOOKUP($B44,'Reference Data'!$C$2:$L$152,4,FALSE)</f>
        <v>33794</v>
      </c>
      <c r="T44" s="13">
        <f>VLOOKUP($B44,'Reference Data'!$C$2:$L$152,5,FALSE)</f>
        <v>42456</v>
      </c>
      <c r="U44" s="13">
        <f>VLOOKUP($B44,'Reference Data'!$C$2:$L$152,6,FALSE)</f>
        <v>20239.8</v>
      </c>
      <c r="V44" s="13">
        <f>VLOOKUP($B44,'Reference Data'!$C$2:$L$152,7,FALSE)</f>
        <v>22216.2</v>
      </c>
      <c r="W44" s="13">
        <f>VLOOKUP($B44,'Reference Data'!$C$2:$L$152,8,FALSE)</f>
        <v>123095.48383755601</v>
      </c>
      <c r="X44" s="13">
        <f>VLOOKUP($B44,'Reference Data'!$C$2:$L$152,9,FALSE)</f>
        <v>82515.898089323906</v>
      </c>
      <c r="Y44" s="13">
        <f>VLOOKUP($B44,'Reference Data'!$C$2:$L$152,10,FALSE)</f>
        <v>40579.585748232101</v>
      </c>
      <c r="Z44" s="13">
        <f>12/F44*C44*BGHE_site_summary!$F$2</f>
        <v>38147.27298538891</v>
      </c>
      <c r="AA44" s="13">
        <f>12/L44*I44*BGHE_site_summary!$F$2</f>
        <v>33802.851786656189</v>
      </c>
      <c r="AB44" s="13">
        <f>Z44-AA44</f>
        <v>4344.4211987327217</v>
      </c>
    </row>
    <row r="45" spans="1:28" x14ac:dyDescent="0.35">
      <c r="A45" s="14" t="s">
        <v>25</v>
      </c>
      <c r="B45" s="14" t="s">
        <v>85</v>
      </c>
      <c r="C45" s="14">
        <v>25</v>
      </c>
      <c r="D45" s="14">
        <v>15</v>
      </c>
      <c r="E45" s="14">
        <v>3</v>
      </c>
      <c r="F45" s="14">
        <v>9.4406334830794094</v>
      </c>
      <c r="G45" s="14" t="b">
        <v>0</v>
      </c>
      <c r="H45" s="14" t="s">
        <v>45</v>
      </c>
      <c r="I45" s="14">
        <v>25</v>
      </c>
      <c r="J45" s="14">
        <v>15</v>
      </c>
      <c r="K45" s="14">
        <v>0</v>
      </c>
      <c r="L45" s="14">
        <v>10</v>
      </c>
      <c r="M45" s="14" t="b">
        <v>1</v>
      </c>
      <c r="N45" s="14">
        <v>117687.49983038301</v>
      </c>
      <c r="O45" s="14">
        <v>33135.651725598902</v>
      </c>
      <c r="P45" s="14">
        <v>84551.848104784105</v>
      </c>
      <c r="Q45" s="13">
        <f>VLOOKUP($B45,'Reference Data'!$C$2:$L$152,2,FALSE)</f>
        <v>50619</v>
      </c>
      <c r="R45" s="13">
        <f>VLOOKUP($B45,'Reference Data'!$C$2:$L$152,3,FALSE)</f>
        <v>24447</v>
      </c>
      <c r="S45" s="13">
        <f>VLOOKUP($B45,'Reference Data'!$C$2:$L$152,4,FALSE)</f>
        <v>26172</v>
      </c>
      <c r="T45" s="13">
        <f>VLOOKUP($B45,'Reference Data'!$C$2:$L$152,5,FALSE)</f>
        <v>40495.200000000004</v>
      </c>
      <c r="U45" s="13">
        <f>VLOOKUP($B45,'Reference Data'!$C$2:$L$152,6,FALSE)</f>
        <v>25669.350000000002</v>
      </c>
      <c r="V45" s="13">
        <f>VLOOKUP($B45,'Reference Data'!$C$2:$L$152,7,FALSE)</f>
        <v>14825.850000000002</v>
      </c>
      <c r="W45" s="13">
        <f>VLOOKUP($B45,'Reference Data'!$C$2:$L$152,8,FALSE)</f>
        <v>171529.494193255</v>
      </c>
      <c r="X45" s="13">
        <f>VLOOKUP($B45,'Reference Data'!$C$2:$L$152,9,FALSE)</f>
        <v>95985.268963268696</v>
      </c>
      <c r="Y45" s="13">
        <f>VLOOKUP($B45,'Reference Data'!$C$2:$L$152,10,FALSE)</f>
        <v>75544.225229986303</v>
      </c>
      <c r="Z45" s="13">
        <f>12/F45*C45*BGHE_site_summary!$F$2</f>
        <v>54853.229044150379</v>
      </c>
      <c r="AA45" s="13">
        <f>12/L45*I45*BGHE_site_summary!$F$2</f>
        <v>51784.923076922998</v>
      </c>
      <c r="AB45" s="13">
        <f>Z45-AA45</f>
        <v>3068.3059672273812</v>
      </c>
    </row>
    <row r="46" spans="1:28" x14ac:dyDescent="0.35">
      <c r="A46" s="14" t="s">
        <v>23</v>
      </c>
      <c r="B46" s="14" t="s">
        <v>58</v>
      </c>
      <c r="C46" s="14">
        <v>15</v>
      </c>
      <c r="D46" s="14">
        <v>5</v>
      </c>
      <c r="E46" s="14">
        <v>15</v>
      </c>
      <c r="F46" s="14">
        <v>8.2400000023929998</v>
      </c>
      <c r="G46" s="14" t="b">
        <v>0</v>
      </c>
      <c r="H46" s="14" t="s">
        <v>45</v>
      </c>
      <c r="I46" s="14">
        <v>15</v>
      </c>
      <c r="J46" s="14">
        <v>5</v>
      </c>
      <c r="K46" s="14">
        <v>0</v>
      </c>
      <c r="L46" s="14">
        <v>11</v>
      </c>
      <c r="M46" s="14" t="b">
        <v>1</v>
      </c>
      <c r="N46" s="14">
        <v>52713.925716048499</v>
      </c>
      <c r="O46" s="14">
        <v>18671.501842802201</v>
      </c>
      <c r="P46" s="14">
        <v>34042.423873246298</v>
      </c>
      <c r="Q46" s="13">
        <f>VLOOKUP($B46,'Reference Data'!$C$2:$L$152,2,FALSE)</f>
        <v>38674</v>
      </c>
      <c r="R46" s="13">
        <f>VLOOKUP($B46,'Reference Data'!$C$2:$L$152,3,FALSE)</f>
        <v>15982</v>
      </c>
      <c r="S46" s="13">
        <f>VLOOKUP($B46,'Reference Data'!$C$2:$L$152,4,FALSE)</f>
        <v>22692</v>
      </c>
      <c r="T46" s="13">
        <f>VLOOKUP($B46,'Reference Data'!$C$2:$L$152,5,FALSE)</f>
        <v>30939.200000000001</v>
      </c>
      <c r="U46" s="13">
        <f>VLOOKUP($B46,'Reference Data'!$C$2:$L$152,6,FALSE)</f>
        <v>16781.100000000002</v>
      </c>
      <c r="V46" s="13">
        <f>VLOOKUP($B46,'Reference Data'!$C$2:$L$152,7,FALSE)</f>
        <v>14158.099999999999</v>
      </c>
      <c r="W46" s="13">
        <f>VLOOKUP($B46,'Reference Data'!$C$2:$L$152,8,FALSE)</f>
        <v>106094.403034271</v>
      </c>
      <c r="X46" s="13">
        <f>VLOOKUP($B46,'Reference Data'!$C$2:$L$152,9,FALSE)</f>
        <v>52107.003184592199</v>
      </c>
      <c r="Y46" s="13">
        <f>VLOOKUP($B46,'Reference Data'!$C$2:$L$152,10,FALSE)</f>
        <v>53987.399849678804</v>
      </c>
      <c r="Z46" s="13">
        <f>12/F46*C46*BGHE_site_summary!$F$2</f>
        <v>37707.468248944664</v>
      </c>
      <c r="AA46" s="13">
        <f>12/L46*I46*BGHE_site_summary!$F$2</f>
        <v>28246.321678321634</v>
      </c>
      <c r="AB46" s="13">
        <f>Z46-AA46</f>
        <v>9461.1465706230301</v>
      </c>
    </row>
    <row r="47" spans="1:28" x14ac:dyDescent="0.35">
      <c r="A47" s="14" t="s">
        <v>27</v>
      </c>
      <c r="B47" s="14" t="s">
        <v>112</v>
      </c>
      <c r="C47" s="14">
        <v>10</v>
      </c>
      <c r="D47" s="14">
        <v>3.75</v>
      </c>
      <c r="E47" s="14">
        <v>6</v>
      </c>
      <c r="F47" s="14">
        <v>10.8599999999283</v>
      </c>
      <c r="G47" s="14" t="b">
        <v>0</v>
      </c>
      <c r="H47" s="14" t="s">
        <v>47</v>
      </c>
      <c r="I47" s="14">
        <v>10</v>
      </c>
      <c r="J47" s="14">
        <v>3.75</v>
      </c>
      <c r="K47" s="14">
        <v>6</v>
      </c>
      <c r="L47" s="14">
        <v>11.890837449999999</v>
      </c>
      <c r="M47" s="14" t="b">
        <v>1</v>
      </c>
      <c r="N47" s="14">
        <v>33143.3665117657</v>
      </c>
      <c r="O47" s="14">
        <v>11307.1245876866</v>
      </c>
      <c r="P47" s="14">
        <v>21836.241924079099</v>
      </c>
      <c r="Q47" s="13">
        <f>VLOOKUP($B47,'Reference Data'!$C$2:$L$152,2,FALSE)</f>
        <v>34112</v>
      </c>
      <c r="R47" s="13">
        <f>VLOOKUP($B47,'Reference Data'!$C$2:$L$152,3,FALSE)</f>
        <v>11950</v>
      </c>
      <c r="S47" s="13">
        <f>VLOOKUP($B47,'Reference Data'!$C$2:$L$152,4,FALSE)</f>
        <v>22162</v>
      </c>
      <c r="T47" s="13">
        <f>VLOOKUP($B47,'Reference Data'!$C$2:$L$152,5,FALSE)</f>
        <v>27289.600000000002</v>
      </c>
      <c r="U47" s="13">
        <f>VLOOKUP($B47,'Reference Data'!$C$2:$L$152,6,FALSE)</f>
        <v>12547.5</v>
      </c>
      <c r="V47" s="13">
        <f>VLOOKUP($B47,'Reference Data'!$C$2:$L$152,7,FALSE)</f>
        <v>14742.100000000002</v>
      </c>
      <c r="W47" s="13">
        <f>VLOOKUP($B47,'Reference Data'!$C$2:$L$152,8,FALSE)</f>
        <v>59335.905584797503</v>
      </c>
      <c r="X47" s="13">
        <f>VLOOKUP($B47,'Reference Data'!$C$2:$L$152,9,FALSE)</f>
        <v>39126.168733062499</v>
      </c>
      <c r="Y47" s="13">
        <f>VLOOKUP($B47,'Reference Data'!$C$2:$L$152,10,FALSE)</f>
        <v>20209.736851735004</v>
      </c>
      <c r="Z47" s="13">
        <f>12/F47*C47*BGHE_site_summary!$F$2</f>
        <v>19073.636492546921</v>
      </c>
      <c r="AA47" s="13">
        <f>12/L47*I47*BGHE_site_summary!$F$2</f>
        <v>17420.109658272384</v>
      </c>
      <c r="AB47" s="13">
        <f>Z47-AA47</f>
        <v>1653.5268342745367</v>
      </c>
    </row>
    <row r="48" spans="1:28" x14ac:dyDescent="0.35">
      <c r="A48" s="14" t="s">
        <v>29</v>
      </c>
      <c r="B48" s="14" t="s">
        <v>153</v>
      </c>
      <c r="C48" s="14">
        <v>10</v>
      </c>
      <c r="D48" s="14">
        <v>3.7</v>
      </c>
      <c r="E48" s="14">
        <v>8</v>
      </c>
      <c r="F48" s="14">
        <v>10.8599999998443</v>
      </c>
      <c r="G48" s="14" t="b">
        <v>0</v>
      </c>
      <c r="H48" s="14" t="s">
        <v>47</v>
      </c>
      <c r="I48" s="14">
        <v>10</v>
      </c>
      <c r="J48" s="14">
        <v>3.7</v>
      </c>
      <c r="K48" s="14">
        <v>8</v>
      </c>
      <c r="L48" s="14">
        <v>12.25575248</v>
      </c>
      <c r="M48" s="14" t="b">
        <v>1</v>
      </c>
      <c r="N48" s="14">
        <v>32878.017190655497</v>
      </c>
      <c r="O48" s="14">
        <v>10957.5144370042</v>
      </c>
      <c r="P48" s="14">
        <v>21920.502753651199</v>
      </c>
      <c r="Q48" s="13">
        <f>VLOOKUP($B48,'Reference Data'!$C$2:$L$152,2,FALSE)</f>
        <v>34112</v>
      </c>
      <c r="R48" s="13">
        <f>VLOOKUP($B48,'Reference Data'!$C$2:$L$152,3,FALSE)</f>
        <v>11599</v>
      </c>
      <c r="S48" s="13">
        <f>VLOOKUP($B48,'Reference Data'!$C$2:$L$152,4,FALSE)</f>
        <v>22513</v>
      </c>
      <c r="T48" s="13">
        <f>VLOOKUP($B48,'Reference Data'!$C$2:$L$152,5,FALSE)</f>
        <v>27289.600000000002</v>
      </c>
      <c r="U48" s="13">
        <f>VLOOKUP($B48,'Reference Data'!$C$2:$L$152,6,FALSE)</f>
        <v>12178.95</v>
      </c>
      <c r="V48" s="13">
        <f>VLOOKUP($B48,'Reference Data'!$C$2:$L$152,7,FALSE)</f>
        <v>15110.650000000001</v>
      </c>
      <c r="W48" s="13">
        <f>VLOOKUP($B48,'Reference Data'!$C$2:$L$152,8,FALSE)</f>
        <v>61547.7419187782</v>
      </c>
      <c r="X48" s="13">
        <f>VLOOKUP($B48,'Reference Data'!$C$2:$L$152,9,FALSE)</f>
        <v>41257.949044661902</v>
      </c>
      <c r="Y48" s="13">
        <f>VLOOKUP($B48,'Reference Data'!$C$2:$L$152,10,FALSE)</f>
        <v>20289.792874116298</v>
      </c>
      <c r="Z48" s="13">
        <f>12/F48*C48*BGHE_site_summary!$F$2</f>
        <v>19073.636492694455</v>
      </c>
      <c r="AA48" s="13">
        <f>12/L48*I48*BGHE_site_summary!$F$2</f>
        <v>16901.425893328094</v>
      </c>
      <c r="AB48" s="13">
        <f>Z48-AA48</f>
        <v>2172.2105993663608</v>
      </c>
    </row>
    <row r="49" spans="1:28" x14ac:dyDescent="0.35">
      <c r="A49" s="14" t="s">
        <v>23</v>
      </c>
      <c r="B49" s="14" t="s">
        <v>60</v>
      </c>
      <c r="C49" s="14">
        <v>10</v>
      </c>
      <c r="D49" s="14">
        <v>3.75</v>
      </c>
      <c r="E49" s="14">
        <v>8</v>
      </c>
      <c r="F49" s="14">
        <v>10.8599999998443</v>
      </c>
      <c r="G49" s="14" t="b">
        <v>0</v>
      </c>
      <c r="H49" s="14" t="s">
        <v>47</v>
      </c>
      <c r="I49" s="14">
        <v>10</v>
      </c>
      <c r="J49" s="14">
        <v>3.75</v>
      </c>
      <c r="K49" s="14">
        <v>8</v>
      </c>
      <c r="L49" s="14">
        <v>12.25575248</v>
      </c>
      <c r="M49" s="14" t="b">
        <v>1</v>
      </c>
      <c r="N49" s="14">
        <v>33143.366511868197</v>
      </c>
      <c r="O49" s="14">
        <v>10947.0203539431</v>
      </c>
      <c r="P49" s="14">
        <v>22196.346157925</v>
      </c>
      <c r="Q49" s="13">
        <f>VLOOKUP($B49,'Reference Data'!$C$2:$L$152,2,FALSE)</f>
        <v>33809</v>
      </c>
      <c r="R49" s="13">
        <f>VLOOKUP($B49,'Reference Data'!$C$2:$L$152,3,FALSE)</f>
        <v>11506</v>
      </c>
      <c r="S49" s="13">
        <f>VLOOKUP($B49,'Reference Data'!$C$2:$L$152,4,FALSE)</f>
        <v>22303</v>
      </c>
      <c r="T49" s="13">
        <f>VLOOKUP($B49,'Reference Data'!$C$2:$L$152,5,FALSE)</f>
        <v>27047.200000000001</v>
      </c>
      <c r="U49" s="13">
        <f>VLOOKUP($B49,'Reference Data'!$C$2:$L$152,6,FALSE)</f>
        <v>12081.300000000001</v>
      </c>
      <c r="V49" s="13">
        <f>VLOOKUP($B49,'Reference Data'!$C$2:$L$152,7,FALSE)</f>
        <v>14965.9</v>
      </c>
      <c r="W49" s="13">
        <f>VLOOKUP($B49,'Reference Data'!$C$2:$L$152,8,FALSE)</f>
        <v>61547.7419187782</v>
      </c>
      <c r="X49" s="13">
        <f>VLOOKUP($B49,'Reference Data'!$C$2:$L$152,9,FALSE)</f>
        <v>41257.949044661902</v>
      </c>
      <c r="Y49" s="13">
        <f>VLOOKUP($B49,'Reference Data'!$C$2:$L$152,10,FALSE)</f>
        <v>20289.792874116298</v>
      </c>
      <c r="Z49" s="13">
        <f>12/F49*C49*BGHE_site_summary!$F$2</f>
        <v>19073.636492694455</v>
      </c>
      <c r="AA49" s="13">
        <f>12/L49*I49*BGHE_site_summary!$F$2</f>
        <v>16901.425893328094</v>
      </c>
      <c r="AB49" s="13">
        <f>Z49-AA49</f>
        <v>2172.2105993663608</v>
      </c>
    </row>
    <row r="50" spans="1:28" x14ac:dyDescent="0.35">
      <c r="A50" s="14" t="s">
        <v>29</v>
      </c>
      <c r="B50" s="14" t="s">
        <v>159</v>
      </c>
      <c r="C50" s="14">
        <v>10</v>
      </c>
      <c r="D50" s="14">
        <v>3.7</v>
      </c>
      <c r="E50" s="14">
        <v>7</v>
      </c>
      <c r="F50" s="14">
        <v>10.859999997325399</v>
      </c>
      <c r="G50" s="14" t="b">
        <v>0</v>
      </c>
      <c r="H50" s="14" t="s">
        <v>47</v>
      </c>
      <c r="I50" s="14">
        <v>10</v>
      </c>
      <c r="J50" s="14">
        <v>3.7</v>
      </c>
      <c r="K50" s="14">
        <v>7</v>
      </c>
      <c r="L50" s="14">
        <v>12.07191619</v>
      </c>
      <c r="M50" s="14" t="b">
        <v>1</v>
      </c>
      <c r="N50" s="14">
        <v>32878.017193726897</v>
      </c>
      <c r="O50" s="14">
        <v>11136.2059613439</v>
      </c>
      <c r="P50" s="14">
        <v>21741.811232382999</v>
      </c>
      <c r="Q50" s="13">
        <f>VLOOKUP($B50,'Reference Data'!$C$2:$L$152,2,FALSE)</f>
        <v>33809</v>
      </c>
      <c r="R50" s="13">
        <f>VLOOKUP($B50,'Reference Data'!$C$2:$L$152,3,FALSE)</f>
        <v>11506</v>
      </c>
      <c r="S50" s="13">
        <f>VLOOKUP($B50,'Reference Data'!$C$2:$L$152,4,FALSE)</f>
        <v>22303</v>
      </c>
      <c r="T50" s="13">
        <f>VLOOKUP($B50,'Reference Data'!$C$2:$L$152,5,FALSE)</f>
        <v>27047.200000000001</v>
      </c>
      <c r="U50" s="13">
        <f>VLOOKUP($B50,'Reference Data'!$C$2:$L$152,6,FALSE)</f>
        <v>12081.300000000001</v>
      </c>
      <c r="V50" s="13">
        <f>VLOOKUP($B50,'Reference Data'!$C$2:$L$152,7,FALSE)</f>
        <v>14965.9</v>
      </c>
      <c r="W50" s="13">
        <f>VLOOKUP($B50,'Reference Data'!$C$2:$L$152,8,FALSE)</f>
        <v>60968.839337219702</v>
      </c>
      <c r="X50" s="13">
        <f>VLOOKUP($B50,'Reference Data'!$C$2:$L$152,9,FALSE)</f>
        <v>40679.046463103397</v>
      </c>
      <c r="Y50" s="13">
        <f>VLOOKUP($B50,'Reference Data'!$C$2:$L$152,10,FALSE)</f>
        <v>20289.792874116305</v>
      </c>
      <c r="Z50" s="13">
        <f>12/F50*C50*BGHE_site_summary!$F$2</f>
        <v>19073.636497118448</v>
      </c>
      <c r="AA50" s="13">
        <f>12/L50*I50*BGHE_site_summary!$F$2</f>
        <v>17158.808017510932</v>
      </c>
      <c r="AB50" s="13">
        <f>Z50-AA50</f>
        <v>1914.8284796075168</v>
      </c>
    </row>
    <row r="51" spans="1:28" x14ac:dyDescent="0.35">
      <c r="A51" s="14" t="s">
        <v>29</v>
      </c>
      <c r="B51" s="14" t="s">
        <v>160</v>
      </c>
      <c r="C51" s="14">
        <v>10</v>
      </c>
      <c r="D51" s="14">
        <v>3.7</v>
      </c>
      <c r="E51" s="14">
        <v>7</v>
      </c>
      <c r="F51" s="14">
        <v>10.859999997325399</v>
      </c>
      <c r="G51" s="14" t="b">
        <v>0</v>
      </c>
      <c r="H51" s="14" t="s">
        <v>47</v>
      </c>
      <c r="I51" s="14">
        <v>10</v>
      </c>
      <c r="J51" s="14">
        <v>3.7</v>
      </c>
      <c r="K51" s="14">
        <v>7</v>
      </c>
      <c r="L51" s="14">
        <v>12.07191619</v>
      </c>
      <c r="M51" s="14" t="b">
        <v>1</v>
      </c>
      <c r="N51" s="14">
        <v>32878.017193726897</v>
      </c>
      <c r="O51" s="14">
        <v>11136.2059613439</v>
      </c>
      <c r="P51" s="14">
        <v>21741.811232382999</v>
      </c>
      <c r="Q51" s="13">
        <f>VLOOKUP($B51,'Reference Data'!$C$2:$L$152,2,FALSE)</f>
        <v>33809</v>
      </c>
      <c r="R51" s="13">
        <f>VLOOKUP($B51,'Reference Data'!$C$2:$L$152,3,FALSE)</f>
        <v>11506</v>
      </c>
      <c r="S51" s="13">
        <f>VLOOKUP($B51,'Reference Data'!$C$2:$L$152,4,FALSE)</f>
        <v>22303</v>
      </c>
      <c r="T51" s="13">
        <f>VLOOKUP($B51,'Reference Data'!$C$2:$L$152,5,FALSE)</f>
        <v>27047.200000000001</v>
      </c>
      <c r="U51" s="13">
        <f>VLOOKUP($B51,'Reference Data'!$C$2:$L$152,6,FALSE)</f>
        <v>12081.300000000001</v>
      </c>
      <c r="V51" s="13">
        <f>VLOOKUP($B51,'Reference Data'!$C$2:$L$152,7,FALSE)</f>
        <v>14965.9</v>
      </c>
      <c r="W51" s="13">
        <f>VLOOKUP($B51,'Reference Data'!$C$2:$L$152,8,FALSE)</f>
        <v>60968.839337219702</v>
      </c>
      <c r="X51" s="13">
        <f>VLOOKUP($B51,'Reference Data'!$C$2:$L$152,9,FALSE)</f>
        <v>40679.046463103397</v>
      </c>
      <c r="Y51" s="13">
        <f>VLOOKUP($B51,'Reference Data'!$C$2:$L$152,10,FALSE)</f>
        <v>20289.792874116305</v>
      </c>
      <c r="Z51" s="13">
        <f>12/F51*C51*BGHE_site_summary!$F$2</f>
        <v>19073.636497118448</v>
      </c>
      <c r="AA51" s="13">
        <f>12/L51*I51*BGHE_site_summary!$F$2</f>
        <v>17158.808017510932</v>
      </c>
      <c r="AB51" s="13">
        <f>Z51-AA51</f>
        <v>1914.8284796075168</v>
      </c>
    </row>
    <row r="52" spans="1:28" x14ac:dyDescent="0.35">
      <c r="A52" s="14" t="s">
        <v>29</v>
      </c>
      <c r="B52" s="14" t="s">
        <v>161</v>
      </c>
      <c r="C52" s="14">
        <v>10</v>
      </c>
      <c r="D52" s="14">
        <v>3.7</v>
      </c>
      <c r="E52" s="14">
        <v>7</v>
      </c>
      <c r="F52" s="14">
        <v>10.859999997325399</v>
      </c>
      <c r="G52" s="14" t="b">
        <v>0</v>
      </c>
      <c r="H52" s="14" t="s">
        <v>47</v>
      </c>
      <c r="I52" s="14">
        <v>10</v>
      </c>
      <c r="J52" s="14">
        <v>3.7</v>
      </c>
      <c r="K52" s="14">
        <v>7</v>
      </c>
      <c r="L52" s="14">
        <v>12.07191619</v>
      </c>
      <c r="M52" s="14" t="b">
        <v>1</v>
      </c>
      <c r="N52" s="14">
        <v>32878.017193726897</v>
      </c>
      <c r="O52" s="14">
        <v>11136.2059613439</v>
      </c>
      <c r="P52" s="14">
        <v>21741.811232382999</v>
      </c>
      <c r="Q52" s="13">
        <f>VLOOKUP($B52,'Reference Data'!$C$2:$L$152,2,FALSE)</f>
        <v>33809</v>
      </c>
      <c r="R52" s="13">
        <f>VLOOKUP($B52,'Reference Data'!$C$2:$L$152,3,FALSE)</f>
        <v>11506</v>
      </c>
      <c r="S52" s="13">
        <f>VLOOKUP($B52,'Reference Data'!$C$2:$L$152,4,FALSE)</f>
        <v>22303</v>
      </c>
      <c r="T52" s="13">
        <f>VLOOKUP($B52,'Reference Data'!$C$2:$L$152,5,FALSE)</f>
        <v>27047.200000000001</v>
      </c>
      <c r="U52" s="13">
        <f>VLOOKUP($B52,'Reference Data'!$C$2:$L$152,6,FALSE)</f>
        <v>12081.300000000001</v>
      </c>
      <c r="V52" s="13">
        <f>VLOOKUP($B52,'Reference Data'!$C$2:$L$152,7,FALSE)</f>
        <v>14965.9</v>
      </c>
      <c r="W52" s="13">
        <f>VLOOKUP($B52,'Reference Data'!$C$2:$L$152,8,FALSE)</f>
        <v>60968.839337219702</v>
      </c>
      <c r="X52" s="13">
        <f>VLOOKUP($B52,'Reference Data'!$C$2:$L$152,9,FALSE)</f>
        <v>40679.046463103397</v>
      </c>
      <c r="Y52" s="13">
        <f>VLOOKUP($B52,'Reference Data'!$C$2:$L$152,10,FALSE)</f>
        <v>20289.792874116305</v>
      </c>
      <c r="Z52" s="13">
        <f>12/F52*C52*BGHE_site_summary!$F$2</f>
        <v>19073.636497118448</v>
      </c>
      <c r="AA52" s="13">
        <f>12/L52*I52*BGHE_site_summary!$F$2</f>
        <v>17158.808017510932</v>
      </c>
      <c r="AB52" s="13">
        <f>Z52-AA52</f>
        <v>1914.8284796075168</v>
      </c>
    </row>
    <row r="53" spans="1:28" x14ac:dyDescent="0.35">
      <c r="A53" s="14" t="s">
        <v>29</v>
      </c>
      <c r="B53" s="14" t="s">
        <v>162</v>
      </c>
      <c r="C53" s="14">
        <v>10</v>
      </c>
      <c r="D53" s="14">
        <v>3.7</v>
      </c>
      <c r="E53" s="14">
        <v>7</v>
      </c>
      <c r="F53" s="14">
        <v>10.859999997325399</v>
      </c>
      <c r="G53" s="14" t="b">
        <v>0</v>
      </c>
      <c r="H53" s="14" t="s">
        <v>47</v>
      </c>
      <c r="I53" s="14">
        <v>10</v>
      </c>
      <c r="J53" s="14">
        <v>3.7</v>
      </c>
      <c r="K53" s="14">
        <v>7</v>
      </c>
      <c r="L53" s="14">
        <v>12.07191619</v>
      </c>
      <c r="M53" s="14" t="b">
        <v>1</v>
      </c>
      <c r="N53" s="14">
        <v>32878.017193726897</v>
      </c>
      <c r="O53" s="14">
        <v>11136.2059613439</v>
      </c>
      <c r="P53" s="14">
        <v>21741.811232382999</v>
      </c>
      <c r="Q53" s="13">
        <f>VLOOKUP($B53,'Reference Data'!$C$2:$L$152,2,FALSE)</f>
        <v>33809</v>
      </c>
      <c r="R53" s="13">
        <f>VLOOKUP($B53,'Reference Data'!$C$2:$L$152,3,FALSE)</f>
        <v>11506</v>
      </c>
      <c r="S53" s="13">
        <f>VLOOKUP($B53,'Reference Data'!$C$2:$L$152,4,FALSE)</f>
        <v>22303</v>
      </c>
      <c r="T53" s="13">
        <f>VLOOKUP($B53,'Reference Data'!$C$2:$L$152,5,FALSE)</f>
        <v>27047.200000000001</v>
      </c>
      <c r="U53" s="13">
        <f>VLOOKUP($B53,'Reference Data'!$C$2:$L$152,6,FALSE)</f>
        <v>12081.300000000001</v>
      </c>
      <c r="V53" s="13">
        <f>VLOOKUP($B53,'Reference Data'!$C$2:$L$152,7,FALSE)</f>
        <v>14965.9</v>
      </c>
      <c r="W53" s="13">
        <f>VLOOKUP($B53,'Reference Data'!$C$2:$L$152,8,FALSE)</f>
        <v>60968.839337219702</v>
      </c>
      <c r="X53" s="13">
        <f>VLOOKUP($B53,'Reference Data'!$C$2:$L$152,9,FALSE)</f>
        <v>40679.046463103397</v>
      </c>
      <c r="Y53" s="13">
        <f>VLOOKUP($B53,'Reference Data'!$C$2:$L$152,10,FALSE)</f>
        <v>20289.792874116305</v>
      </c>
      <c r="Z53" s="13">
        <f>12/F53*C53*BGHE_site_summary!$F$2</f>
        <v>19073.636497118448</v>
      </c>
      <c r="AA53" s="13">
        <f>12/L53*I53*BGHE_site_summary!$F$2</f>
        <v>17158.808017510932</v>
      </c>
      <c r="AB53" s="13">
        <f>Z53-AA53</f>
        <v>1914.8284796075168</v>
      </c>
    </row>
    <row r="54" spans="1:28" x14ac:dyDescent="0.35">
      <c r="A54" s="14" t="s">
        <v>29</v>
      </c>
      <c r="B54" s="14" t="s">
        <v>163</v>
      </c>
      <c r="C54" s="14">
        <v>10</v>
      </c>
      <c r="D54" s="14">
        <v>3.7</v>
      </c>
      <c r="E54" s="14">
        <v>7</v>
      </c>
      <c r="F54" s="14">
        <v>10.859999997325399</v>
      </c>
      <c r="G54" s="14" t="b">
        <v>0</v>
      </c>
      <c r="H54" s="14" t="s">
        <v>47</v>
      </c>
      <c r="I54" s="14">
        <v>10</v>
      </c>
      <c r="J54" s="14">
        <v>3.7</v>
      </c>
      <c r="K54" s="14">
        <v>7</v>
      </c>
      <c r="L54" s="14">
        <v>12.07191619</v>
      </c>
      <c r="M54" s="14" t="b">
        <v>1</v>
      </c>
      <c r="N54" s="14">
        <v>32878.017193726897</v>
      </c>
      <c r="O54" s="14">
        <v>11136.2059613439</v>
      </c>
      <c r="P54" s="14">
        <v>21741.811232382999</v>
      </c>
      <c r="Q54" s="13">
        <f>VLOOKUP($B54,'Reference Data'!$C$2:$L$152,2,FALSE)</f>
        <v>33809</v>
      </c>
      <c r="R54" s="13">
        <f>VLOOKUP($B54,'Reference Data'!$C$2:$L$152,3,FALSE)</f>
        <v>11506</v>
      </c>
      <c r="S54" s="13">
        <f>VLOOKUP($B54,'Reference Data'!$C$2:$L$152,4,FALSE)</f>
        <v>22303</v>
      </c>
      <c r="T54" s="13">
        <f>VLOOKUP($B54,'Reference Data'!$C$2:$L$152,5,FALSE)</f>
        <v>27047.200000000001</v>
      </c>
      <c r="U54" s="13">
        <f>VLOOKUP($B54,'Reference Data'!$C$2:$L$152,6,FALSE)</f>
        <v>12081.300000000001</v>
      </c>
      <c r="V54" s="13">
        <f>VLOOKUP($B54,'Reference Data'!$C$2:$L$152,7,FALSE)</f>
        <v>14965.9</v>
      </c>
      <c r="W54" s="13">
        <f>VLOOKUP($B54,'Reference Data'!$C$2:$L$152,8,FALSE)</f>
        <v>60968.839337219702</v>
      </c>
      <c r="X54" s="13">
        <f>VLOOKUP($B54,'Reference Data'!$C$2:$L$152,9,FALSE)</f>
        <v>40679.046463103397</v>
      </c>
      <c r="Y54" s="13">
        <f>VLOOKUP($B54,'Reference Data'!$C$2:$L$152,10,FALSE)</f>
        <v>20289.792874116305</v>
      </c>
      <c r="Z54" s="13">
        <f>12/F54*C54*BGHE_site_summary!$F$2</f>
        <v>19073.636497118448</v>
      </c>
      <c r="AA54" s="13">
        <f>12/L54*I54*BGHE_site_summary!$F$2</f>
        <v>17158.808017510932</v>
      </c>
      <c r="AB54" s="13">
        <f>Z54-AA54</f>
        <v>1914.8284796075168</v>
      </c>
    </row>
    <row r="55" spans="1:28" x14ac:dyDescent="0.35">
      <c r="A55" s="14" t="s">
        <v>29</v>
      </c>
      <c r="B55" s="14" t="s">
        <v>164</v>
      </c>
      <c r="C55" s="14">
        <v>10</v>
      </c>
      <c r="D55" s="14">
        <v>3.7</v>
      </c>
      <c r="E55" s="14">
        <v>7</v>
      </c>
      <c r="F55" s="14">
        <v>10.859999997325399</v>
      </c>
      <c r="G55" s="14" t="b">
        <v>0</v>
      </c>
      <c r="H55" s="14" t="s">
        <v>47</v>
      </c>
      <c r="I55" s="14">
        <v>10</v>
      </c>
      <c r="J55" s="14">
        <v>3.7</v>
      </c>
      <c r="K55" s="14">
        <v>7</v>
      </c>
      <c r="L55" s="14">
        <v>12.07191619</v>
      </c>
      <c r="M55" s="14" t="b">
        <v>1</v>
      </c>
      <c r="N55" s="14">
        <v>32878.017193726897</v>
      </c>
      <c r="O55" s="14">
        <v>11136.2059613439</v>
      </c>
      <c r="P55" s="14">
        <v>21741.811232382999</v>
      </c>
      <c r="Q55" s="13">
        <f>VLOOKUP($B55,'Reference Data'!$C$2:$L$152,2,FALSE)</f>
        <v>33809</v>
      </c>
      <c r="R55" s="13">
        <f>VLOOKUP($B55,'Reference Data'!$C$2:$L$152,3,FALSE)</f>
        <v>11506</v>
      </c>
      <c r="S55" s="13">
        <f>VLOOKUP($B55,'Reference Data'!$C$2:$L$152,4,FALSE)</f>
        <v>22303</v>
      </c>
      <c r="T55" s="13">
        <f>VLOOKUP($B55,'Reference Data'!$C$2:$L$152,5,FALSE)</f>
        <v>27047.200000000001</v>
      </c>
      <c r="U55" s="13">
        <f>VLOOKUP($B55,'Reference Data'!$C$2:$L$152,6,FALSE)</f>
        <v>12081.300000000001</v>
      </c>
      <c r="V55" s="13">
        <f>VLOOKUP($B55,'Reference Data'!$C$2:$L$152,7,FALSE)</f>
        <v>14965.9</v>
      </c>
      <c r="W55" s="13">
        <f>VLOOKUP($B55,'Reference Data'!$C$2:$L$152,8,FALSE)</f>
        <v>60968.839337219702</v>
      </c>
      <c r="X55" s="13">
        <f>VLOOKUP($B55,'Reference Data'!$C$2:$L$152,9,FALSE)</f>
        <v>40679.046463103397</v>
      </c>
      <c r="Y55" s="13">
        <f>VLOOKUP($B55,'Reference Data'!$C$2:$L$152,10,FALSE)</f>
        <v>20289.792874116305</v>
      </c>
      <c r="Z55" s="13">
        <f>12/F55*C55*BGHE_site_summary!$F$2</f>
        <v>19073.636497118448</v>
      </c>
      <c r="AA55" s="13">
        <f>12/L55*I55*BGHE_site_summary!$F$2</f>
        <v>17158.808017510932</v>
      </c>
      <c r="AB55" s="13">
        <f>Z55-AA55</f>
        <v>1914.8284796075168</v>
      </c>
    </row>
    <row r="56" spans="1:28" x14ac:dyDescent="0.35">
      <c r="A56" s="14" t="s">
        <v>29</v>
      </c>
      <c r="B56" s="14" t="s">
        <v>154</v>
      </c>
      <c r="C56" s="14">
        <v>10</v>
      </c>
      <c r="D56" s="14">
        <v>3.7</v>
      </c>
      <c r="E56" s="14">
        <v>8</v>
      </c>
      <c r="F56" s="14">
        <v>10.8599999998443</v>
      </c>
      <c r="G56" s="14" t="b">
        <v>0</v>
      </c>
      <c r="H56" s="14" t="s">
        <v>47</v>
      </c>
      <c r="I56" s="14">
        <v>10</v>
      </c>
      <c r="J56" s="14">
        <v>3.7</v>
      </c>
      <c r="K56" s="14">
        <v>8</v>
      </c>
      <c r="L56" s="14">
        <v>12.25575248</v>
      </c>
      <c r="M56" s="14" t="b">
        <v>1</v>
      </c>
      <c r="N56" s="14">
        <v>32878.017190655497</v>
      </c>
      <c r="O56" s="14">
        <v>10957.5144370042</v>
      </c>
      <c r="P56" s="14">
        <v>21920.502753651199</v>
      </c>
      <c r="Q56" s="13">
        <f>VLOOKUP($B56,'Reference Data'!$C$2:$L$152,2,FALSE)</f>
        <v>33809</v>
      </c>
      <c r="R56" s="13">
        <f>VLOOKUP($B56,'Reference Data'!$C$2:$L$152,3,FALSE)</f>
        <v>11506</v>
      </c>
      <c r="S56" s="13">
        <f>VLOOKUP($B56,'Reference Data'!$C$2:$L$152,4,FALSE)</f>
        <v>22303</v>
      </c>
      <c r="T56" s="13">
        <f>VLOOKUP($B56,'Reference Data'!$C$2:$L$152,5,FALSE)</f>
        <v>27047.200000000001</v>
      </c>
      <c r="U56" s="13">
        <f>VLOOKUP($B56,'Reference Data'!$C$2:$L$152,6,FALSE)</f>
        <v>12081.300000000001</v>
      </c>
      <c r="V56" s="13">
        <f>VLOOKUP($B56,'Reference Data'!$C$2:$L$152,7,FALSE)</f>
        <v>14965.9</v>
      </c>
      <c r="W56" s="13">
        <f>VLOOKUP($B56,'Reference Data'!$C$2:$L$152,8,FALSE)</f>
        <v>61547.7419187782</v>
      </c>
      <c r="X56" s="13">
        <f>VLOOKUP($B56,'Reference Data'!$C$2:$L$152,9,FALSE)</f>
        <v>41257.949044661902</v>
      </c>
      <c r="Y56" s="13">
        <f>VLOOKUP($B56,'Reference Data'!$C$2:$L$152,10,FALSE)</f>
        <v>20289.792874116298</v>
      </c>
      <c r="Z56" s="13">
        <f>12/F56*C56*BGHE_site_summary!$F$2</f>
        <v>19073.636492694455</v>
      </c>
      <c r="AA56" s="13">
        <f>12/L56*I56*BGHE_site_summary!$F$2</f>
        <v>16901.425893328094</v>
      </c>
      <c r="AB56" s="13">
        <f>Z56-AA56</f>
        <v>2172.2105993663608</v>
      </c>
    </row>
    <row r="57" spans="1:28" x14ac:dyDescent="0.35">
      <c r="A57" s="14" t="s">
        <v>29</v>
      </c>
      <c r="B57" s="14" t="s">
        <v>155</v>
      </c>
      <c r="C57" s="14">
        <v>10</v>
      </c>
      <c r="D57" s="14">
        <v>3.7</v>
      </c>
      <c r="E57" s="14">
        <v>8</v>
      </c>
      <c r="F57" s="14">
        <v>10.8599999998443</v>
      </c>
      <c r="G57" s="14" t="b">
        <v>0</v>
      </c>
      <c r="H57" s="14" t="s">
        <v>47</v>
      </c>
      <c r="I57" s="14">
        <v>10</v>
      </c>
      <c r="J57" s="14">
        <v>3.7</v>
      </c>
      <c r="K57" s="14">
        <v>8</v>
      </c>
      <c r="L57" s="14">
        <v>12.25575248</v>
      </c>
      <c r="M57" s="14" t="b">
        <v>1</v>
      </c>
      <c r="N57" s="14">
        <v>32878.017190655497</v>
      </c>
      <c r="O57" s="14">
        <v>10957.5144370042</v>
      </c>
      <c r="P57" s="14">
        <v>21920.502753651199</v>
      </c>
      <c r="Q57" s="13">
        <f>VLOOKUP($B57,'Reference Data'!$C$2:$L$152,2,FALSE)</f>
        <v>33809</v>
      </c>
      <c r="R57" s="13">
        <f>VLOOKUP($B57,'Reference Data'!$C$2:$L$152,3,FALSE)</f>
        <v>11506</v>
      </c>
      <c r="S57" s="13">
        <f>VLOOKUP($B57,'Reference Data'!$C$2:$L$152,4,FALSE)</f>
        <v>22303</v>
      </c>
      <c r="T57" s="13">
        <f>VLOOKUP($B57,'Reference Data'!$C$2:$L$152,5,FALSE)</f>
        <v>27047.200000000001</v>
      </c>
      <c r="U57" s="13">
        <f>VLOOKUP($B57,'Reference Data'!$C$2:$L$152,6,FALSE)</f>
        <v>12081.300000000001</v>
      </c>
      <c r="V57" s="13">
        <f>VLOOKUP($B57,'Reference Data'!$C$2:$L$152,7,FALSE)</f>
        <v>14965.9</v>
      </c>
      <c r="W57" s="13">
        <f>VLOOKUP($B57,'Reference Data'!$C$2:$L$152,8,FALSE)</f>
        <v>61547.7419187782</v>
      </c>
      <c r="X57" s="13">
        <f>VLOOKUP($B57,'Reference Data'!$C$2:$L$152,9,FALSE)</f>
        <v>41257.949044661902</v>
      </c>
      <c r="Y57" s="13">
        <f>VLOOKUP($B57,'Reference Data'!$C$2:$L$152,10,FALSE)</f>
        <v>20289.792874116298</v>
      </c>
      <c r="Z57" s="13">
        <f>12/F57*C57*BGHE_site_summary!$F$2</f>
        <v>19073.636492694455</v>
      </c>
      <c r="AA57" s="13">
        <f>12/L57*I57*BGHE_site_summary!$F$2</f>
        <v>16901.425893328094</v>
      </c>
      <c r="AB57" s="13">
        <f>Z57-AA57</f>
        <v>2172.2105993663608</v>
      </c>
    </row>
    <row r="58" spans="1:28" x14ac:dyDescent="0.35">
      <c r="A58" s="14" t="s">
        <v>29</v>
      </c>
      <c r="B58" s="14" t="s">
        <v>156</v>
      </c>
      <c r="C58" s="14">
        <v>10</v>
      </c>
      <c r="D58" s="14">
        <v>3.7</v>
      </c>
      <c r="E58" s="14">
        <v>8</v>
      </c>
      <c r="F58" s="14">
        <v>10.8599999998443</v>
      </c>
      <c r="G58" s="14" t="b">
        <v>0</v>
      </c>
      <c r="H58" s="14" t="s">
        <v>47</v>
      </c>
      <c r="I58" s="14">
        <v>10</v>
      </c>
      <c r="J58" s="14">
        <v>3.7</v>
      </c>
      <c r="K58" s="14">
        <v>8</v>
      </c>
      <c r="L58" s="14">
        <v>12.25575248</v>
      </c>
      <c r="M58" s="14" t="b">
        <v>1</v>
      </c>
      <c r="N58" s="14">
        <v>32878.017190655497</v>
      </c>
      <c r="O58" s="14">
        <v>10957.5144370042</v>
      </c>
      <c r="P58" s="14">
        <v>21920.502753651199</v>
      </c>
      <c r="Q58" s="13">
        <f>VLOOKUP($B58,'Reference Data'!$C$2:$L$152,2,FALSE)</f>
        <v>33809</v>
      </c>
      <c r="R58" s="13">
        <f>VLOOKUP($B58,'Reference Data'!$C$2:$L$152,3,FALSE)</f>
        <v>11506</v>
      </c>
      <c r="S58" s="13">
        <f>VLOOKUP($B58,'Reference Data'!$C$2:$L$152,4,FALSE)</f>
        <v>22303</v>
      </c>
      <c r="T58" s="13">
        <f>VLOOKUP($B58,'Reference Data'!$C$2:$L$152,5,FALSE)</f>
        <v>27047.200000000001</v>
      </c>
      <c r="U58" s="13">
        <f>VLOOKUP($B58,'Reference Data'!$C$2:$L$152,6,FALSE)</f>
        <v>12081.300000000001</v>
      </c>
      <c r="V58" s="13">
        <f>VLOOKUP($B58,'Reference Data'!$C$2:$L$152,7,FALSE)</f>
        <v>14965.9</v>
      </c>
      <c r="W58" s="13">
        <f>VLOOKUP($B58,'Reference Data'!$C$2:$L$152,8,FALSE)</f>
        <v>61547.7419187782</v>
      </c>
      <c r="X58" s="13">
        <f>VLOOKUP($B58,'Reference Data'!$C$2:$L$152,9,FALSE)</f>
        <v>41257.949044661902</v>
      </c>
      <c r="Y58" s="13">
        <f>VLOOKUP($B58,'Reference Data'!$C$2:$L$152,10,FALSE)</f>
        <v>20289.792874116298</v>
      </c>
      <c r="Z58" s="13">
        <f>12/F58*C58*BGHE_site_summary!$F$2</f>
        <v>19073.636492694455</v>
      </c>
      <c r="AA58" s="13">
        <f>12/L58*I58*BGHE_site_summary!$F$2</f>
        <v>16901.425893328094</v>
      </c>
      <c r="AB58" s="13">
        <f>Z58-AA58</f>
        <v>2172.2105993663608</v>
      </c>
    </row>
    <row r="59" spans="1:28" x14ac:dyDescent="0.35">
      <c r="A59" s="14" t="s">
        <v>29</v>
      </c>
      <c r="B59" s="14" t="s">
        <v>157</v>
      </c>
      <c r="C59" s="14">
        <v>10</v>
      </c>
      <c r="D59" s="14">
        <v>3.7</v>
      </c>
      <c r="E59" s="14">
        <v>8</v>
      </c>
      <c r="F59" s="14">
        <v>10.8599999998443</v>
      </c>
      <c r="G59" s="14" t="b">
        <v>0</v>
      </c>
      <c r="H59" s="14" t="s">
        <v>47</v>
      </c>
      <c r="I59" s="14">
        <v>10</v>
      </c>
      <c r="J59" s="14">
        <v>3.7</v>
      </c>
      <c r="K59" s="14">
        <v>8</v>
      </c>
      <c r="L59" s="14">
        <v>12.25575248</v>
      </c>
      <c r="M59" s="14" t="b">
        <v>1</v>
      </c>
      <c r="N59" s="14">
        <v>32878.017190655497</v>
      </c>
      <c r="O59" s="14">
        <v>10957.5144370042</v>
      </c>
      <c r="P59" s="14">
        <v>21920.502753651199</v>
      </c>
      <c r="Q59" s="13">
        <f>VLOOKUP($B59,'Reference Data'!$C$2:$L$152,2,FALSE)</f>
        <v>33809</v>
      </c>
      <c r="R59" s="13">
        <f>VLOOKUP($B59,'Reference Data'!$C$2:$L$152,3,FALSE)</f>
        <v>11506</v>
      </c>
      <c r="S59" s="13">
        <f>VLOOKUP($B59,'Reference Data'!$C$2:$L$152,4,FALSE)</f>
        <v>22303</v>
      </c>
      <c r="T59" s="13">
        <f>VLOOKUP($B59,'Reference Data'!$C$2:$L$152,5,FALSE)</f>
        <v>27047.200000000001</v>
      </c>
      <c r="U59" s="13">
        <f>VLOOKUP($B59,'Reference Data'!$C$2:$L$152,6,FALSE)</f>
        <v>12081.300000000001</v>
      </c>
      <c r="V59" s="13">
        <f>VLOOKUP($B59,'Reference Data'!$C$2:$L$152,7,FALSE)</f>
        <v>14965.9</v>
      </c>
      <c r="W59" s="13">
        <f>VLOOKUP($B59,'Reference Data'!$C$2:$L$152,8,FALSE)</f>
        <v>61547.7419187782</v>
      </c>
      <c r="X59" s="13">
        <f>VLOOKUP($B59,'Reference Data'!$C$2:$L$152,9,FALSE)</f>
        <v>41257.949044661902</v>
      </c>
      <c r="Y59" s="13">
        <f>VLOOKUP($B59,'Reference Data'!$C$2:$L$152,10,FALSE)</f>
        <v>20289.792874116298</v>
      </c>
      <c r="Z59" s="13">
        <f>12/F59*C59*BGHE_site_summary!$F$2</f>
        <v>19073.636492694455</v>
      </c>
      <c r="AA59" s="13">
        <f>12/L59*I59*BGHE_site_summary!$F$2</f>
        <v>16901.425893328094</v>
      </c>
      <c r="AB59" s="13">
        <f>Z59-AA59</f>
        <v>2172.2105993663608</v>
      </c>
    </row>
    <row r="60" spans="1:28" x14ac:dyDescent="0.35">
      <c r="A60" s="14" t="s">
        <v>29</v>
      </c>
      <c r="B60" s="14" t="s">
        <v>158</v>
      </c>
      <c r="C60" s="14">
        <v>10</v>
      </c>
      <c r="D60" s="14">
        <v>3.7</v>
      </c>
      <c r="E60" s="14">
        <v>8</v>
      </c>
      <c r="F60" s="14">
        <v>10.8599999998443</v>
      </c>
      <c r="G60" s="14" t="b">
        <v>0</v>
      </c>
      <c r="H60" s="14" t="s">
        <v>47</v>
      </c>
      <c r="I60" s="14">
        <v>10</v>
      </c>
      <c r="J60" s="14">
        <v>3.7</v>
      </c>
      <c r="K60" s="14">
        <v>8</v>
      </c>
      <c r="L60" s="14">
        <v>12.25575248</v>
      </c>
      <c r="M60" s="14" t="b">
        <v>1</v>
      </c>
      <c r="N60" s="14">
        <v>32878.017190655497</v>
      </c>
      <c r="O60" s="14">
        <v>10957.5144370042</v>
      </c>
      <c r="P60" s="14">
        <v>21920.502753651199</v>
      </c>
      <c r="Q60" s="13">
        <f>VLOOKUP($B60,'Reference Data'!$C$2:$L$152,2,FALSE)</f>
        <v>33809</v>
      </c>
      <c r="R60" s="13">
        <f>VLOOKUP($B60,'Reference Data'!$C$2:$L$152,3,FALSE)</f>
        <v>11506</v>
      </c>
      <c r="S60" s="13">
        <f>VLOOKUP($B60,'Reference Data'!$C$2:$L$152,4,FALSE)</f>
        <v>22303</v>
      </c>
      <c r="T60" s="13">
        <f>VLOOKUP($B60,'Reference Data'!$C$2:$L$152,5,FALSE)</f>
        <v>27047.200000000001</v>
      </c>
      <c r="U60" s="13">
        <f>VLOOKUP($B60,'Reference Data'!$C$2:$L$152,6,FALSE)</f>
        <v>12081.300000000001</v>
      </c>
      <c r="V60" s="13">
        <f>VLOOKUP($B60,'Reference Data'!$C$2:$L$152,7,FALSE)</f>
        <v>14965.9</v>
      </c>
      <c r="W60" s="13">
        <f>VLOOKUP($B60,'Reference Data'!$C$2:$L$152,8,FALSE)</f>
        <v>61547.7419187782</v>
      </c>
      <c r="X60" s="13">
        <f>VLOOKUP($B60,'Reference Data'!$C$2:$L$152,9,FALSE)</f>
        <v>41257.949044661902</v>
      </c>
      <c r="Y60" s="13">
        <f>VLOOKUP($B60,'Reference Data'!$C$2:$L$152,10,FALSE)</f>
        <v>20289.792874116298</v>
      </c>
      <c r="Z60" s="13">
        <f>12/F60*C60*BGHE_site_summary!$F$2</f>
        <v>19073.636492694455</v>
      </c>
      <c r="AA60" s="13">
        <f>12/L60*I60*BGHE_site_summary!$F$2</f>
        <v>16901.425893328094</v>
      </c>
      <c r="AB60" s="13">
        <f>Z60-AA60</f>
        <v>2172.2105993663608</v>
      </c>
    </row>
    <row r="61" spans="1:28" x14ac:dyDescent="0.35">
      <c r="A61" s="14" t="s">
        <v>29</v>
      </c>
      <c r="B61" s="14" t="s">
        <v>165</v>
      </c>
      <c r="C61" s="14">
        <v>10</v>
      </c>
      <c r="D61" s="14">
        <v>3.7</v>
      </c>
      <c r="E61" s="14">
        <v>6</v>
      </c>
      <c r="F61" s="14">
        <v>10.8599999999283</v>
      </c>
      <c r="G61" s="14" t="b">
        <v>0</v>
      </c>
      <c r="H61" s="14" t="s">
        <v>47</v>
      </c>
      <c r="I61" s="14">
        <v>10</v>
      </c>
      <c r="J61" s="14">
        <v>3.7</v>
      </c>
      <c r="K61" s="14">
        <v>6</v>
      </c>
      <c r="L61" s="14">
        <v>11.890837449999999</v>
      </c>
      <c r="M61" s="14" t="b">
        <v>1</v>
      </c>
      <c r="N61" s="14">
        <v>32878.017190553001</v>
      </c>
      <c r="O61" s="14">
        <v>11317.618670747701</v>
      </c>
      <c r="P61" s="14">
        <v>21560.398519805301</v>
      </c>
      <c r="Q61" s="13">
        <f>VLOOKUP($B61,'Reference Data'!$C$2:$L$152,2,FALSE)</f>
        <v>33809</v>
      </c>
      <c r="R61" s="13">
        <f>VLOOKUP($B61,'Reference Data'!$C$2:$L$152,3,FALSE)</f>
        <v>11506</v>
      </c>
      <c r="S61" s="13">
        <f>VLOOKUP($B61,'Reference Data'!$C$2:$L$152,4,FALSE)</f>
        <v>22303</v>
      </c>
      <c r="T61" s="13">
        <f>VLOOKUP($B61,'Reference Data'!$C$2:$L$152,5,FALSE)</f>
        <v>27047.200000000001</v>
      </c>
      <c r="U61" s="13">
        <f>VLOOKUP($B61,'Reference Data'!$C$2:$L$152,6,FALSE)</f>
        <v>12081.300000000001</v>
      </c>
      <c r="V61" s="13">
        <f>VLOOKUP($B61,'Reference Data'!$C$2:$L$152,7,FALSE)</f>
        <v>14965.9</v>
      </c>
      <c r="W61" s="13">
        <f>VLOOKUP($B61,'Reference Data'!$C$2:$L$152,8,FALSE)</f>
        <v>59543.0153110014</v>
      </c>
      <c r="X61" s="13">
        <f>VLOOKUP($B61,'Reference Data'!$C$2:$L$152,9,FALSE)</f>
        <v>39253.222436885197</v>
      </c>
      <c r="Y61" s="13">
        <f>VLOOKUP($B61,'Reference Data'!$C$2:$L$152,10,FALSE)</f>
        <v>20289.792874116203</v>
      </c>
      <c r="Z61" s="13">
        <f>12/F61*C61*BGHE_site_summary!$F$2</f>
        <v>19073.636492546921</v>
      </c>
      <c r="AA61" s="13">
        <f>12/L61*I61*BGHE_site_summary!$F$2</f>
        <v>17420.109658272384</v>
      </c>
      <c r="AB61" s="13">
        <f>Z61-AA61</f>
        <v>1653.5268342745367</v>
      </c>
    </row>
    <row r="62" spans="1:28" x14ac:dyDescent="0.35">
      <c r="A62" s="14" t="s">
        <v>29</v>
      </c>
      <c r="B62" s="14" t="s">
        <v>166</v>
      </c>
      <c r="C62" s="14">
        <v>10</v>
      </c>
      <c r="D62" s="14">
        <v>3.7</v>
      </c>
      <c r="E62" s="14">
        <v>6</v>
      </c>
      <c r="F62" s="14">
        <v>10.8599999999283</v>
      </c>
      <c r="G62" s="14" t="b">
        <v>0</v>
      </c>
      <c r="H62" s="14" t="s">
        <v>47</v>
      </c>
      <c r="I62" s="14">
        <v>10</v>
      </c>
      <c r="J62" s="14">
        <v>3.7</v>
      </c>
      <c r="K62" s="14">
        <v>6</v>
      </c>
      <c r="L62" s="14">
        <v>11.890837449999999</v>
      </c>
      <c r="M62" s="14" t="b">
        <v>1</v>
      </c>
      <c r="N62" s="14">
        <v>32878.017190553001</v>
      </c>
      <c r="O62" s="14">
        <v>11317.618670747701</v>
      </c>
      <c r="P62" s="14">
        <v>21560.398519805301</v>
      </c>
      <c r="Q62" s="13">
        <f>VLOOKUP($B62,'Reference Data'!$C$2:$L$152,2,FALSE)</f>
        <v>33809</v>
      </c>
      <c r="R62" s="13">
        <f>VLOOKUP($B62,'Reference Data'!$C$2:$L$152,3,FALSE)</f>
        <v>11506</v>
      </c>
      <c r="S62" s="13">
        <f>VLOOKUP($B62,'Reference Data'!$C$2:$L$152,4,FALSE)</f>
        <v>22303</v>
      </c>
      <c r="T62" s="13">
        <f>VLOOKUP($B62,'Reference Data'!$C$2:$L$152,5,FALSE)</f>
        <v>27047.200000000001</v>
      </c>
      <c r="U62" s="13">
        <f>VLOOKUP($B62,'Reference Data'!$C$2:$L$152,6,FALSE)</f>
        <v>12081.300000000001</v>
      </c>
      <c r="V62" s="13">
        <f>VLOOKUP($B62,'Reference Data'!$C$2:$L$152,7,FALSE)</f>
        <v>14965.9</v>
      </c>
      <c r="W62" s="13">
        <f>VLOOKUP($B62,'Reference Data'!$C$2:$L$152,8,FALSE)</f>
        <v>59543.0153110014</v>
      </c>
      <c r="X62" s="13">
        <f>VLOOKUP($B62,'Reference Data'!$C$2:$L$152,9,FALSE)</f>
        <v>39253.222436885197</v>
      </c>
      <c r="Y62" s="13">
        <f>VLOOKUP($B62,'Reference Data'!$C$2:$L$152,10,FALSE)</f>
        <v>20289.792874116203</v>
      </c>
      <c r="Z62" s="13">
        <f>12/F62*C62*BGHE_site_summary!$F$2</f>
        <v>19073.636492546921</v>
      </c>
      <c r="AA62" s="13">
        <f>12/L62*I62*BGHE_site_summary!$F$2</f>
        <v>17420.109658272384</v>
      </c>
      <c r="AB62" s="13">
        <f>Z62-AA62</f>
        <v>1653.5268342745367</v>
      </c>
    </row>
    <row r="63" spans="1:28" x14ac:dyDescent="0.35">
      <c r="A63" s="14" t="s">
        <v>29</v>
      </c>
      <c r="B63" s="14" t="s">
        <v>167</v>
      </c>
      <c r="C63" s="14">
        <v>10</v>
      </c>
      <c r="D63" s="14">
        <v>3.7</v>
      </c>
      <c r="E63" s="14">
        <v>6</v>
      </c>
      <c r="F63" s="14">
        <v>10.8599999999283</v>
      </c>
      <c r="G63" s="14" t="b">
        <v>0</v>
      </c>
      <c r="H63" s="14" t="s">
        <v>47</v>
      </c>
      <c r="I63" s="14">
        <v>10</v>
      </c>
      <c r="J63" s="14">
        <v>3.7</v>
      </c>
      <c r="K63" s="14">
        <v>6</v>
      </c>
      <c r="L63" s="14">
        <v>11.890837449999999</v>
      </c>
      <c r="M63" s="14" t="b">
        <v>1</v>
      </c>
      <c r="N63" s="14">
        <v>32878.017190553001</v>
      </c>
      <c r="O63" s="14">
        <v>11317.618670747701</v>
      </c>
      <c r="P63" s="14">
        <v>21560.398519805301</v>
      </c>
      <c r="Q63" s="13">
        <f>VLOOKUP($B63,'Reference Data'!$C$2:$L$152,2,FALSE)</f>
        <v>33809</v>
      </c>
      <c r="R63" s="13">
        <f>VLOOKUP($B63,'Reference Data'!$C$2:$L$152,3,FALSE)</f>
        <v>11506</v>
      </c>
      <c r="S63" s="13">
        <f>VLOOKUP($B63,'Reference Data'!$C$2:$L$152,4,FALSE)</f>
        <v>22303</v>
      </c>
      <c r="T63" s="13">
        <f>VLOOKUP($B63,'Reference Data'!$C$2:$L$152,5,FALSE)</f>
        <v>27047.200000000001</v>
      </c>
      <c r="U63" s="13">
        <f>VLOOKUP($B63,'Reference Data'!$C$2:$L$152,6,FALSE)</f>
        <v>12081.300000000001</v>
      </c>
      <c r="V63" s="13">
        <f>VLOOKUP($B63,'Reference Data'!$C$2:$L$152,7,FALSE)</f>
        <v>14965.9</v>
      </c>
      <c r="W63" s="13">
        <f>VLOOKUP($B63,'Reference Data'!$C$2:$L$152,8,FALSE)</f>
        <v>59543.0153110014</v>
      </c>
      <c r="X63" s="13">
        <f>VLOOKUP($B63,'Reference Data'!$C$2:$L$152,9,FALSE)</f>
        <v>39253.222436885197</v>
      </c>
      <c r="Y63" s="13">
        <f>VLOOKUP($B63,'Reference Data'!$C$2:$L$152,10,FALSE)</f>
        <v>20289.792874116203</v>
      </c>
      <c r="Z63" s="13">
        <f>12/F63*C63*BGHE_site_summary!$F$2</f>
        <v>19073.636492546921</v>
      </c>
      <c r="AA63" s="13">
        <f>12/L63*I63*BGHE_site_summary!$F$2</f>
        <v>17420.109658272384</v>
      </c>
      <c r="AB63" s="13">
        <f>Z63-AA63</f>
        <v>1653.5268342745367</v>
      </c>
    </row>
    <row r="64" spans="1:28" x14ac:dyDescent="0.35">
      <c r="A64" s="14" t="s">
        <v>29</v>
      </c>
      <c r="B64" s="14" t="s">
        <v>168</v>
      </c>
      <c r="C64" s="14">
        <v>10</v>
      </c>
      <c r="D64" s="14">
        <v>3.7</v>
      </c>
      <c r="E64" s="14">
        <v>6</v>
      </c>
      <c r="F64" s="14">
        <v>10.8599999999283</v>
      </c>
      <c r="G64" s="14" t="b">
        <v>0</v>
      </c>
      <c r="H64" s="14" t="s">
        <v>47</v>
      </c>
      <c r="I64" s="14">
        <v>10</v>
      </c>
      <c r="J64" s="14">
        <v>3.7</v>
      </c>
      <c r="K64" s="14">
        <v>6</v>
      </c>
      <c r="L64" s="14">
        <v>11.890837449999999</v>
      </c>
      <c r="M64" s="14" t="b">
        <v>1</v>
      </c>
      <c r="N64" s="14">
        <v>32878.017190553001</v>
      </c>
      <c r="O64" s="14">
        <v>11317.618670747701</v>
      </c>
      <c r="P64" s="14">
        <v>21560.398519805301</v>
      </c>
      <c r="Q64" s="13">
        <f>VLOOKUP($B64,'Reference Data'!$C$2:$L$152,2,FALSE)</f>
        <v>33809</v>
      </c>
      <c r="R64" s="13">
        <f>VLOOKUP($B64,'Reference Data'!$C$2:$L$152,3,FALSE)</f>
        <v>11506</v>
      </c>
      <c r="S64" s="13">
        <f>VLOOKUP($B64,'Reference Data'!$C$2:$L$152,4,FALSE)</f>
        <v>22303</v>
      </c>
      <c r="T64" s="13">
        <f>VLOOKUP($B64,'Reference Data'!$C$2:$L$152,5,FALSE)</f>
        <v>27047.200000000001</v>
      </c>
      <c r="U64" s="13">
        <f>VLOOKUP($B64,'Reference Data'!$C$2:$L$152,6,FALSE)</f>
        <v>12081.300000000001</v>
      </c>
      <c r="V64" s="13">
        <f>VLOOKUP($B64,'Reference Data'!$C$2:$L$152,7,FALSE)</f>
        <v>14965.9</v>
      </c>
      <c r="W64" s="13">
        <f>VLOOKUP($B64,'Reference Data'!$C$2:$L$152,8,FALSE)</f>
        <v>59543.0153110014</v>
      </c>
      <c r="X64" s="13">
        <f>VLOOKUP($B64,'Reference Data'!$C$2:$L$152,9,FALSE)</f>
        <v>39253.222436885197</v>
      </c>
      <c r="Y64" s="13">
        <f>VLOOKUP($B64,'Reference Data'!$C$2:$L$152,10,FALSE)</f>
        <v>20289.792874116203</v>
      </c>
      <c r="Z64" s="13">
        <f>12/F64*C64*BGHE_site_summary!$F$2</f>
        <v>19073.636492546921</v>
      </c>
      <c r="AA64" s="13">
        <f>12/L64*I64*BGHE_site_summary!$F$2</f>
        <v>17420.109658272384</v>
      </c>
      <c r="AB64" s="13">
        <f>Z64-AA64</f>
        <v>1653.5268342745367</v>
      </c>
    </row>
    <row r="65" spans="1:28" x14ac:dyDescent="0.35">
      <c r="A65" s="14" t="s">
        <v>29</v>
      </c>
      <c r="B65" s="14" t="s">
        <v>169</v>
      </c>
      <c r="C65" s="14">
        <v>10</v>
      </c>
      <c r="D65" s="14">
        <v>3.7</v>
      </c>
      <c r="E65" s="14">
        <v>6</v>
      </c>
      <c r="F65" s="14">
        <v>10.8599999999283</v>
      </c>
      <c r="G65" s="14" t="b">
        <v>0</v>
      </c>
      <c r="H65" s="14" t="s">
        <v>47</v>
      </c>
      <c r="I65" s="14">
        <v>10</v>
      </c>
      <c r="J65" s="14">
        <v>3.7</v>
      </c>
      <c r="K65" s="14">
        <v>6</v>
      </c>
      <c r="L65" s="14">
        <v>11.890837449999999</v>
      </c>
      <c r="M65" s="14" t="b">
        <v>1</v>
      </c>
      <c r="N65" s="14">
        <v>32878.017190553001</v>
      </c>
      <c r="O65" s="14">
        <v>11317.618670747701</v>
      </c>
      <c r="P65" s="14">
        <v>21560.398519805301</v>
      </c>
      <c r="Q65" s="13">
        <f>VLOOKUP($B65,'Reference Data'!$C$2:$L$152,2,FALSE)</f>
        <v>33809</v>
      </c>
      <c r="R65" s="13">
        <f>VLOOKUP($B65,'Reference Data'!$C$2:$L$152,3,FALSE)</f>
        <v>11506</v>
      </c>
      <c r="S65" s="13">
        <f>VLOOKUP($B65,'Reference Data'!$C$2:$L$152,4,FALSE)</f>
        <v>22303</v>
      </c>
      <c r="T65" s="13">
        <f>VLOOKUP($B65,'Reference Data'!$C$2:$L$152,5,FALSE)</f>
        <v>27047.200000000001</v>
      </c>
      <c r="U65" s="13">
        <f>VLOOKUP($B65,'Reference Data'!$C$2:$L$152,6,FALSE)</f>
        <v>12081.300000000001</v>
      </c>
      <c r="V65" s="13">
        <f>VLOOKUP($B65,'Reference Data'!$C$2:$L$152,7,FALSE)</f>
        <v>14965.9</v>
      </c>
      <c r="W65" s="13">
        <f>VLOOKUP($B65,'Reference Data'!$C$2:$L$152,8,FALSE)</f>
        <v>59543.0153110014</v>
      </c>
      <c r="X65" s="13">
        <f>VLOOKUP($B65,'Reference Data'!$C$2:$L$152,9,FALSE)</f>
        <v>39253.222436885197</v>
      </c>
      <c r="Y65" s="13">
        <f>VLOOKUP($B65,'Reference Data'!$C$2:$L$152,10,FALSE)</f>
        <v>20289.792874116203</v>
      </c>
      <c r="Z65" s="13">
        <f>12/F65*C65*BGHE_site_summary!$F$2</f>
        <v>19073.636492546921</v>
      </c>
      <c r="AA65" s="13">
        <f>12/L65*I65*BGHE_site_summary!$F$2</f>
        <v>17420.109658272384</v>
      </c>
      <c r="AB65" s="13">
        <f>Z65-AA65</f>
        <v>1653.5268342745367</v>
      </c>
    </row>
    <row r="66" spans="1:28" x14ac:dyDescent="0.35">
      <c r="A66" s="14" t="s">
        <v>29</v>
      </c>
      <c r="B66" s="14" t="s">
        <v>170</v>
      </c>
      <c r="C66" s="14">
        <v>10</v>
      </c>
      <c r="D66" s="14">
        <v>3.7</v>
      </c>
      <c r="E66" s="14">
        <v>6</v>
      </c>
      <c r="F66" s="14">
        <v>10.8599999999283</v>
      </c>
      <c r="G66" s="14" t="b">
        <v>0</v>
      </c>
      <c r="H66" s="14" t="s">
        <v>47</v>
      </c>
      <c r="I66" s="14">
        <v>10</v>
      </c>
      <c r="J66" s="14">
        <v>3.7</v>
      </c>
      <c r="K66" s="14">
        <v>6</v>
      </c>
      <c r="L66" s="14">
        <v>11.890837449999999</v>
      </c>
      <c r="M66" s="14" t="b">
        <v>1</v>
      </c>
      <c r="N66" s="14">
        <v>32878.017190553001</v>
      </c>
      <c r="O66" s="14">
        <v>11317.618670747701</v>
      </c>
      <c r="P66" s="14">
        <v>21560.398519805301</v>
      </c>
      <c r="Q66" s="13">
        <f>VLOOKUP($B66,'Reference Data'!$C$2:$L$152,2,FALSE)</f>
        <v>33809</v>
      </c>
      <c r="R66" s="13">
        <f>VLOOKUP($B66,'Reference Data'!$C$2:$L$152,3,FALSE)</f>
        <v>11506</v>
      </c>
      <c r="S66" s="13">
        <f>VLOOKUP($B66,'Reference Data'!$C$2:$L$152,4,FALSE)</f>
        <v>22303</v>
      </c>
      <c r="T66" s="13">
        <f>VLOOKUP($B66,'Reference Data'!$C$2:$L$152,5,FALSE)</f>
        <v>27047.200000000001</v>
      </c>
      <c r="U66" s="13">
        <f>VLOOKUP($B66,'Reference Data'!$C$2:$L$152,6,FALSE)</f>
        <v>12081.300000000001</v>
      </c>
      <c r="V66" s="13">
        <f>VLOOKUP($B66,'Reference Data'!$C$2:$L$152,7,FALSE)</f>
        <v>14965.9</v>
      </c>
      <c r="W66" s="13">
        <f>VLOOKUP($B66,'Reference Data'!$C$2:$L$152,8,FALSE)</f>
        <v>59543.0153110014</v>
      </c>
      <c r="X66" s="13">
        <f>VLOOKUP($B66,'Reference Data'!$C$2:$L$152,9,FALSE)</f>
        <v>39253.222436885197</v>
      </c>
      <c r="Y66" s="13">
        <f>VLOOKUP($B66,'Reference Data'!$C$2:$L$152,10,FALSE)</f>
        <v>20289.792874116203</v>
      </c>
      <c r="Z66" s="13">
        <f>12/F66*C66*BGHE_site_summary!$F$2</f>
        <v>19073.636492546921</v>
      </c>
      <c r="AA66" s="13">
        <f>12/L66*I66*BGHE_site_summary!$F$2</f>
        <v>17420.109658272384</v>
      </c>
      <c r="AB66" s="13">
        <f>Z66-AA66</f>
        <v>1653.5268342745367</v>
      </c>
    </row>
    <row r="67" spans="1:28" x14ac:dyDescent="0.35">
      <c r="A67" s="14" t="s">
        <v>27</v>
      </c>
      <c r="B67" s="14" t="s">
        <v>109</v>
      </c>
      <c r="C67" s="14">
        <v>12.5</v>
      </c>
      <c r="D67" s="14">
        <v>3</v>
      </c>
      <c r="E67" s="14">
        <v>6</v>
      </c>
      <c r="F67" s="14">
        <v>10.8599999999283</v>
      </c>
      <c r="G67" s="14" t="b">
        <v>0</v>
      </c>
      <c r="H67" s="14" t="s">
        <v>47</v>
      </c>
      <c r="I67" s="14">
        <v>12.5</v>
      </c>
      <c r="J67" s="14">
        <v>3</v>
      </c>
      <c r="K67" s="14">
        <v>6</v>
      </c>
      <c r="L67" s="14">
        <v>11.890837449999999</v>
      </c>
      <c r="M67" s="14" t="b">
        <v>1</v>
      </c>
      <c r="N67" s="14">
        <v>32473.668548778202</v>
      </c>
      <c r="O67" s="14">
        <v>14488.0810379212</v>
      </c>
      <c r="P67" s="14">
        <v>17985.587510857</v>
      </c>
      <c r="Q67" s="13">
        <f>VLOOKUP($B67,'Reference Data'!$C$2:$L$152,2,FALSE)</f>
        <v>32411</v>
      </c>
      <c r="R67" s="13">
        <f>VLOOKUP($B67,'Reference Data'!$C$2:$L$152,3,FALSE)</f>
        <v>12117</v>
      </c>
      <c r="S67" s="13">
        <f>VLOOKUP($B67,'Reference Data'!$C$2:$L$152,4,FALSE)</f>
        <v>20294</v>
      </c>
      <c r="T67" s="13">
        <f>VLOOKUP($B67,'Reference Data'!$C$2:$L$152,5,FALSE)</f>
        <v>25928.800000000003</v>
      </c>
      <c r="U67" s="13">
        <f>VLOOKUP($B67,'Reference Data'!$C$2:$L$152,6,FALSE)</f>
        <v>12722.85</v>
      </c>
      <c r="V67" s="13">
        <f>VLOOKUP($B67,'Reference Data'!$C$2:$L$152,7,FALSE)</f>
        <v>13205.950000000003</v>
      </c>
      <c r="W67" s="13">
        <f>VLOOKUP($B67,'Reference Data'!$C$2:$L$152,8,FALSE)</f>
        <v>74169.881980996899</v>
      </c>
      <c r="X67" s="13">
        <f>VLOOKUP($B67,'Reference Data'!$C$2:$L$152,9,FALSE)</f>
        <v>48907.7109163282</v>
      </c>
      <c r="Y67" s="13">
        <f>VLOOKUP($B67,'Reference Data'!$C$2:$L$152,10,FALSE)</f>
        <v>25262.171064668699</v>
      </c>
      <c r="Z67" s="13">
        <f>12/F67*C67*BGHE_site_summary!$F$2</f>
        <v>23842.045615683648</v>
      </c>
      <c r="AA67" s="13">
        <f>12/L67*I67*BGHE_site_summary!$F$2</f>
        <v>21775.137072840484</v>
      </c>
      <c r="AB67" s="13">
        <f>Z67-AA67</f>
        <v>2066.9085428431645</v>
      </c>
    </row>
    <row r="68" spans="1:28" x14ac:dyDescent="0.35">
      <c r="A68" s="14" t="s">
        <v>29</v>
      </c>
      <c r="B68" s="14" t="s">
        <v>152</v>
      </c>
      <c r="C68" s="14">
        <v>10</v>
      </c>
      <c r="D68" s="14">
        <v>1.5</v>
      </c>
      <c r="E68" s="14">
        <v>12</v>
      </c>
      <c r="F68" s="14">
        <v>8.2399999996084592</v>
      </c>
      <c r="G68" s="14" t="b">
        <v>0</v>
      </c>
      <c r="H68" s="14" t="s">
        <v>45</v>
      </c>
      <c r="I68" s="14">
        <v>10</v>
      </c>
      <c r="J68" s="14">
        <v>1.5</v>
      </c>
      <c r="K68" s="14">
        <v>0</v>
      </c>
      <c r="L68" s="14">
        <v>11</v>
      </c>
      <c r="M68" s="14" t="b">
        <v>1</v>
      </c>
      <c r="N68" s="14">
        <v>25413.142038797501</v>
      </c>
      <c r="O68" s="14">
        <v>12791.9474622945</v>
      </c>
      <c r="P68" s="14">
        <v>12621.194576503</v>
      </c>
      <c r="Q68" s="13">
        <f>VLOOKUP($B68,'Reference Data'!$C$2:$L$152,2,FALSE)</f>
        <v>31845</v>
      </c>
      <c r="R68" s="13">
        <f>VLOOKUP($B68,'Reference Data'!$C$2:$L$152,3,FALSE)</f>
        <v>8369</v>
      </c>
      <c r="S68" s="13">
        <f>VLOOKUP($B68,'Reference Data'!$C$2:$L$152,4,FALSE)</f>
        <v>23476</v>
      </c>
      <c r="T68" s="13">
        <f>VLOOKUP($B68,'Reference Data'!$C$2:$L$152,5,FALSE)</f>
        <v>25476</v>
      </c>
      <c r="U68" s="13">
        <f>VLOOKUP($B68,'Reference Data'!$C$2:$L$152,6,FALSE)</f>
        <v>8787.4500000000007</v>
      </c>
      <c r="V68" s="13">
        <f>VLOOKUP($B68,'Reference Data'!$C$2:$L$152,7,FALSE)</f>
        <v>16688.55</v>
      </c>
      <c r="W68" s="13">
        <f>VLOOKUP($B68,'Reference Data'!$C$2:$L$152,8,FALSE)</f>
        <v>68611.797677302297</v>
      </c>
      <c r="X68" s="13">
        <f>VLOOKUP($B68,'Reference Data'!$C$2:$L$152,9,FALSE)</f>
        <v>34738.0021230614</v>
      </c>
      <c r="Y68" s="13">
        <f>VLOOKUP($B68,'Reference Data'!$C$2:$L$152,10,FALSE)</f>
        <v>33873.795554240896</v>
      </c>
      <c r="Z68" s="13">
        <f>12/F68*C68*BGHE_site_summary!$F$2</f>
        <v>25138.312174458089</v>
      </c>
      <c r="AA68" s="13">
        <f>12/L68*I68*BGHE_site_summary!$F$2</f>
        <v>18830.881118881091</v>
      </c>
      <c r="AB68" s="13">
        <f>Z68-AA68</f>
        <v>6307.4310555769989</v>
      </c>
    </row>
    <row r="69" spans="1:28" x14ac:dyDescent="0.35">
      <c r="A69" s="14" t="s">
        <v>29</v>
      </c>
      <c r="B69" s="14" t="s">
        <v>137</v>
      </c>
      <c r="C69" s="14">
        <v>10</v>
      </c>
      <c r="D69" s="14">
        <v>1.5</v>
      </c>
      <c r="E69" s="14">
        <v>14</v>
      </c>
      <c r="F69" s="14">
        <v>8.2400000005720901</v>
      </c>
      <c r="G69" s="14" t="b">
        <v>0</v>
      </c>
      <c r="H69" s="14" t="s">
        <v>45</v>
      </c>
      <c r="I69" s="14">
        <v>10</v>
      </c>
      <c r="J69" s="14">
        <v>1.5</v>
      </c>
      <c r="K69" s="14">
        <v>0</v>
      </c>
      <c r="L69" s="14">
        <v>11</v>
      </c>
      <c r="M69" s="14" t="b">
        <v>1</v>
      </c>
      <c r="N69" s="14">
        <v>25413.142036756501</v>
      </c>
      <c r="O69" s="14">
        <v>12791.9474622945</v>
      </c>
      <c r="P69" s="14">
        <v>12621.194574462001</v>
      </c>
      <c r="Q69" s="13">
        <f>VLOOKUP($B69,'Reference Data'!$C$2:$L$152,2,FALSE)</f>
        <v>31239</v>
      </c>
      <c r="R69" s="13">
        <f>VLOOKUP($B69,'Reference Data'!$C$2:$L$152,3,FALSE)</f>
        <v>8369</v>
      </c>
      <c r="S69" s="13">
        <f>VLOOKUP($B69,'Reference Data'!$C$2:$L$152,4,FALSE)</f>
        <v>22870</v>
      </c>
      <c r="T69" s="13">
        <f>VLOOKUP($B69,'Reference Data'!$C$2:$L$152,5,FALSE)</f>
        <v>24991.200000000001</v>
      </c>
      <c r="U69" s="13">
        <f>VLOOKUP($B69,'Reference Data'!$C$2:$L$152,6,FALSE)</f>
        <v>8787.4500000000007</v>
      </c>
      <c r="V69" s="13">
        <f>VLOOKUP($B69,'Reference Data'!$C$2:$L$152,7,FALSE)</f>
        <v>16203.75</v>
      </c>
      <c r="W69" s="13">
        <f>VLOOKUP($B69,'Reference Data'!$C$2:$L$152,8,FALSE)</f>
        <v>70012.971531390998</v>
      </c>
      <c r="X69" s="13">
        <f>VLOOKUP($B69,'Reference Data'!$C$2:$L$152,9,FALSE)</f>
        <v>34738.0021230614</v>
      </c>
      <c r="Y69" s="13">
        <f>VLOOKUP($B69,'Reference Data'!$C$2:$L$152,10,FALSE)</f>
        <v>35274.969408329598</v>
      </c>
      <c r="Z69" s="13">
        <f>12/F69*C69*BGHE_site_summary!$F$2</f>
        <v>25138.312171518279</v>
      </c>
      <c r="AA69" s="13">
        <f>12/L69*I69*BGHE_site_summary!$F$2</f>
        <v>18830.881118881091</v>
      </c>
      <c r="AB69" s="13">
        <f>Z69-AA69</f>
        <v>6307.4310526371883</v>
      </c>
    </row>
    <row r="70" spans="1:28" x14ac:dyDescent="0.35">
      <c r="A70" s="14" t="s">
        <v>29</v>
      </c>
      <c r="B70" s="14" t="s">
        <v>138</v>
      </c>
      <c r="C70" s="14">
        <v>10</v>
      </c>
      <c r="D70" s="14">
        <v>1.5</v>
      </c>
      <c r="E70" s="14">
        <v>13</v>
      </c>
      <c r="F70" s="14">
        <v>8.2400000008596592</v>
      </c>
      <c r="G70" s="14" t="b">
        <v>0</v>
      </c>
      <c r="H70" s="14" t="s">
        <v>45</v>
      </c>
      <c r="I70" s="14">
        <v>10</v>
      </c>
      <c r="J70" s="14">
        <v>1.5</v>
      </c>
      <c r="K70" s="14">
        <v>0</v>
      </c>
      <c r="L70" s="14">
        <v>11</v>
      </c>
      <c r="M70" s="14" t="b">
        <v>1</v>
      </c>
      <c r="N70" s="14">
        <v>25413.142036147401</v>
      </c>
      <c r="O70" s="14">
        <v>12791.9474622945</v>
      </c>
      <c r="P70" s="14">
        <v>12621.194573852899</v>
      </c>
      <c r="Q70" s="13">
        <f>VLOOKUP($B70,'Reference Data'!$C$2:$L$152,2,FALSE)</f>
        <v>31239</v>
      </c>
      <c r="R70" s="13">
        <f>VLOOKUP($B70,'Reference Data'!$C$2:$L$152,3,FALSE)</f>
        <v>8369</v>
      </c>
      <c r="S70" s="13">
        <f>VLOOKUP($B70,'Reference Data'!$C$2:$L$152,4,FALSE)</f>
        <v>22870</v>
      </c>
      <c r="T70" s="13">
        <f>VLOOKUP($B70,'Reference Data'!$C$2:$L$152,5,FALSE)</f>
        <v>24991.200000000001</v>
      </c>
      <c r="U70" s="13">
        <f>VLOOKUP($B70,'Reference Data'!$C$2:$L$152,6,FALSE)</f>
        <v>8787.4500000000007</v>
      </c>
      <c r="V70" s="13">
        <f>VLOOKUP($B70,'Reference Data'!$C$2:$L$152,7,FALSE)</f>
        <v>16203.75</v>
      </c>
      <c r="W70" s="13">
        <f>VLOOKUP($B70,'Reference Data'!$C$2:$L$152,8,FALSE)</f>
        <v>69307.090497770798</v>
      </c>
      <c r="X70" s="13">
        <f>VLOOKUP($B70,'Reference Data'!$C$2:$L$152,9,FALSE)</f>
        <v>34738.0021230614</v>
      </c>
      <c r="Y70" s="13">
        <f>VLOOKUP($B70,'Reference Data'!$C$2:$L$152,10,FALSE)</f>
        <v>34569.088374709398</v>
      </c>
      <c r="Z70" s="13">
        <f>12/F70*C70*BGHE_site_summary!$F$2</f>
        <v>25138.312170640973</v>
      </c>
      <c r="AA70" s="13">
        <f>12/L70*I70*BGHE_site_summary!$F$2</f>
        <v>18830.881118881091</v>
      </c>
      <c r="AB70" s="13">
        <f>Z70-AA70</f>
        <v>6307.4310517598824</v>
      </c>
    </row>
    <row r="71" spans="1:28" x14ac:dyDescent="0.35">
      <c r="A71" s="14" t="s">
        <v>29</v>
      </c>
      <c r="B71" s="14" t="s">
        <v>139</v>
      </c>
      <c r="C71" s="14">
        <v>10</v>
      </c>
      <c r="D71" s="14">
        <v>1.5</v>
      </c>
      <c r="E71" s="14">
        <v>13</v>
      </c>
      <c r="F71" s="14">
        <v>8.2400000008596592</v>
      </c>
      <c r="G71" s="14" t="b">
        <v>0</v>
      </c>
      <c r="H71" s="14" t="s">
        <v>45</v>
      </c>
      <c r="I71" s="14">
        <v>10</v>
      </c>
      <c r="J71" s="14">
        <v>1.5</v>
      </c>
      <c r="K71" s="14">
        <v>0</v>
      </c>
      <c r="L71" s="14">
        <v>11</v>
      </c>
      <c r="M71" s="14" t="b">
        <v>1</v>
      </c>
      <c r="N71" s="14">
        <v>25413.142036147401</v>
      </c>
      <c r="O71" s="14">
        <v>12791.9474622945</v>
      </c>
      <c r="P71" s="14">
        <v>12621.194573852899</v>
      </c>
      <c r="Q71" s="13">
        <f>VLOOKUP($B71,'Reference Data'!$C$2:$L$152,2,FALSE)</f>
        <v>31239</v>
      </c>
      <c r="R71" s="13">
        <f>VLOOKUP($B71,'Reference Data'!$C$2:$L$152,3,FALSE)</f>
        <v>8369</v>
      </c>
      <c r="S71" s="13">
        <f>VLOOKUP($B71,'Reference Data'!$C$2:$L$152,4,FALSE)</f>
        <v>22870</v>
      </c>
      <c r="T71" s="13">
        <f>VLOOKUP($B71,'Reference Data'!$C$2:$L$152,5,FALSE)</f>
        <v>24991.200000000001</v>
      </c>
      <c r="U71" s="13">
        <f>VLOOKUP($B71,'Reference Data'!$C$2:$L$152,6,FALSE)</f>
        <v>8787.4500000000007</v>
      </c>
      <c r="V71" s="13">
        <f>VLOOKUP($B71,'Reference Data'!$C$2:$L$152,7,FALSE)</f>
        <v>16203.75</v>
      </c>
      <c r="W71" s="13">
        <f>VLOOKUP($B71,'Reference Data'!$C$2:$L$152,8,FALSE)</f>
        <v>69307.090497770798</v>
      </c>
      <c r="X71" s="13">
        <f>VLOOKUP($B71,'Reference Data'!$C$2:$L$152,9,FALSE)</f>
        <v>34738.0021230614</v>
      </c>
      <c r="Y71" s="13">
        <f>VLOOKUP($B71,'Reference Data'!$C$2:$L$152,10,FALSE)</f>
        <v>34569.088374709398</v>
      </c>
      <c r="Z71" s="13">
        <f>12/F71*C71*BGHE_site_summary!$F$2</f>
        <v>25138.312170640973</v>
      </c>
      <c r="AA71" s="13">
        <f>12/L71*I71*BGHE_site_summary!$F$2</f>
        <v>18830.881118881091</v>
      </c>
      <c r="AB71" s="13">
        <f>Z71-AA71</f>
        <v>6307.4310517598824</v>
      </c>
    </row>
    <row r="72" spans="1:28" x14ac:dyDescent="0.35">
      <c r="A72" s="14" t="s">
        <v>29</v>
      </c>
      <c r="B72" s="14" t="s">
        <v>140</v>
      </c>
      <c r="C72" s="14">
        <v>10</v>
      </c>
      <c r="D72" s="14">
        <v>1.5</v>
      </c>
      <c r="E72" s="14">
        <v>13</v>
      </c>
      <c r="F72" s="14">
        <v>8.2400000008596592</v>
      </c>
      <c r="G72" s="14" t="b">
        <v>0</v>
      </c>
      <c r="H72" s="14" t="s">
        <v>45</v>
      </c>
      <c r="I72" s="14">
        <v>10</v>
      </c>
      <c r="J72" s="14">
        <v>1.5</v>
      </c>
      <c r="K72" s="14">
        <v>0</v>
      </c>
      <c r="L72" s="14">
        <v>11</v>
      </c>
      <c r="M72" s="14" t="b">
        <v>1</v>
      </c>
      <c r="N72" s="14">
        <v>25413.142036147401</v>
      </c>
      <c r="O72" s="14">
        <v>12791.9474622945</v>
      </c>
      <c r="P72" s="14">
        <v>12621.194573852899</v>
      </c>
      <c r="Q72" s="13">
        <f>VLOOKUP($B72,'Reference Data'!$C$2:$L$152,2,FALSE)</f>
        <v>31239</v>
      </c>
      <c r="R72" s="13">
        <f>VLOOKUP($B72,'Reference Data'!$C$2:$L$152,3,FALSE)</f>
        <v>8369</v>
      </c>
      <c r="S72" s="13">
        <f>VLOOKUP($B72,'Reference Data'!$C$2:$L$152,4,FALSE)</f>
        <v>22870</v>
      </c>
      <c r="T72" s="13">
        <f>VLOOKUP($B72,'Reference Data'!$C$2:$L$152,5,FALSE)</f>
        <v>24991.200000000001</v>
      </c>
      <c r="U72" s="13">
        <f>VLOOKUP($B72,'Reference Data'!$C$2:$L$152,6,FALSE)</f>
        <v>8787.4500000000007</v>
      </c>
      <c r="V72" s="13">
        <f>VLOOKUP($B72,'Reference Data'!$C$2:$L$152,7,FALSE)</f>
        <v>16203.75</v>
      </c>
      <c r="W72" s="13">
        <f>VLOOKUP($B72,'Reference Data'!$C$2:$L$152,8,FALSE)</f>
        <v>69307.090497770798</v>
      </c>
      <c r="X72" s="13">
        <f>VLOOKUP($B72,'Reference Data'!$C$2:$L$152,9,FALSE)</f>
        <v>34738.0021230614</v>
      </c>
      <c r="Y72" s="13">
        <f>VLOOKUP($B72,'Reference Data'!$C$2:$L$152,10,FALSE)</f>
        <v>34569.088374709398</v>
      </c>
      <c r="Z72" s="13">
        <f>12/F72*C72*BGHE_site_summary!$F$2</f>
        <v>25138.312170640973</v>
      </c>
      <c r="AA72" s="13">
        <f>12/L72*I72*BGHE_site_summary!$F$2</f>
        <v>18830.881118881091</v>
      </c>
      <c r="AB72" s="13">
        <f>Z72-AA72</f>
        <v>6307.4310517598824</v>
      </c>
    </row>
    <row r="73" spans="1:28" x14ac:dyDescent="0.35">
      <c r="A73" s="14" t="s">
        <v>29</v>
      </c>
      <c r="B73" s="14" t="s">
        <v>141</v>
      </c>
      <c r="C73" s="14">
        <v>10</v>
      </c>
      <c r="D73" s="14">
        <v>1.5</v>
      </c>
      <c r="E73" s="14">
        <v>13</v>
      </c>
      <c r="F73" s="14">
        <v>8.2400000008596592</v>
      </c>
      <c r="G73" s="14" t="b">
        <v>0</v>
      </c>
      <c r="H73" s="14" t="s">
        <v>45</v>
      </c>
      <c r="I73" s="14">
        <v>10</v>
      </c>
      <c r="J73" s="14">
        <v>1.5</v>
      </c>
      <c r="K73" s="14">
        <v>0</v>
      </c>
      <c r="L73" s="14">
        <v>11</v>
      </c>
      <c r="M73" s="14" t="b">
        <v>1</v>
      </c>
      <c r="N73" s="14">
        <v>25413.142036147401</v>
      </c>
      <c r="O73" s="14">
        <v>12791.9474622945</v>
      </c>
      <c r="P73" s="14">
        <v>12621.194573852899</v>
      </c>
      <c r="Q73" s="13">
        <f>VLOOKUP($B73,'Reference Data'!$C$2:$L$152,2,FALSE)</f>
        <v>31239</v>
      </c>
      <c r="R73" s="13">
        <f>VLOOKUP($B73,'Reference Data'!$C$2:$L$152,3,FALSE)</f>
        <v>8369</v>
      </c>
      <c r="S73" s="13">
        <f>VLOOKUP($B73,'Reference Data'!$C$2:$L$152,4,FALSE)</f>
        <v>22870</v>
      </c>
      <c r="T73" s="13">
        <f>VLOOKUP($B73,'Reference Data'!$C$2:$L$152,5,FALSE)</f>
        <v>24991.200000000001</v>
      </c>
      <c r="U73" s="13">
        <f>VLOOKUP($B73,'Reference Data'!$C$2:$L$152,6,FALSE)</f>
        <v>8787.4500000000007</v>
      </c>
      <c r="V73" s="13">
        <f>VLOOKUP($B73,'Reference Data'!$C$2:$L$152,7,FALSE)</f>
        <v>16203.75</v>
      </c>
      <c r="W73" s="13">
        <f>VLOOKUP($B73,'Reference Data'!$C$2:$L$152,8,FALSE)</f>
        <v>69307.090497770798</v>
      </c>
      <c r="X73" s="13">
        <f>VLOOKUP($B73,'Reference Data'!$C$2:$L$152,9,FALSE)</f>
        <v>34738.0021230614</v>
      </c>
      <c r="Y73" s="13">
        <f>VLOOKUP($B73,'Reference Data'!$C$2:$L$152,10,FALSE)</f>
        <v>34569.088374709398</v>
      </c>
      <c r="Z73" s="13">
        <f>12/F73*C73*BGHE_site_summary!$F$2</f>
        <v>25138.312170640973</v>
      </c>
      <c r="AA73" s="13">
        <f>12/L73*I73*BGHE_site_summary!$F$2</f>
        <v>18830.881118881091</v>
      </c>
      <c r="AB73" s="13">
        <f>Z73-AA73</f>
        <v>6307.4310517598824</v>
      </c>
    </row>
    <row r="74" spans="1:28" x14ac:dyDescent="0.35">
      <c r="A74" s="14" t="s">
        <v>29</v>
      </c>
      <c r="B74" s="14" t="s">
        <v>142</v>
      </c>
      <c r="C74" s="14">
        <v>10</v>
      </c>
      <c r="D74" s="14">
        <v>1.5</v>
      </c>
      <c r="E74" s="14">
        <v>13</v>
      </c>
      <c r="F74" s="14">
        <v>8.2400000008596592</v>
      </c>
      <c r="G74" s="14" t="b">
        <v>0</v>
      </c>
      <c r="H74" s="14" t="s">
        <v>45</v>
      </c>
      <c r="I74" s="14">
        <v>10</v>
      </c>
      <c r="J74" s="14">
        <v>1.5</v>
      </c>
      <c r="K74" s="14">
        <v>0</v>
      </c>
      <c r="L74" s="14">
        <v>11</v>
      </c>
      <c r="M74" s="14" t="b">
        <v>1</v>
      </c>
      <c r="N74" s="14">
        <v>25413.142036147401</v>
      </c>
      <c r="O74" s="14">
        <v>12791.9474622945</v>
      </c>
      <c r="P74" s="14">
        <v>12621.194573852899</v>
      </c>
      <c r="Q74" s="13">
        <f>VLOOKUP($B74,'Reference Data'!$C$2:$L$152,2,FALSE)</f>
        <v>31239</v>
      </c>
      <c r="R74" s="13">
        <f>VLOOKUP($B74,'Reference Data'!$C$2:$L$152,3,FALSE)</f>
        <v>8369</v>
      </c>
      <c r="S74" s="13">
        <f>VLOOKUP($B74,'Reference Data'!$C$2:$L$152,4,FALSE)</f>
        <v>22870</v>
      </c>
      <c r="T74" s="13">
        <f>VLOOKUP($B74,'Reference Data'!$C$2:$L$152,5,FALSE)</f>
        <v>24991.200000000001</v>
      </c>
      <c r="U74" s="13">
        <f>VLOOKUP($B74,'Reference Data'!$C$2:$L$152,6,FALSE)</f>
        <v>8787.4500000000007</v>
      </c>
      <c r="V74" s="13">
        <f>VLOOKUP($B74,'Reference Data'!$C$2:$L$152,7,FALSE)</f>
        <v>16203.75</v>
      </c>
      <c r="W74" s="13">
        <f>VLOOKUP($B74,'Reference Data'!$C$2:$L$152,8,FALSE)</f>
        <v>69307.090497770798</v>
      </c>
      <c r="X74" s="13">
        <f>VLOOKUP($B74,'Reference Data'!$C$2:$L$152,9,FALSE)</f>
        <v>34738.0021230614</v>
      </c>
      <c r="Y74" s="13">
        <f>VLOOKUP($B74,'Reference Data'!$C$2:$L$152,10,FALSE)</f>
        <v>34569.088374709398</v>
      </c>
      <c r="Z74" s="13">
        <f>12/F74*C74*BGHE_site_summary!$F$2</f>
        <v>25138.312170640973</v>
      </c>
      <c r="AA74" s="13">
        <f>12/L74*I74*BGHE_site_summary!$F$2</f>
        <v>18830.881118881091</v>
      </c>
      <c r="AB74" s="13">
        <f>Z74-AA74</f>
        <v>6307.4310517598824</v>
      </c>
    </row>
    <row r="75" spans="1:28" x14ac:dyDescent="0.35">
      <c r="A75" s="14" t="s">
        <v>29</v>
      </c>
      <c r="B75" s="14" t="s">
        <v>143</v>
      </c>
      <c r="C75" s="14">
        <v>10</v>
      </c>
      <c r="D75" s="14">
        <v>1.5</v>
      </c>
      <c r="E75" s="14">
        <v>13</v>
      </c>
      <c r="F75" s="14">
        <v>8.2400000008596592</v>
      </c>
      <c r="G75" s="14" t="b">
        <v>0</v>
      </c>
      <c r="H75" s="14" t="s">
        <v>45</v>
      </c>
      <c r="I75" s="14">
        <v>10</v>
      </c>
      <c r="J75" s="14">
        <v>1.5</v>
      </c>
      <c r="K75" s="14">
        <v>0</v>
      </c>
      <c r="L75" s="14">
        <v>11</v>
      </c>
      <c r="M75" s="14" t="b">
        <v>1</v>
      </c>
      <c r="N75" s="14">
        <v>25413.142036147401</v>
      </c>
      <c r="O75" s="14">
        <v>12791.9474622945</v>
      </c>
      <c r="P75" s="14">
        <v>12621.194573852899</v>
      </c>
      <c r="Q75" s="13">
        <f>VLOOKUP($B75,'Reference Data'!$C$2:$L$152,2,FALSE)</f>
        <v>31239</v>
      </c>
      <c r="R75" s="13">
        <f>VLOOKUP($B75,'Reference Data'!$C$2:$L$152,3,FALSE)</f>
        <v>8369</v>
      </c>
      <c r="S75" s="13">
        <f>VLOOKUP($B75,'Reference Data'!$C$2:$L$152,4,FALSE)</f>
        <v>22870</v>
      </c>
      <c r="T75" s="13">
        <f>VLOOKUP($B75,'Reference Data'!$C$2:$L$152,5,FALSE)</f>
        <v>24991.200000000001</v>
      </c>
      <c r="U75" s="13">
        <f>VLOOKUP($B75,'Reference Data'!$C$2:$L$152,6,FALSE)</f>
        <v>8787.4500000000007</v>
      </c>
      <c r="V75" s="13">
        <f>VLOOKUP($B75,'Reference Data'!$C$2:$L$152,7,FALSE)</f>
        <v>16203.75</v>
      </c>
      <c r="W75" s="13">
        <f>VLOOKUP($B75,'Reference Data'!$C$2:$L$152,8,FALSE)</f>
        <v>69307.090497770798</v>
      </c>
      <c r="X75" s="13">
        <f>VLOOKUP($B75,'Reference Data'!$C$2:$L$152,9,FALSE)</f>
        <v>34738.0021230614</v>
      </c>
      <c r="Y75" s="13">
        <f>VLOOKUP($B75,'Reference Data'!$C$2:$L$152,10,FALSE)</f>
        <v>34569.088374709398</v>
      </c>
      <c r="Z75" s="13">
        <f>12/F75*C75*BGHE_site_summary!$F$2</f>
        <v>25138.312170640973</v>
      </c>
      <c r="AA75" s="13">
        <f>12/L75*I75*BGHE_site_summary!$F$2</f>
        <v>18830.881118881091</v>
      </c>
      <c r="AB75" s="13">
        <f>Z75-AA75</f>
        <v>6307.4310517598824</v>
      </c>
    </row>
    <row r="76" spans="1:28" x14ac:dyDescent="0.35">
      <c r="A76" s="14" t="s">
        <v>29</v>
      </c>
      <c r="B76" s="14" t="s">
        <v>144</v>
      </c>
      <c r="C76" s="14">
        <v>10</v>
      </c>
      <c r="D76" s="14">
        <v>1.5</v>
      </c>
      <c r="E76" s="14">
        <v>13</v>
      </c>
      <c r="F76" s="14">
        <v>8.2400000008596592</v>
      </c>
      <c r="G76" s="14" t="b">
        <v>0</v>
      </c>
      <c r="H76" s="14" t="s">
        <v>45</v>
      </c>
      <c r="I76" s="14">
        <v>10</v>
      </c>
      <c r="J76" s="14">
        <v>1.5</v>
      </c>
      <c r="K76" s="14">
        <v>0</v>
      </c>
      <c r="L76" s="14">
        <v>11</v>
      </c>
      <c r="M76" s="14" t="b">
        <v>1</v>
      </c>
      <c r="N76" s="14">
        <v>25413.142036147401</v>
      </c>
      <c r="O76" s="14">
        <v>12791.9474622945</v>
      </c>
      <c r="P76" s="14">
        <v>12621.194573852899</v>
      </c>
      <c r="Q76" s="13">
        <f>VLOOKUP($B76,'Reference Data'!$C$2:$L$152,2,FALSE)</f>
        <v>31239</v>
      </c>
      <c r="R76" s="13">
        <f>VLOOKUP($B76,'Reference Data'!$C$2:$L$152,3,FALSE)</f>
        <v>8369</v>
      </c>
      <c r="S76" s="13">
        <f>VLOOKUP($B76,'Reference Data'!$C$2:$L$152,4,FALSE)</f>
        <v>22870</v>
      </c>
      <c r="T76" s="13">
        <f>VLOOKUP($B76,'Reference Data'!$C$2:$L$152,5,FALSE)</f>
        <v>24991.200000000001</v>
      </c>
      <c r="U76" s="13">
        <f>VLOOKUP($B76,'Reference Data'!$C$2:$L$152,6,FALSE)</f>
        <v>8787.4500000000007</v>
      </c>
      <c r="V76" s="13">
        <f>VLOOKUP($B76,'Reference Data'!$C$2:$L$152,7,FALSE)</f>
        <v>16203.75</v>
      </c>
      <c r="W76" s="13">
        <f>VLOOKUP($B76,'Reference Data'!$C$2:$L$152,8,FALSE)</f>
        <v>69307.090497770798</v>
      </c>
      <c r="X76" s="13">
        <f>VLOOKUP($B76,'Reference Data'!$C$2:$L$152,9,FALSE)</f>
        <v>34738.0021230614</v>
      </c>
      <c r="Y76" s="13">
        <f>VLOOKUP($B76,'Reference Data'!$C$2:$L$152,10,FALSE)</f>
        <v>34569.088374709398</v>
      </c>
      <c r="Z76" s="13">
        <f>12/F76*C76*BGHE_site_summary!$F$2</f>
        <v>25138.312170640973</v>
      </c>
      <c r="AA76" s="13">
        <f>12/L76*I76*BGHE_site_summary!$F$2</f>
        <v>18830.881118881091</v>
      </c>
      <c r="AB76" s="13">
        <f>Z76-AA76</f>
        <v>6307.4310517598824</v>
      </c>
    </row>
    <row r="77" spans="1:28" x14ac:dyDescent="0.35">
      <c r="A77" s="14" t="s">
        <v>29</v>
      </c>
      <c r="B77" s="14" t="s">
        <v>145</v>
      </c>
      <c r="C77" s="14">
        <v>10</v>
      </c>
      <c r="D77" s="14">
        <v>1.5</v>
      </c>
      <c r="E77" s="14">
        <v>13</v>
      </c>
      <c r="F77" s="14">
        <v>8.2400000008596592</v>
      </c>
      <c r="G77" s="14" t="b">
        <v>0</v>
      </c>
      <c r="H77" s="14" t="s">
        <v>45</v>
      </c>
      <c r="I77" s="14">
        <v>10</v>
      </c>
      <c r="J77" s="14">
        <v>1.5</v>
      </c>
      <c r="K77" s="14">
        <v>0</v>
      </c>
      <c r="L77" s="14">
        <v>11</v>
      </c>
      <c r="M77" s="14" t="b">
        <v>1</v>
      </c>
      <c r="N77" s="14">
        <v>25413.142036147401</v>
      </c>
      <c r="O77" s="14">
        <v>12791.9474622945</v>
      </c>
      <c r="P77" s="14">
        <v>12621.194573852899</v>
      </c>
      <c r="Q77" s="13">
        <f>VLOOKUP($B77,'Reference Data'!$C$2:$L$152,2,FALSE)</f>
        <v>31239</v>
      </c>
      <c r="R77" s="13">
        <f>VLOOKUP($B77,'Reference Data'!$C$2:$L$152,3,FALSE)</f>
        <v>8369</v>
      </c>
      <c r="S77" s="13">
        <f>VLOOKUP($B77,'Reference Data'!$C$2:$L$152,4,FALSE)</f>
        <v>22870</v>
      </c>
      <c r="T77" s="13">
        <f>VLOOKUP($B77,'Reference Data'!$C$2:$L$152,5,FALSE)</f>
        <v>24991.200000000001</v>
      </c>
      <c r="U77" s="13">
        <f>VLOOKUP($B77,'Reference Data'!$C$2:$L$152,6,FALSE)</f>
        <v>8787.4500000000007</v>
      </c>
      <c r="V77" s="13">
        <f>VLOOKUP($B77,'Reference Data'!$C$2:$L$152,7,FALSE)</f>
        <v>16203.75</v>
      </c>
      <c r="W77" s="13">
        <f>VLOOKUP($B77,'Reference Data'!$C$2:$L$152,8,FALSE)</f>
        <v>69307.090497770798</v>
      </c>
      <c r="X77" s="13">
        <f>VLOOKUP($B77,'Reference Data'!$C$2:$L$152,9,FALSE)</f>
        <v>34738.0021230614</v>
      </c>
      <c r="Y77" s="13">
        <f>VLOOKUP($B77,'Reference Data'!$C$2:$L$152,10,FALSE)</f>
        <v>34569.088374709398</v>
      </c>
      <c r="Z77" s="13">
        <f>12/F77*C77*BGHE_site_summary!$F$2</f>
        <v>25138.312170640973</v>
      </c>
      <c r="AA77" s="13">
        <f>12/L77*I77*BGHE_site_summary!$F$2</f>
        <v>18830.881118881091</v>
      </c>
      <c r="AB77" s="13">
        <f>Z77-AA77</f>
        <v>6307.4310517598824</v>
      </c>
    </row>
    <row r="78" spans="1:28" x14ac:dyDescent="0.35">
      <c r="A78" s="14" t="s">
        <v>29</v>
      </c>
      <c r="B78" s="14" t="s">
        <v>146</v>
      </c>
      <c r="C78" s="14">
        <v>10</v>
      </c>
      <c r="D78" s="14">
        <v>1.5</v>
      </c>
      <c r="E78" s="14">
        <v>13</v>
      </c>
      <c r="F78" s="14">
        <v>8.2400000008596592</v>
      </c>
      <c r="G78" s="14" t="b">
        <v>0</v>
      </c>
      <c r="H78" s="14" t="s">
        <v>45</v>
      </c>
      <c r="I78" s="14">
        <v>10</v>
      </c>
      <c r="J78" s="14">
        <v>1.5</v>
      </c>
      <c r="K78" s="14">
        <v>0</v>
      </c>
      <c r="L78" s="14">
        <v>11</v>
      </c>
      <c r="M78" s="14" t="b">
        <v>1</v>
      </c>
      <c r="N78" s="14">
        <v>25413.142036147401</v>
      </c>
      <c r="O78" s="14">
        <v>12791.9474622945</v>
      </c>
      <c r="P78" s="14">
        <v>12621.194573852899</v>
      </c>
      <c r="Q78" s="13">
        <f>VLOOKUP($B78,'Reference Data'!$C$2:$L$152,2,FALSE)</f>
        <v>31239</v>
      </c>
      <c r="R78" s="13">
        <f>VLOOKUP($B78,'Reference Data'!$C$2:$L$152,3,FALSE)</f>
        <v>8369</v>
      </c>
      <c r="S78" s="13">
        <f>VLOOKUP($B78,'Reference Data'!$C$2:$L$152,4,FALSE)</f>
        <v>22870</v>
      </c>
      <c r="T78" s="13">
        <f>VLOOKUP($B78,'Reference Data'!$C$2:$L$152,5,FALSE)</f>
        <v>24991.200000000001</v>
      </c>
      <c r="U78" s="13">
        <f>VLOOKUP($B78,'Reference Data'!$C$2:$L$152,6,FALSE)</f>
        <v>8787.4500000000007</v>
      </c>
      <c r="V78" s="13">
        <f>VLOOKUP($B78,'Reference Data'!$C$2:$L$152,7,FALSE)</f>
        <v>16203.75</v>
      </c>
      <c r="W78" s="13">
        <f>VLOOKUP($B78,'Reference Data'!$C$2:$L$152,8,FALSE)</f>
        <v>69307.090497770798</v>
      </c>
      <c r="X78" s="13">
        <f>VLOOKUP($B78,'Reference Data'!$C$2:$L$152,9,FALSE)</f>
        <v>34738.0021230614</v>
      </c>
      <c r="Y78" s="13">
        <f>VLOOKUP($B78,'Reference Data'!$C$2:$L$152,10,FALSE)</f>
        <v>34569.088374709398</v>
      </c>
      <c r="Z78" s="13">
        <f>12/F78*C78*BGHE_site_summary!$F$2</f>
        <v>25138.312170640973</v>
      </c>
      <c r="AA78" s="13">
        <f>12/L78*I78*BGHE_site_summary!$F$2</f>
        <v>18830.881118881091</v>
      </c>
      <c r="AB78" s="13">
        <f>Z78-AA78</f>
        <v>6307.4310517598824</v>
      </c>
    </row>
    <row r="79" spans="1:28" x14ac:dyDescent="0.35">
      <c r="A79" s="14" t="s">
        <v>29</v>
      </c>
      <c r="B79" s="14" t="s">
        <v>147</v>
      </c>
      <c r="C79" s="14">
        <v>10</v>
      </c>
      <c r="D79" s="14">
        <v>1.5</v>
      </c>
      <c r="E79" s="14">
        <v>13</v>
      </c>
      <c r="F79" s="14">
        <v>8.2400000008596592</v>
      </c>
      <c r="G79" s="14" t="b">
        <v>0</v>
      </c>
      <c r="H79" s="14" t="s">
        <v>45</v>
      </c>
      <c r="I79" s="14">
        <v>10</v>
      </c>
      <c r="J79" s="14">
        <v>1.5</v>
      </c>
      <c r="K79" s="14">
        <v>0</v>
      </c>
      <c r="L79" s="14">
        <v>11</v>
      </c>
      <c r="M79" s="14" t="b">
        <v>1</v>
      </c>
      <c r="N79" s="14">
        <v>25413.142036147401</v>
      </c>
      <c r="O79" s="14">
        <v>12791.9474622945</v>
      </c>
      <c r="P79" s="14">
        <v>12621.194573852899</v>
      </c>
      <c r="Q79" s="13">
        <f>VLOOKUP($B79,'Reference Data'!$C$2:$L$152,2,FALSE)</f>
        <v>31239</v>
      </c>
      <c r="R79" s="13">
        <f>VLOOKUP($B79,'Reference Data'!$C$2:$L$152,3,FALSE)</f>
        <v>8369</v>
      </c>
      <c r="S79" s="13">
        <f>VLOOKUP($B79,'Reference Data'!$C$2:$L$152,4,FALSE)</f>
        <v>22870</v>
      </c>
      <c r="T79" s="13">
        <f>VLOOKUP($B79,'Reference Data'!$C$2:$L$152,5,FALSE)</f>
        <v>24991.200000000001</v>
      </c>
      <c r="U79" s="13">
        <f>VLOOKUP($B79,'Reference Data'!$C$2:$L$152,6,FALSE)</f>
        <v>8787.4500000000007</v>
      </c>
      <c r="V79" s="13">
        <f>VLOOKUP($B79,'Reference Data'!$C$2:$L$152,7,FALSE)</f>
        <v>16203.75</v>
      </c>
      <c r="W79" s="13">
        <f>VLOOKUP($B79,'Reference Data'!$C$2:$L$152,8,FALSE)</f>
        <v>69307.090497770798</v>
      </c>
      <c r="X79" s="13">
        <f>VLOOKUP($B79,'Reference Data'!$C$2:$L$152,9,FALSE)</f>
        <v>34738.0021230614</v>
      </c>
      <c r="Y79" s="13">
        <f>VLOOKUP($B79,'Reference Data'!$C$2:$L$152,10,FALSE)</f>
        <v>34569.088374709398</v>
      </c>
      <c r="Z79" s="13">
        <f>12/F79*C79*BGHE_site_summary!$F$2</f>
        <v>25138.312170640973</v>
      </c>
      <c r="AA79" s="13">
        <f>12/L79*I79*BGHE_site_summary!$F$2</f>
        <v>18830.881118881091</v>
      </c>
      <c r="AB79" s="13">
        <f>Z79-AA79</f>
        <v>6307.4310517598824</v>
      </c>
    </row>
    <row r="80" spans="1:28" x14ac:dyDescent="0.35">
      <c r="A80" s="14" t="s">
        <v>29</v>
      </c>
      <c r="B80" s="14" t="s">
        <v>148</v>
      </c>
      <c r="C80" s="14">
        <v>10</v>
      </c>
      <c r="D80" s="14">
        <v>1.5</v>
      </c>
      <c r="E80" s="14">
        <v>13</v>
      </c>
      <c r="F80" s="14">
        <v>8.2400000008596592</v>
      </c>
      <c r="G80" s="14" t="b">
        <v>0</v>
      </c>
      <c r="H80" s="14" t="s">
        <v>45</v>
      </c>
      <c r="I80" s="14">
        <v>10</v>
      </c>
      <c r="J80" s="14">
        <v>1.5</v>
      </c>
      <c r="K80" s="14">
        <v>0</v>
      </c>
      <c r="L80" s="14">
        <v>11</v>
      </c>
      <c r="M80" s="14" t="b">
        <v>1</v>
      </c>
      <c r="N80" s="14">
        <v>25413.142036147401</v>
      </c>
      <c r="O80" s="14">
        <v>12791.9474622945</v>
      </c>
      <c r="P80" s="14">
        <v>12621.194573852899</v>
      </c>
      <c r="Q80" s="13">
        <f>VLOOKUP($B80,'Reference Data'!$C$2:$L$152,2,FALSE)</f>
        <v>31239</v>
      </c>
      <c r="R80" s="13">
        <f>VLOOKUP($B80,'Reference Data'!$C$2:$L$152,3,FALSE)</f>
        <v>8369</v>
      </c>
      <c r="S80" s="13">
        <f>VLOOKUP($B80,'Reference Data'!$C$2:$L$152,4,FALSE)</f>
        <v>22870</v>
      </c>
      <c r="T80" s="13">
        <f>VLOOKUP($B80,'Reference Data'!$C$2:$L$152,5,FALSE)</f>
        <v>24991.200000000001</v>
      </c>
      <c r="U80" s="13">
        <f>VLOOKUP($B80,'Reference Data'!$C$2:$L$152,6,FALSE)</f>
        <v>8787.4500000000007</v>
      </c>
      <c r="V80" s="13">
        <f>VLOOKUP($B80,'Reference Data'!$C$2:$L$152,7,FALSE)</f>
        <v>16203.75</v>
      </c>
      <c r="W80" s="13">
        <f>VLOOKUP($B80,'Reference Data'!$C$2:$L$152,8,FALSE)</f>
        <v>69307.090497770798</v>
      </c>
      <c r="X80" s="13">
        <f>VLOOKUP($B80,'Reference Data'!$C$2:$L$152,9,FALSE)</f>
        <v>34738.0021230614</v>
      </c>
      <c r="Y80" s="13">
        <f>VLOOKUP($B80,'Reference Data'!$C$2:$L$152,10,FALSE)</f>
        <v>34569.088374709398</v>
      </c>
      <c r="Z80" s="13">
        <f>12/F80*C80*BGHE_site_summary!$F$2</f>
        <v>25138.312170640973</v>
      </c>
      <c r="AA80" s="13">
        <f>12/L80*I80*BGHE_site_summary!$F$2</f>
        <v>18830.881118881091</v>
      </c>
      <c r="AB80" s="13">
        <f>Z80-AA80</f>
        <v>6307.4310517598824</v>
      </c>
    </row>
    <row r="81" spans="1:28" x14ac:dyDescent="0.35">
      <c r="A81" s="14" t="s">
        <v>29</v>
      </c>
      <c r="B81" s="14" t="s">
        <v>149</v>
      </c>
      <c r="C81" s="14">
        <v>10</v>
      </c>
      <c r="D81" s="14">
        <v>1.5</v>
      </c>
      <c r="E81" s="14">
        <v>13</v>
      </c>
      <c r="F81" s="14">
        <v>8.2400000008596592</v>
      </c>
      <c r="G81" s="14" t="b">
        <v>0</v>
      </c>
      <c r="H81" s="14" t="s">
        <v>45</v>
      </c>
      <c r="I81" s="14">
        <v>10</v>
      </c>
      <c r="J81" s="14">
        <v>1.5</v>
      </c>
      <c r="K81" s="14">
        <v>0</v>
      </c>
      <c r="L81" s="14">
        <v>11</v>
      </c>
      <c r="M81" s="14" t="b">
        <v>1</v>
      </c>
      <c r="N81" s="14">
        <v>25413.142036147401</v>
      </c>
      <c r="O81" s="14">
        <v>12791.9474622945</v>
      </c>
      <c r="P81" s="14">
        <v>12621.194573852899</v>
      </c>
      <c r="Q81" s="13">
        <f>VLOOKUP($B81,'Reference Data'!$C$2:$L$152,2,FALSE)</f>
        <v>31239</v>
      </c>
      <c r="R81" s="13">
        <f>VLOOKUP($B81,'Reference Data'!$C$2:$L$152,3,FALSE)</f>
        <v>8369</v>
      </c>
      <c r="S81" s="13">
        <f>VLOOKUP($B81,'Reference Data'!$C$2:$L$152,4,FALSE)</f>
        <v>22870</v>
      </c>
      <c r="T81" s="13">
        <f>VLOOKUP($B81,'Reference Data'!$C$2:$L$152,5,FALSE)</f>
        <v>24991.200000000001</v>
      </c>
      <c r="U81" s="13">
        <f>VLOOKUP($B81,'Reference Data'!$C$2:$L$152,6,FALSE)</f>
        <v>8787.4500000000007</v>
      </c>
      <c r="V81" s="13">
        <f>VLOOKUP($B81,'Reference Data'!$C$2:$L$152,7,FALSE)</f>
        <v>16203.75</v>
      </c>
      <c r="W81" s="13">
        <f>VLOOKUP($B81,'Reference Data'!$C$2:$L$152,8,FALSE)</f>
        <v>69307.090497770798</v>
      </c>
      <c r="X81" s="13">
        <f>VLOOKUP($B81,'Reference Data'!$C$2:$L$152,9,FALSE)</f>
        <v>34738.0021230614</v>
      </c>
      <c r="Y81" s="13">
        <f>VLOOKUP($B81,'Reference Data'!$C$2:$L$152,10,FALSE)</f>
        <v>34569.088374709398</v>
      </c>
      <c r="Z81" s="13">
        <f>12/F81*C81*BGHE_site_summary!$F$2</f>
        <v>25138.312170640973</v>
      </c>
      <c r="AA81" s="13">
        <f>12/L81*I81*BGHE_site_summary!$F$2</f>
        <v>18830.881118881091</v>
      </c>
      <c r="AB81" s="13">
        <f>Z81-AA81</f>
        <v>6307.4310517598824</v>
      </c>
    </row>
    <row r="82" spans="1:28" x14ac:dyDescent="0.35">
      <c r="A82" s="14" t="s">
        <v>29</v>
      </c>
      <c r="B82" s="14" t="s">
        <v>150</v>
      </c>
      <c r="C82" s="14">
        <v>10</v>
      </c>
      <c r="D82" s="14">
        <v>1.5</v>
      </c>
      <c r="E82" s="14">
        <v>13</v>
      </c>
      <c r="F82" s="14">
        <v>8.2400000008596592</v>
      </c>
      <c r="G82" s="14" t="b">
        <v>0</v>
      </c>
      <c r="H82" s="14" t="s">
        <v>45</v>
      </c>
      <c r="I82" s="14">
        <v>10</v>
      </c>
      <c r="J82" s="14">
        <v>1.5</v>
      </c>
      <c r="K82" s="14">
        <v>0</v>
      </c>
      <c r="L82" s="14">
        <v>11</v>
      </c>
      <c r="M82" s="14" t="b">
        <v>1</v>
      </c>
      <c r="N82" s="14">
        <v>25413.142036147401</v>
      </c>
      <c r="O82" s="14">
        <v>12791.9474622945</v>
      </c>
      <c r="P82" s="14">
        <v>12621.194573852899</v>
      </c>
      <c r="Q82" s="13">
        <f>VLOOKUP($B82,'Reference Data'!$C$2:$L$152,2,FALSE)</f>
        <v>31239</v>
      </c>
      <c r="R82" s="13">
        <f>VLOOKUP($B82,'Reference Data'!$C$2:$L$152,3,FALSE)</f>
        <v>8369</v>
      </c>
      <c r="S82" s="13">
        <f>VLOOKUP($B82,'Reference Data'!$C$2:$L$152,4,FALSE)</f>
        <v>22870</v>
      </c>
      <c r="T82" s="13">
        <f>VLOOKUP($B82,'Reference Data'!$C$2:$L$152,5,FALSE)</f>
        <v>24991.200000000001</v>
      </c>
      <c r="U82" s="13">
        <f>VLOOKUP($B82,'Reference Data'!$C$2:$L$152,6,FALSE)</f>
        <v>8787.4500000000007</v>
      </c>
      <c r="V82" s="13">
        <f>VLOOKUP($B82,'Reference Data'!$C$2:$L$152,7,FALSE)</f>
        <v>16203.75</v>
      </c>
      <c r="W82" s="13">
        <f>VLOOKUP($B82,'Reference Data'!$C$2:$L$152,8,FALSE)</f>
        <v>69307.090497770798</v>
      </c>
      <c r="X82" s="13">
        <f>VLOOKUP($B82,'Reference Data'!$C$2:$L$152,9,FALSE)</f>
        <v>34738.0021230614</v>
      </c>
      <c r="Y82" s="13">
        <f>VLOOKUP($B82,'Reference Data'!$C$2:$L$152,10,FALSE)</f>
        <v>34569.088374709398</v>
      </c>
      <c r="Z82" s="13">
        <f>12/F82*C82*BGHE_site_summary!$F$2</f>
        <v>25138.312170640973</v>
      </c>
      <c r="AA82" s="13">
        <f>12/L82*I82*BGHE_site_summary!$F$2</f>
        <v>18830.881118881091</v>
      </c>
      <c r="AB82" s="13">
        <f>Z82-AA82</f>
        <v>6307.4310517598824</v>
      </c>
    </row>
    <row r="83" spans="1:28" x14ac:dyDescent="0.35">
      <c r="A83" s="14" t="s">
        <v>29</v>
      </c>
      <c r="B83" s="14" t="s">
        <v>151</v>
      </c>
      <c r="C83" s="14">
        <v>10</v>
      </c>
      <c r="D83" s="14">
        <v>1.5</v>
      </c>
      <c r="E83" s="14">
        <v>13</v>
      </c>
      <c r="F83" s="14">
        <v>8.2400000008596592</v>
      </c>
      <c r="G83" s="14" t="b">
        <v>0</v>
      </c>
      <c r="H83" s="14" t="s">
        <v>45</v>
      </c>
      <c r="I83" s="14">
        <v>10</v>
      </c>
      <c r="J83" s="14">
        <v>1.5</v>
      </c>
      <c r="K83" s="14">
        <v>0</v>
      </c>
      <c r="L83" s="14">
        <v>11</v>
      </c>
      <c r="M83" s="14" t="b">
        <v>1</v>
      </c>
      <c r="N83" s="14">
        <v>25413.142036147401</v>
      </c>
      <c r="O83" s="14">
        <v>12791.9474622945</v>
      </c>
      <c r="P83" s="14">
        <v>12621.194573852899</v>
      </c>
      <c r="Q83" s="13">
        <f>VLOOKUP($B83,'Reference Data'!$C$2:$L$152,2,FALSE)</f>
        <v>31239</v>
      </c>
      <c r="R83" s="13">
        <f>VLOOKUP($B83,'Reference Data'!$C$2:$L$152,3,FALSE)</f>
        <v>8369</v>
      </c>
      <c r="S83" s="13">
        <f>VLOOKUP($B83,'Reference Data'!$C$2:$L$152,4,FALSE)</f>
        <v>22870</v>
      </c>
      <c r="T83" s="13">
        <f>VLOOKUP($B83,'Reference Data'!$C$2:$L$152,5,FALSE)</f>
        <v>24991.200000000001</v>
      </c>
      <c r="U83" s="13">
        <f>VLOOKUP($B83,'Reference Data'!$C$2:$L$152,6,FALSE)</f>
        <v>8787.4500000000007</v>
      </c>
      <c r="V83" s="13">
        <f>VLOOKUP($B83,'Reference Data'!$C$2:$L$152,7,FALSE)</f>
        <v>16203.75</v>
      </c>
      <c r="W83" s="13">
        <f>VLOOKUP($B83,'Reference Data'!$C$2:$L$152,8,FALSE)</f>
        <v>69307.090497770798</v>
      </c>
      <c r="X83" s="13">
        <f>VLOOKUP($B83,'Reference Data'!$C$2:$L$152,9,FALSE)</f>
        <v>34738.0021230614</v>
      </c>
      <c r="Y83" s="13">
        <f>VLOOKUP($B83,'Reference Data'!$C$2:$L$152,10,FALSE)</f>
        <v>34569.088374709398</v>
      </c>
      <c r="Z83" s="13">
        <f>12/F83*C83*BGHE_site_summary!$F$2</f>
        <v>25138.312170640973</v>
      </c>
      <c r="AA83" s="13">
        <f>12/L83*I83*BGHE_site_summary!$F$2</f>
        <v>18830.881118881091</v>
      </c>
      <c r="AB83" s="13">
        <f>Z83-AA83</f>
        <v>6307.4310517598824</v>
      </c>
    </row>
    <row r="84" spans="1:28" x14ac:dyDescent="0.35">
      <c r="A84" s="14" t="s">
        <v>23</v>
      </c>
      <c r="B84" s="14" t="s">
        <v>59</v>
      </c>
      <c r="C84" s="14">
        <v>10</v>
      </c>
      <c r="D84" s="14">
        <v>1.5</v>
      </c>
      <c r="E84" s="14">
        <v>3</v>
      </c>
      <c r="F84" s="14">
        <v>9.4406334830794094</v>
      </c>
      <c r="G84" s="14" t="b">
        <v>0</v>
      </c>
      <c r="H84" s="14" t="s">
        <v>45</v>
      </c>
      <c r="I84" s="14">
        <v>10</v>
      </c>
      <c r="J84" s="14">
        <v>1.5</v>
      </c>
      <c r="K84" s="14">
        <v>0</v>
      </c>
      <c r="L84" s="14">
        <v>11</v>
      </c>
      <c r="M84" s="14" t="b">
        <v>1</v>
      </c>
      <c r="N84" s="14">
        <v>23193.561023009501</v>
      </c>
      <c r="O84" s="14">
        <v>12791.9474622945</v>
      </c>
      <c r="P84" s="14">
        <v>10401.613560715001</v>
      </c>
      <c r="Q84" s="13">
        <f>VLOOKUP($B84,'Reference Data'!$C$2:$L$152,2,FALSE)</f>
        <v>31239</v>
      </c>
      <c r="R84" s="13">
        <f>VLOOKUP($B84,'Reference Data'!$C$2:$L$152,3,FALSE)</f>
        <v>8369</v>
      </c>
      <c r="S84" s="13">
        <f>VLOOKUP($B84,'Reference Data'!$C$2:$L$152,4,FALSE)</f>
        <v>22870</v>
      </c>
      <c r="T84" s="13">
        <f>VLOOKUP($B84,'Reference Data'!$C$2:$L$152,5,FALSE)</f>
        <v>24991.200000000001</v>
      </c>
      <c r="U84" s="13">
        <f>VLOOKUP($B84,'Reference Data'!$C$2:$L$152,6,FALSE)</f>
        <v>8787.4500000000007</v>
      </c>
      <c r="V84" s="13">
        <f>VLOOKUP($B84,'Reference Data'!$C$2:$L$152,7,FALSE)</f>
        <v>16203.75</v>
      </c>
      <c r="W84" s="13">
        <f>VLOOKUP($B84,'Reference Data'!$C$2:$L$152,8,FALSE)</f>
        <v>68611.797677302297</v>
      </c>
      <c r="X84" s="13">
        <f>VLOOKUP($B84,'Reference Data'!$C$2:$L$152,9,FALSE)</f>
        <v>34738.0021230614</v>
      </c>
      <c r="Y84" s="13">
        <f>VLOOKUP($B84,'Reference Data'!$C$2:$L$152,10,FALSE)</f>
        <v>33873.795554240896</v>
      </c>
      <c r="Z84" s="13">
        <f>12/F84*C84*BGHE_site_summary!$F$2</f>
        <v>21941.29161766015</v>
      </c>
      <c r="AA84" s="13">
        <f>12/L84*I84*BGHE_site_summary!$F$2</f>
        <v>18830.881118881091</v>
      </c>
      <c r="AB84" s="13">
        <f>Z84-AA84</f>
        <v>3110.4104987790597</v>
      </c>
    </row>
    <row r="85" spans="1:28" x14ac:dyDescent="0.35">
      <c r="A85" s="14" t="s">
        <v>27</v>
      </c>
      <c r="B85" s="14" t="s">
        <v>111</v>
      </c>
      <c r="C85" s="14">
        <v>10</v>
      </c>
      <c r="D85" s="14">
        <v>2</v>
      </c>
      <c r="E85" s="14">
        <v>12</v>
      </c>
      <c r="F85" s="14">
        <v>8.2399999996084592</v>
      </c>
      <c r="G85" s="14" t="b">
        <v>0</v>
      </c>
      <c r="H85" s="14" t="s">
        <v>45</v>
      </c>
      <c r="I85" s="14">
        <v>10</v>
      </c>
      <c r="J85" s="14">
        <v>2</v>
      </c>
      <c r="K85" s="14">
        <v>0</v>
      </c>
      <c r="L85" s="14">
        <v>11.4</v>
      </c>
      <c r="M85" s="14" t="b">
        <v>1</v>
      </c>
      <c r="N85" s="14">
        <v>28066.635250924599</v>
      </c>
      <c r="O85" s="14">
        <v>12239.329149134899</v>
      </c>
      <c r="P85" s="14">
        <v>15827.3061017897</v>
      </c>
      <c r="Q85" s="13">
        <f>VLOOKUP($B85,'Reference Data'!$C$2:$L$152,2,FALSE)</f>
        <v>28208</v>
      </c>
      <c r="R85" s="13">
        <f>VLOOKUP($B85,'Reference Data'!$C$2:$L$152,3,FALSE)</f>
        <v>9116</v>
      </c>
      <c r="S85" s="13">
        <f>VLOOKUP($B85,'Reference Data'!$C$2:$L$152,4,FALSE)</f>
        <v>19092</v>
      </c>
      <c r="T85" s="13">
        <f>VLOOKUP($B85,'Reference Data'!$C$2:$L$152,5,FALSE)</f>
        <v>22566.400000000001</v>
      </c>
      <c r="U85" s="13">
        <f>VLOOKUP($B85,'Reference Data'!$C$2:$L$152,6,FALSE)</f>
        <v>9571.8000000000011</v>
      </c>
      <c r="V85" s="13">
        <f>VLOOKUP($B85,'Reference Data'!$C$2:$L$152,7,FALSE)</f>
        <v>12994.6</v>
      </c>
      <c r="W85" s="13">
        <f>VLOOKUP($B85,'Reference Data'!$C$2:$L$152,8,FALSE)</f>
        <v>68378.044635103404</v>
      </c>
      <c r="X85" s="13">
        <f>VLOOKUP($B85,'Reference Data'!$C$2:$L$152,9,FALSE)</f>
        <v>33215.986957037298</v>
      </c>
      <c r="Y85" s="13">
        <f>VLOOKUP($B85,'Reference Data'!$C$2:$L$152,10,FALSE)</f>
        <v>35162.057678066107</v>
      </c>
      <c r="Z85" s="13">
        <f>12/F85*C85*BGHE_site_summary!$F$2</f>
        <v>25138.312174458089</v>
      </c>
      <c r="AA85" s="13">
        <f>12/L85*I85*BGHE_site_summary!$F$2</f>
        <v>18170.148448043157</v>
      </c>
      <c r="AB85" s="13">
        <f>Z85-AA85</f>
        <v>6968.1637264149322</v>
      </c>
    </row>
    <row r="86" spans="1:28" x14ac:dyDescent="0.35">
      <c r="A86" s="14" t="s">
        <v>27</v>
      </c>
      <c r="B86" s="14" t="s">
        <v>110</v>
      </c>
      <c r="C86" s="14">
        <v>10</v>
      </c>
      <c r="D86" s="14">
        <v>2</v>
      </c>
      <c r="E86" s="14">
        <v>18</v>
      </c>
      <c r="F86" s="14">
        <v>8.2400000022272106</v>
      </c>
      <c r="G86" s="14" t="b">
        <v>0</v>
      </c>
      <c r="H86" s="14" t="s">
        <v>45</v>
      </c>
      <c r="I86" s="14">
        <v>10</v>
      </c>
      <c r="J86" s="14">
        <v>2</v>
      </c>
      <c r="K86" s="14">
        <v>0</v>
      </c>
      <c r="L86" s="14">
        <v>11.4</v>
      </c>
      <c r="M86" s="14" t="b">
        <v>1</v>
      </c>
      <c r="N86" s="14">
        <v>28066.635245377998</v>
      </c>
      <c r="O86" s="14">
        <v>12239.329149134899</v>
      </c>
      <c r="P86" s="14">
        <v>15827.306096243001</v>
      </c>
      <c r="Q86" s="13">
        <f>VLOOKUP($B86,'Reference Data'!$C$2:$L$152,2,FALSE)</f>
        <v>25783</v>
      </c>
      <c r="R86" s="13">
        <f>VLOOKUP($B86,'Reference Data'!$C$2:$L$152,3,FALSE)</f>
        <v>9116</v>
      </c>
      <c r="S86" s="13">
        <f>VLOOKUP($B86,'Reference Data'!$C$2:$L$152,4,FALSE)</f>
        <v>16667</v>
      </c>
      <c r="T86" s="13">
        <f>VLOOKUP($B86,'Reference Data'!$C$2:$L$152,5,FALSE)</f>
        <v>20626.400000000001</v>
      </c>
      <c r="U86" s="13">
        <f>VLOOKUP($B86,'Reference Data'!$C$2:$L$152,6,FALSE)</f>
        <v>9571.8000000000011</v>
      </c>
      <c r="V86" s="13">
        <f>VLOOKUP($B86,'Reference Data'!$C$2:$L$152,7,FALSE)</f>
        <v>11054.6</v>
      </c>
      <c r="W86" s="13">
        <f>VLOOKUP($B86,'Reference Data'!$C$2:$L$152,8,FALSE)</f>
        <v>72699.154217834002</v>
      </c>
      <c r="X86" s="13">
        <f>VLOOKUP($B86,'Reference Data'!$C$2:$L$152,9,FALSE)</f>
        <v>33215.986957037298</v>
      </c>
      <c r="Y86" s="13">
        <f>VLOOKUP($B86,'Reference Data'!$C$2:$L$152,10,FALSE)</f>
        <v>39483.167260796705</v>
      </c>
      <c r="Z86" s="13">
        <f>12/F86*C86*BGHE_site_summary!$F$2</f>
        <v>25138.312166468892</v>
      </c>
      <c r="AA86" s="13">
        <f>12/L86*I86*BGHE_site_summary!$F$2</f>
        <v>18170.148448043157</v>
      </c>
      <c r="AB86" s="13">
        <f>Z86-AA86</f>
        <v>6968.1637184257343</v>
      </c>
    </row>
    <row r="87" spans="1:28" x14ac:dyDescent="0.35">
      <c r="A87" s="14" t="s">
        <v>23</v>
      </c>
      <c r="B87" s="14" t="s">
        <v>64</v>
      </c>
      <c r="C87" s="14">
        <v>7.5</v>
      </c>
      <c r="D87" s="14">
        <v>1.5</v>
      </c>
      <c r="E87" s="14">
        <v>3</v>
      </c>
      <c r="F87" s="14">
        <v>9.4406334830794094</v>
      </c>
      <c r="G87" s="14" t="b">
        <v>0</v>
      </c>
      <c r="H87" s="14" t="s">
        <v>45</v>
      </c>
      <c r="I87" s="14">
        <v>7.5</v>
      </c>
      <c r="J87" s="14">
        <v>1.5</v>
      </c>
      <c r="K87" s="14">
        <v>0</v>
      </c>
      <c r="L87" s="14">
        <v>11.9</v>
      </c>
      <c r="M87" s="14" t="b">
        <v>1</v>
      </c>
      <c r="N87" s="14">
        <v>19385.290676352401</v>
      </c>
      <c r="O87" s="14">
        <v>8781.9682843714309</v>
      </c>
      <c r="P87" s="14">
        <v>10603.322391981001</v>
      </c>
      <c r="Q87" s="13">
        <f>VLOOKUP($B87,'Reference Data'!$C$2:$L$152,2,FALSE)</f>
        <v>24793</v>
      </c>
      <c r="R87" s="13">
        <f>VLOOKUP($B87,'Reference Data'!$C$2:$L$152,3,FALSE)</f>
        <v>7368</v>
      </c>
      <c r="S87" s="13">
        <f>VLOOKUP($B87,'Reference Data'!$C$2:$L$152,4,FALSE)</f>
        <v>17425</v>
      </c>
      <c r="T87" s="13">
        <f>VLOOKUP($B87,'Reference Data'!$C$2:$L$152,5,FALSE)</f>
        <v>19834.400000000001</v>
      </c>
      <c r="U87" s="13">
        <f>VLOOKUP($B87,'Reference Data'!$C$2:$L$152,6,FALSE)</f>
        <v>7736.4000000000005</v>
      </c>
      <c r="V87" s="13">
        <f>VLOOKUP($B87,'Reference Data'!$C$2:$L$152,7,FALSE)</f>
        <v>12098</v>
      </c>
      <c r="W87" s="13">
        <f>VLOOKUP($B87,'Reference Data'!$C$2:$L$152,8,FALSE)</f>
        <v>51458.848257976701</v>
      </c>
      <c r="X87" s="13">
        <f>VLOOKUP($B87,'Reference Data'!$C$2:$L$152,9,FALSE)</f>
        <v>23979.660258669101</v>
      </c>
      <c r="Y87" s="13">
        <f>VLOOKUP($B87,'Reference Data'!$C$2:$L$152,10,FALSE)</f>
        <v>27479.1879993076</v>
      </c>
      <c r="Z87" s="13">
        <f>12/F87*C87*BGHE_site_summary!$F$2</f>
        <v>16455.968713245111</v>
      </c>
      <c r="AA87" s="13">
        <f>12/L87*I87*BGHE_site_summary!$F$2</f>
        <v>13055.022624434368</v>
      </c>
      <c r="AB87" s="13">
        <f>Z87-AA87</f>
        <v>3400.9460888107424</v>
      </c>
    </row>
    <row r="88" spans="1:28" x14ac:dyDescent="0.35">
      <c r="A88" s="14" t="s">
        <v>29</v>
      </c>
      <c r="B88" s="14" t="s">
        <v>173</v>
      </c>
      <c r="C88" s="14">
        <v>7.5</v>
      </c>
      <c r="D88" s="14">
        <v>2</v>
      </c>
      <c r="E88" s="14">
        <v>3</v>
      </c>
      <c r="F88" s="14">
        <v>9.4406334830794094</v>
      </c>
      <c r="G88" s="14" t="b">
        <v>0</v>
      </c>
      <c r="H88" s="14" t="s">
        <v>45</v>
      </c>
      <c r="I88" s="14">
        <v>7.5</v>
      </c>
      <c r="J88" s="14">
        <v>2</v>
      </c>
      <c r="K88" s="14">
        <v>0</v>
      </c>
      <c r="L88" s="14">
        <v>11</v>
      </c>
      <c r="M88" s="14" t="b">
        <v>1</v>
      </c>
      <c r="N88" s="14">
        <v>22038.783888479498</v>
      </c>
      <c r="O88" s="14">
        <v>9429.6453487901199</v>
      </c>
      <c r="P88" s="14">
        <v>12609.1385396894</v>
      </c>
      <c r="Q88" s="13">
        <f>VLOOKUP($B88,'Reference Data'!$C$2:$L$152,2,FALSE)</f>
        <v>23734</v>
      </c>
      <c r="R88" s="13">
        <f>VLOOKUP($B88,'Reference Data'!$C$2:$L$152,3,FALSE)</f>
        <v>7368</v>
      </c>
      <c r="S88" s="13">
        <f>VLOOKUP($B88,'Reference Data'!$C$2:$L$152,4,FALSE)</f>
        <v>16366</v>
      </c>
      <c r="T88" s="13">
        <f>VLOOKUP($B88,'Reference Data'!$C$2:$L$152,5,FALSE)</f>
        <v>18987.2</v>
      </c>
      <c r="U88" s="13">
        <f>VLOOKUP($B88,'Reference Data'!$C$2:$L$152,6,FALSE)</f>
        <v>7736.4000000000005</v>
      </c>
      <c r="V88" s="13">
        <f>VLOOKUP($B88,'Reference Data'!$C$2:$L$152,7,FALSE)</f>
        <v>11250.8</v>
      </c>
      <c r="W88" s="13">
        <f>VLOOKUP($B88,'Reference Data'!$C$2:$L$152,8,FALSE)</f>
        <v>51458.848257976701</v>
      </c>
      <c r="X88" s="13">
        <f>VLOOKUP($B88,'Reference Data'!$C$2:$L$152,9,FALSE)</f>
        <v>26053.501592296099</v>
      </c>
      <c r="Y88" s="13">
        <f>VLOOKUP($B88,'Reference Data'!$C$2:$L$152,10,FALSE)</f>
        <v>25405.346665680601</v>
      </c>
      <c r="Z88" s="13">
        <f>12/F88*C88*BGHE_site_summary!$F$2</f>
        <v>16455.968713245111</v>
      </c>
      <c r="AA88" s="13">
        <f>12/L88*I88*BGHE_site_summary!$F$2</f>
        <v>14123.160839160817</v>
      </c>
      <c r="AB88" s="13">
        <f>Z88-AA88</f>
        <v>2332.8078740842939</v>
      </c>
    </row>
    <row r="89" spans="1:28" x14ac:dyDescent="0.35">
      <c r="A89" s="14" t="s">
        <v>23</v>
      </c>
      <c r="B89" s="14" t="s">
        <v>61</v>
      </c>
      <c r="C89" s="14">
        <v>8.5</v>
      </c>
      <c r="D89" s="14">
        <v>1.5</v>
      </c>
      <c r="E89" s="14">
        <v>3</v>
      </c>
      <c r="F89" s="14">
        <v>9.4406334830794094</v>
      </c>
      <c r="G89" s="14" t="b">
        <v>0</v>
      </c>
      <c r="H89" s="14" t="s">
        <v>45</v>
      </c>
      <c r="I89" s="14">
        <v>8.5</v>
      </c>
      <c r="J89" s="14">
        <v>1.5</v>
      </c>
      <c r="K89" s="14">
        <v>0</v>
      </c>
      <c r="L89" s="14">
        <v>11</v>
      </c>
      <c r="M89" s="14" t="b">
        <v>1</v>
      </c>
      <c r="N89" s="14">
        <v>20908.598815015299</v>
      </c>
      <c r="O89" s="14">
        <v>10830.9028506252</v>
      </c>
      <c r="P89" s="14">
        <v>10077.695964390001</v>
      </c>
      <c r="Q89" s="13">
        <f>VLOOKUP($B89,'Reference Data'!$C$2:$L$152,2,FALSE)</f>
        <v>23734</v>
      </c>
      <c r="R89" s="13">
        <f>VLOOKUP($B89,'Reference Data'!$C$2:$L$152,3,FALSE)</f>
        <v>7394</v>
      </c>
      <c r="S89" s="13">
        <f>VLOOKUP($B89,'Reference Data'!$C$2:$L$152,4,FALSE)</f>
        <v>16340</v>
      </c>
      <c r="T89" s="13">
        <f>VLOOKUP($B89,'Reference Data'!$C$2:$L$152,5,FALSE)</f>
        <v>18987.2</v>
      </c>
      <c r="U89" s="13">
        <f>VLOOKUP($B89,'Reference Data'!$C$2:$L$152,6,FALSE)</f>
        <v>7763.7000000000007</v>
      </c>
      <c r="V89" s="13">
        <f>VLOOKUP($B89,'Reference Data'!$C$2:$L$152,7,FALSE)</f>
        <v>11223.5</v>
      </c>
      <c r="W89" s="13">
        <f>VLOOKUP($B89,'Reference Data'!$C$2:$L$152,8,FALSE)</f>
        <v>58320.028025706997</v>
      </c>
      <c r="X89" s="13">
        <f>VLOOKUP($B89,'Reference Data'!$C$2:$L$152,9,FALSE)</f>
        <v>29527.301804602201</v>
      </c>
      <c r="Y89" s="13">
        <f>VLOOKUP($B89,'Reference Data'!$C$2:$L$152,10,FALSE)</f>
        <v>28792.726221104796</v>
      </c>
      <c r="Z89" s="13">
        <f>12/F89*C89*BGHE_site_summary!$F$2</f>
        <v>18650.097875011132</v>
      </c>
      <c r="AA89" s="13">
        <f>12/L89*I89*BGHE_site_summary!$F$2</f>
        <v>16006.248951048925</v>
      </c>
      <c r="AB89" s="13">
        <f>Z89-AA89</f>
        <v>2643.8489239622068</v>
      </c>
    </row>
    <row r="90" spans="1:28" x14ac:dyDescent="0.35">
      <c r="A90" s="14" t="s">
        <v>29</v>
      </c>
      <c r="B90" s="14" t="s">
        <v>172</v>
      </c>
      <c r="C90" s="14">
        <v>7.5</v>
      </c>
      <c r="D90" s="14">
        <v>1.5</v>
      </c>
      <c r="E90" s="14">
        <v>3</v>
      </c>
      <c r="F90" s="14">
        <v>9.4406334830794094</v>
      </c>
      <c r="G90" s="14" t="b">
        <v>0</v>
      </c>
      <c r="H90" s="14" t="s">
        <v>45</v>
      </c>
      <c r="I90" s="14">
        <v>7.5</v>
      </c>
      <c r="J90" s="14">
        <v>1.5</v>
      </c>
      <c r="K90" s="14">
        <v>0</v>
      </c>
      <c r="L90" s="14">
        <v>11.9</v>
      </c>
      <c r="M90" s="14" t="b">
        <v>1</v>
      </c>
      <c r="N90" s="14">
        <v>19385.290676352401</v>
      </c>
      <c r="O90" s="14">
        <v>8781.9682843714309</v>
      </c>
      <c r="P90" s="14">
        <v>10603.322391981001</v>
      </c>
      <c r="Q90" s="13">
        <f>VLOOKUP($B90,'Reference Data'!$C$2:$L$152,2,FALSE)</f>
        <v>22368</v>
      </c>
      <c r="R90" s="13">
        <f>VLOOKUP($B90,'Reference Data'!$C$2:$L$152,3,FALSE)</f>
        <v>7368</v>
      </c>
      <c r="S90" s="13">
        <f>VLOOKUP($B90,'Reference Data'!$C$2:$L$152,4,FALSE)</f>
        <v>15000</v>
      </c>
      <c r="T90" s="13">
        <f>VLOOKUP($B90,'Reference Data'!$C$2:$L$152,5,FALSE)</f>
        <v>17894.400000000001</v>
      </c>
      <c r="U90" s="13">
        <f>VLOOKUP($B90,'Reference Data'!$C$2:$L$152,6,FALSE)</f>
        <v>7736.4000000000005</v>
      </c>
      <c r="V90" s="13">
        <f>VLOOKUP($B90,'Reference Data'!$C$2:$L$152,7,FALSE)</f>
        <v>10158</v>
      </c>
      <c r="W90" s="13">
        <f>VLOOKUP($B90,'Reference Data'!$C$2:$L$152,8,FALSE)</f>
        <v>51458.848257976701</v>
      </c>
      <c r="X90" s="13">
        <f>VLOOKUP($B90,'Reference Data'!$C$2:$L$152,9,FALSE)</f>
        <v>23979.660258669101</v>
      </c>
      <c r="Y90" s="13">
        <f>VLOOKUP($B90,'Reference Data'!$C$2:$L$152,10,FALSE)</f>
        <v>27479.1879993076</v>
      </c>
      <c r="Z90" s="13">
        <f>12/F90*C90*BGHE_site_summary!$F$2</f>
        <v>16455.968713245111</v>
      </c>
      <c r="AA90" s="13">
        <f>12/L90*I90*BGHE_site_summary!$F$2</f>
        <v>13055.022624434368</v>
      </c>
      <c r="AB90" s="13">
        <f>Z90-AA90</f>
        <v>3400.9460888107424</v>
      </c>
    </row>
    <row r="91" spans="1:28" x14ac:dyDescent="0.35">
      <c r="A91" s="14" t="s">
        <v>23</v>
      </c>
      <c r="B91" s="14" t="s">
        <v>67</v>
      </c>
      <c r="C91" s="14">
        <v>5</v>
      </c>
      <c r="D91" s="14">
        <v>2</v>
      </c>
      <c r="E91" s="14">
        <v>10</v>
      </c>
      <c r="F91" s="14">
        <v>8.2400000002897702</v>
      </c>
      <c r="G91" s="14" t="b">
        <v>0</v>
      </c>
      <c r="H91" s="14" t="s">
        <v>45</v>
      </c>
      <c r="I91" s="14">
        <v>5</v>
      </c>
      <c r="J91" s="14">
        <v>2</v>
      </c>
      <c r="K91" s="14">
        <v>0</v>
      </c>
      <c r="L91" s="14">
        <v>11</v>
      </c>
      <c r="M91" s="14" t="b">
        <v>1</v>
      </c>
      <c r="N91" s="14">
        <v>19340.304048994902</v>
      </c>
      <c r="O91" s="14">
        <v>6161.23766267473</v>
      </c>
      <c r="P91" s="14">
        <v>13179.066386320201</v>
      </c>
      <c r="Q91" s="13">
        <f>VLOOKUP($B91,'Reference Data'!$C$2:$L$152,2,FALSE)</f>
        <v>22368</v>
      </c>
      <c r="R91" s="13">
        <f>VLOOKUP($B91,'Reference Data'!$C$2:$L$152,3,FALSE)</f>
        <v>7368</v>
      </c>
      <c r="S91" s="13">
        <f>VLOOKUP($B91,'Reference Data'!$C$2:$L$152,4,FALSE)</f>
        <v>15000</v>
      </c>
      <c r="T91" s="13">
        <f>VLOOKUP($B91,'Reference Data'!$C$2:$L$152,5,FALSE)</f>
        <v>17894.400000000001</v>
      </c>
      <c r="U91" s="13">
        <f>VLOOKUP($B91,'Reference Data'!$C$2:$L$152,6,FALSE)</f>
        <v>7736.4000000000005</v>
      </c>
      <c r="V91" s="13">
        <f>VLOOKUP($B91,'Reference Data'!$C$2:$L$152,7,FALSE)</f>
        <v>10158</v>
      </c>
      <c r="W91" s="13">
        <f>VLOOKUP($B91,'Reference Data'!$C$2:$L$152,8,FALSE)</f>
        <v>31366.064343952501</v>
      </c>
      <c r="X91" s="13">
        <f>VLOOKUP($B91,'Reference Data'!$C$2:$L$152,9,FALSE)</f>
        <v>17369.0010615307</v>
      </c>
      <c r="Y91" s="13">
        <f>VLOOKUP($B91,'Reference Data'!$C$2:$L$152,10,FALSE)</f>
        <v>13997.063282421801</v>
      </c>
      <c r="Z91" s="13">
        <f>12/F91*C91*BGHE_site_summary!$F$2</f>
        <v>12569.156086189785</v>
      </c>
      <c r="AA91" s="13">
        <f>12/L91*I91*BGHE_site_summary!$F$2</f>
        <v>9415.4405594405453</v>
      </c>
      <c r="AB91" s="13">
        <f>Z91-AA91</f>
        <v>3153.7155267492399</v>
      </c>
    </row>
    <row r="92" spans="1:28" x14ac:dyDescent="0.35">
      <c r="A92" s="14" t="s">
        <v>29</v>
      </c>
      <c r="B92" s="14" t="s">
        <v>182</v>
      </c>
      <c r="C92" s="14">
        <v>5</v>
      </c>
      <c r="D92" s="14">
        <v>1</v>
      </c>
      <c r="E92" s="14">
        <v>12</v>
      </c>
      <c r="F92" s="14">
        <v>10.8599999965138</v>
      </c>
      <c r="G92" s="14" t="b">
        <v>0</v>
      </c>
      <c r="H92" s="14" t="s">
        <v>47</v>
      </c>
      <c r="I92" s="14">
        <v>5</v>
      </c>
      <c r="J92" s="14">
        <v>1</v>
      </c>
      <c r="K92" s="14">
        <v>12</v>
      </c>
      <c r="L92" s="14">
        <v>13.01952258</v>
      </c>
      <c r="M92" s="14" t="b">
        <v>1</v>
      </c>
      <c r="N92" s="14">
        <v>11928.070136742201</v>
      </c>
      <c r="O92" s="14">
        <v>5312.9759284248903</v>
      </c>
      <c r="P92" s="14">
        <v>6615.0942083173204</v>
      </c>
      <c r="Q92" s="13">
        <f>VLOOKUP($B92,'Reference Data'!$C$2:$L$152,2,FALSE)</f>
        <v>21378</v>
      </c>
      <c r="R92" s="13">
        <f>VLOOKUP($B92,'Reference Data'!$C$2:$L$152,3,FALSE)</f>
        <v>6402</v>
      </c>
      <c r="S92" s="13">
        <f>VLOOKUP($B92,'Reference Data'!$C$2:$L$152,4,FALSE)</f>
        <v>14976</v>
      </c>
      <c r="T92" s="13">
        <f>VLOOKUP($B92,'Reference Data'!$C$2:$L$152,5,FALSE)</f>
        <v>17102.400000000001</v>
      </c>
      <c r="U92" s="13">
        <f>VLOOKUP($B92,'Reference Data'!$C$2:$L$152,6,FALSE)</f>
        <v>6722.1</v>
      </c>
      <c r="V92" s="13">
        <f>VLOOKUP($B92,'Reference Data'!$C$2:$L$152,7,FALSE)</f>
        <v>10380.300000000001</v>
      </c>
      <c r="W92" s="13">
        <f>VLOOKUP($B92,'Reference Data'!$C$2:$L$152,8,FALSE)</f>
        <v>34305.898838651097</v>
      </c>
      <c r="X92" s="13">
        <f>VLOOKUP($B92,'Reference Data'!$C$2:$L$152,9,FALSE)</f>
        <v>24161.002401592999</v>
      </c>
      <c r="Y92" s="13">
        <f>VLOOKUP($B92,'Reference Data'!$C$2:$L$152,10,FALSE)</f>
        <v>10144.896437058098</v>
      </c>
      <c r="Z92" s="13">
        <f>12/F92*C92*BGHE_site_summary!$F$2</f>
        <v>9536.818249271937</v>
      </c>
      <c r="AA92" s="13">
        <f>12/L92*I92*BGHE_site_summary!$F$2</f>
        <v>7954.9649779743295</v>
      </c>
      <c r="AB92" s="13">
        <f>Z92-AA92</f>
        <v>1581.8532712976075</v>
      </c>
    </row>
    <row r="93" spans="1:28" x14ac:dyDescent="0.35">
      <c r="A93" s="14" t="s">
        <v>25</v>
      </c>
      <c r="B93" s="14" t="s">
        <v>87</v>
      </c>
      <c r="C93" s="14">
        <v>12.5</v>
      </c>
      <c r="D93" s="14">
        <v>3</v>
      </c>
      <c r="E93" s="14">
        <v>6</v>
      </c>
      <c r="F93" s="14">
        <v>10.8599999999283</v>
      </c>
      <c r="G93" s="14" t="b">
        <v>0</v>
      </c>
      <c r="H93" s="14" t="s">
        <v>47</v>
      </c>
      <c r="I93" s="14">
        <v>12.5</v>
      </c>
      <c r="J93" s="14">
        <v>3</v>
      </c>
      <c r="K93" s="14">
        <v>6</v>
      </c>
      <c r="L93" s="14">
        <v>11.890837449999999</v>
      </c>
      <c r="M93" s="14" t="b">
        <v>1</v>
      </c>
      <c r="N93" s="14">
        <v>32473.668548778202</v>
      </c>
      <c r="O93" s="14">
        <v>14488.0810379212</v>
      </c>
      <c r="P93" s="14">
        <v>17985.587510857</v>
      </c>
      <c r="Q93" s="13">
        <f>VLOOKUP($B93,'Reference Data'!$C$2:$L$152,2,FALSE)</f>
        <v>20631</v>
      </c>
      <c r="R93" s="13">
        <f>VLOOKUP($B93,'Reference Data'!$C$2:$L$152,3,FALSE)</f>
        <v>8586</v>
      </c>
      <c r="S93" s="13">
        <f>VLOOKUP($B93,'Reference Data'!$C$2:$L$152,4,FALSE)</f>
        <v>12045</v>
      </c>
      <c r="T93" s="13">
        <f>VLOOKUP($B93,'Reference Data'!$C$2:$L$152,5,FALSE)</f>
        <v>16504.8</v>
      </c>
      <c r="U93" s="13">
        <f>VLOOKUP($B93,'Reference Data'!$C$2:$L$152,6,FALSE)</f>
        <v>9015.3000000000011</v>
      </c>
      <c r="V93" s="13">
        <f>VLOOKUP($B93,'Reference Data'!$C$2:$L$152,7,FALSE)</f>
        <v>7489.4999999999982</v>
      </c>
      <c r="W93" s="13">
        <f>VLOOKUP($B93,'Reference Data'!$C$2:$L$152,8,FALSE)</f>
        <v>74428.769138751799</v>
      </c>
      <c r="X93" s="13">
        <f>VLOOKUP($B93,'Reference Data'!$C$2:$L$152,9,FALSE)</f>
        <v>49066.528046106498</v>
      </c>
      <c r="Y93" s="13">
        <f>VLOOKUP($B93,'Reference Data'!$C$2:$L$152,10,FALSE)</f>
        <v>25362.241092645301</v>
      </c>
      <c r="Z93" s="13">
        <f>12/F93*C93*BGHE_site_summary!$F$2</f>
        <v>23842.045615683648</v>
      </c>
      <c r="AA93" s="13">
        <f>12/L93*I93*BGHE_site_summary!$F$2</f>
        <v>21775.137072840484</v>
      </c>
      <c r="AB93" s="13">
        <f>Z93-AA93</f>
        <v>2066.9085428431645</v>
      </c>
    </row>
    <row r="94" spans="1:28" x14ac:dyDescent="0.35">
      <c r="A94" s="14" t="s">
        <v>25</v>
      </c>
      <c r="B94" s="14" t="s">
        <v>86</v>
      </c>
      <c r="C94" s="14">
        <v>10</v>
      </c>
      <c r="D94" s="14">
        <v>2</v>
      </c>
      <c r="E94" s="14">
        <v>20</v>
      </c>
      <c r="F94" s="14">
        <v>8.2400000006917598</v>
      </c>
      <c r="G94" s="14" t="b">
        <v>0</v>
      </c>
      <c r="H94" s="14" t="s">
        <v>45</v>
      </c>
      <c r="I94" s="14">
        <v>10</v>
      </c>
      <c r="J94" s="14">
        <v>2</v>
      </c>
      <c r="K94" s="14">
        <v>0</v>
      </c>
      <c r="L94" s="14">
        <v>11.4</v>
      </c>
      <c r="M94" s="14" t="b">
        <v>1</v>
      </c>
      <c r="N94" s="14">
        <v>28066.6352486301</v>
      </c>
      <c r="O94" s="14">
        <v>12239.329149134899</v>
      </c>
      <c r="P94" s="14">
        <v>15827.306099495199</v>
      </c>
      <c r="Q94" s="13">
        <f>VLOOKUP($B94,'Reference Data'!$C$2:$L$152,2,FALSE)</f>
        <v>20248</v>
      </c>
      <c r="R94" s="13">
        <f>VLOOKUP($B94,'Reference Data'!$C$2:$L$152,3,FALSE)</f>
        <v>6555</v>
      </c>
      <c r="S94" s="13">
        <f>VLOOKUP($B94,'Reference Data'!$C$2:$L$152,4,FALSE)</f>
        <v>13693</v>
      </c>
      <c r="T94" s="13">
        <f>VLOOKUP($B94,'Reference Data'!$C$2:$L$152,5,FALSE)</f>
        <v>16198.400000000001</v>
      </c>
      <c r="U94" s="13">
        <f>VLOOKUP($B94,'Reference Data'!$C$2:$L$152,6,FALSE)</f>
        <v>6882.75</v>
      </c>
      <c r="V94" s="13">
        <f>VLOOKUP($B94,'Reference Data'!$C$2:$L$152,7,FALSE)</f>
        <v>9315.6500000000015</v>
      </c>
      <c r="W94" s="13">
        <f>VLOOKUP($B94,'Reference Data'!$C$2:$L$152,8,FALSE)</f>
        <v>74479.813805952203</v>
      </c>
      <c r="X94" s="13">
        <f>VLOOKUP($B94,'Reference Data'!$C$2:$L$152,9,FALSE)</f>
        <v>33455.158101220703</v>
      </c>
      <c r="Y94" s="13">
        <f>VLOOKUP($B94,'Reference Data'!$C$2:$L$152,10,FALSE)</f>
        <v>41024.6557047315</v>
      </c>
      <c r="Z94" s="13">
        <f>12/F94*C94*BGHE_site_summary!$F$2</f>
        <v>25138.312171153197</v>
      </c>
      <c r="AA94" s="13">
        <f>12/L94*I94*BGHE_site_summary!$F$2</f>
        <v>18170.148448043157</v>
      </c>
      <c r="AB94" s="13">
        <f>Z94-AA94</f>
        <v>6968.1637231100394</v>
      </c>
    </row>
    <row r="95" spans="1:28" x14ac:dyDescent="0.35">
      <c r="A95" s="14" t="s">
        <v>23</v>
      </c>
      <c r="B95" s="14" t="s">
        <v>62</v>
      </c>
      <c r="C95" s="14">
        <v>7.5</v>
      </c>
      <c r="D95" s="14">
        <v>2</v>
      </c>
      <c r="E95" s="14">
        <v>3</v>
      </c>
      <c r="F95" s="14">
        <v>9.4406334830794094</v>
      </c>
      <c r="G95" s="14" t="b">
        <v>0</v>
      </c>
      <c r="H95" s="14" t="s">
        <v>45</v>
      </c>
      <c r="I95" s="14">
        <v>7.5</v>
      </c>
      <c r="J95" s="14">
        <v>2</v>
      </c>
      <c r="K95" s="14">
        <v>0</v>
      </c>
      <c r="L95" s="14">
        <v>11</v>
      </c>
      <c r="M95" s="14" t="b">
        <v>1</v>
      </c>
      <c r="N95" s="14">
        <v>22038.783888479498</v>
      </c>
      <c r="O95" s="14">
        <v>9429.6453487901199</v>
      </c>
      <c r="P95" s="14">
        <v>12609.1385396894</v>
      </c>
      <c r="Q95" s="13">
        <f>VLOOKUP($B95,'Reference Data'!$C$2:$L$152,2,FALSE)</f>
        <v>19337</v>
      </c>
      <c r="R95" s="13">
        <f>VLOOKUP($B95,'Reference Data'!$C$2:$L$152,3,FALSE)</f>
        <v>6944</v>
      </c>
      <c r="S95" s="13">
        <f>VLOOKUP($B95,'Reference Data'!$C$2:$L$152,4,FALSE)</f>
        <v>12393</v>
      </c>
      <c r="T95" s="13">
        <f>VLOOKUP($B95,'Reference Data'!$C$2:$L$152,5,FALSE)</f>
        <v>15469.6</v>
      </c>
      <c r="U95" s="13">
        <f>VLOOKUP($B95,'Reference Data'!$C$2:$L$152,6,FALSE)</f>
        <v>7291.2000000000007</v>
      </c>
      <c r="V95" s="13">
        <f>VLOOKUP($B95,'Reference Data'!$C$2:$L$152,7,FALSE)</f>
        <v>8178.4</v>
      </c>
      <c r="W95" s="13">
        <f>VLOOKUP($B95,'Reference Data'!$C$2:$L$152,8,FALSE)</f>
        <v>51458.848257976701</v>
      </c>
      <c r="X95" s="13">
        <f>VLOOKUP($B95,'Reference Data'!$C$2:$L$152,9,FALSE)</f>
        <v>26053.501592296099</v>
      </c>
      <c r="Y95" s="13">
        <f>VLOOKUP($B95,'Reference Data'!$C$2:$L$152,10,FALSE)</f>
        <v>25405.346665680601</v>
      </c>
      <c r="Z95" s="13">
        <f>12/F95*C95*BGHE_site_summary!$F$2</f>
        <v>16455.968713245111</v>
      </c>
      <c r="AA95" s="13">
        <f>12/L95*I95*BGHE_site_summary!$F$2</f>
        <v>14123.160839160817</v>
      </c>
      <c r="AB95" s="13">
        <f>Z95-AA95</f>
        <v>2332.8078740842939</v>
      </c>
    </row>
    <row r="96" spans="1:28" x14ac:dyDescent="0.35">
      <c r="A96" s="14" t="s">
        <v>23</v>
      </c>
      <c r="B96" s="14" t="s">
        <v>63</v>
      </c>
      <c r="C96" s="14">
        <v>7.5</v>
      </c>
      <c r="D96" s="14">
        <v>2</v>
      </c>
      <c r="E96" s="14">
        <v>3</v>
      </c>
      <c r="F96" s="14">
        <v>9.4406334830794094</v>
      </c>
      <c r="G96" s="14" t="b">
        <v>0</v>
      </c>
      <c r="H96" s="14" t="s">
        <v>45</v>
      </c>
      <c r="I96" s="14">
        <v>7.5</v>
      </c>
      <c r="J96" s="14">
        <v>2</v>
      </c>
      <c r="K96" s="14">
        <v>0</v>
      </c>
      <c r="L96" s="14">
        <v>11</v>
      </c>
      <c r="M96" s="14" t="b">
        <v>1</v>
      </c>
      <c r="N96" s="14">
        <v>22038.783888479498</v>
      </c>
      <c r="O96" s="14">
        <v>9429.6453487901199</v>
      </c>
      <c r="P96" s="14">
        <v>12609.1385396894</v>
      </c>
      <c r="Q96" s="13">
        <f>VLOOKUP($B96,'Reference Data'!$C$2:$L$152,2,FALSE)</f>
        <v>19337</v>
      </c>
      <c r="R96" s="13">
        <f>VLOOKUP($B96,'Reference Data'!$C$2:$L$152,3,FALSE)</f>
        <v>6944</v>
      </c>
      <c r="S96" s="13">
        <f>VLOOKUP($B96,'Reference Data'!$C$2:$L$152,4,FALSE)</f>
        <v>12393</v>
      </c>
      <c r="T96" s="13">
        <f>VLOOKUP($B96,'Reference Data'!$C$2:$L$152,5,FALSE)</f>
        <v>15469.6</v>
      </c>
      <c r="U96" s="13">
        <f>VLOOKUP($B96,'Reference Data'!$C$2:$L$152,6,FALSE)</f>
        <v>7291.2000000000007</v>
      </c>
      <c r="V96" s="13">
        <f>VLOOKUP($B96,'Reference Data'!$C$2:$L$152,7,FALSE)</f>
        <v>8178.4</v>
      </c>
      <c r="W96" s="13">
        <f>VLOOKUP($B96,'Reference Data'!$C$2:$L$152,8,FALSE)</f>
        <v>51458.848257976701</v>
      </c>
      <c r="X96" s="13">
        <f>VLOOKUP($B96,'Reference Data'!$C$2:$L$152,9,FALSE)</f>
        <v>26053.501592296099</v>
      </c>
      <c r="Y96" s="13">
        <f>VLOOKUP($B96,'Reference Data'!$C$2:$L$152,10,FALSE)</f>
        <v>25405.346665680601</v>
      </c>
      <c r="Z96" s="13">
        <f>12/F96*C96*BGHE_site_summary!$F$2</f>
        <v>16455.968713245111</v>
      </c>
      <c r="AA96" s="13">
        <f>12/L96*I96*BGHE_site_summary!$F$2</f>
        <v>14123.160839160817</v>
      </c>
      <c r="AB96" s="13">
        <f>Z96-AA96</f>
        <v>2332.8078740842939</v>
      </c>
    </row>
    <row r="97" spans="1:28" x14ac:dyDescent="0.35">
      <c r="A97" s="14" t="s">
        <v>29</v>
      </c>
      <c r="B97" s="14" t="s">
        <v>171</v>
      </c>
      <c r="C97" s="14">
        <v>7.5</v>
      </c>
      <c r="D97" s="14">
        <v>1.5</v>
      </c>
      <c r="E97" s="14">
        <v>13</v>
      </c>
      <c r="F97" s="14">
        <v>8.2400000008596592</v>
      </c>
      <c r="G97" s="14" t="b">
        <v>0</v>
      </c>
      <c r="H97" s="14" t="s">
        <v>45</v>
      </c>
      <c r="I97" s="14">
        <v>7.5</v>
      </c>
      <c r="J97" s="14">
        <v>1.5</v>
      </c>
      <c r="K97" s="14">
        <v>0</v>
      </c>
      <c r="L97" s="14">
        <v>11.9</v>
      </c>
      <c r="M97" s="14" t="b">
        <v>1</v>
      </c>
      <c r="N97" s="14">
        <v>21049.9764362059</v>
      </c>
      <c r="O97" s="14">
        <v>8781.9682843714309</v>
      </c>
      <c r="P97" s="14">
        <v>12268.0081518344</v>
      </c>
      <c r="Q97" s="13">
        <f>VLOOKUP($B97,'Reference Data'!$C$2:$L$152,2,FALSE)</f>
        <v>19337</v>
      </c>
      <c r="R97" s="13">
        <f>VLOOKUP($B97,'Reference Data'!$C$2:$L$152,3,FALSE)</f>
        <v>6944</v>
      </c>
      <c r="S97" s="13">
        <f>VLOOKUP($B97,'Reference Data'!$C$2:$L$152,4,FALSE)</f>
        <v>12393</v>
      </c>
      <c r="T97" s="13">
        <f>VLOOKUP($B97,'Reference Data'!$C$2:$L$152,5,FALSE)</f>
        <v>15469.6</v>
      </c>
      <c r="U97" s="13">
        <f>VLOOKUP($B97,'Reference Data'!$C$2:$L$152,6,FALSE)</f>
        <v>7291.2000000000007</v>
      </c>
      <c r="V97" s="13">
        <f>VLOOKUP($B97,'Reference Data'!$C$2:$L$152,7,FALSE)</f>
        <v>8178.4</v>
      </c>
      <c r="W97" s="13">
        <f>VLOOKUP($B97,'Reference Data'!$C$2:$L$152,8,FALSE)</f>
        <v>51980.317873328102</v>
      </c>
      <c r="X97" s="13">
        <f>VLOOKUP($B97,'Reference Data'!$C$2:$L$152,9,FALSE)</f>
        <v>23979.660258669101</v>
      </c>
      <c r="Y97" s="13">
        <f>VLOOKUP($B97,'Reference Data'!$C$2:$L$152,10,FALSE)</f>
        <v>28000.657614659001</v>
      </c>
      <c r="Z97" s="13">
        <f>12/F97*C97*BGHE_site_summary!$F$2</f>
        <v>18853.73412798073</v>
      </c>
      <c r="AA97" s="13">
        <f>12/L97*I97*BGHE_site_summary!$F$2</f>
        <v>13055.022624434368</v>
      </c>
      <c r="AB97" s="13">
        <f>Z97-AA97</f>
        <v>5798.7115035463612</v>
      </c>
    </row>
    <row r="98" spans="1:28" x14ac:dyDescent="0.35">
      <c r="A98" s="14" t="s">
        <v>29</v>
      </c>
      <c r="B98" s="14" t="s">
        <v>174</v>
      </c>
      <c r="C98" s="14">
        <v>7.5</v>
      </c>
      <c r="D98" s="14">
        <v>1.5</v>
      </c>
      <c r="E98" s="14">
        <v>7</v>
      </c>
      <c r="F98" s="14">
        <v>10.859999997325399</v>
      </c>
      <c r="G98" s="14" t="b">
        <v>0</v>
      </c>
      <c r="H98" s="14" t="s">
        <v>47</v>
      </c>
      <c r="I98" s="14">
        <v>7.5</v>
      </c>
      <c r="J98" s="14">
        <v>1.5</v>
      </c>
      <c r="K98" s="14">
        <v>7</v>
      </c>
      <c r="L98" s="14">
        <v>12.07191619</v>
      </c>
      <c r="M98" s="14" t="b">
        <v>1</v>
      </c>
      <c r="N98" s="14">
        <v>17892.105204371099</v>
      </c>
      <c r="O98" s="14">
        <v>8619.7535890666095</v>
      </c>
      <c r="P98" s="14">
        <v>9272.3516153045202</v>
      </c>
      <c r="Q98" s="13">
        <f>VLOOKUP($B98,'Reference Data'!$C$2:$L$152,2,FALSE)</f>
        <v>17628</v>
      </c>
      <c r="R98" s="13">
        <f>VLOOKUP($B98,'Reference Data'!$C$2:$L$152,3,FALSE)</f>
        <v>7066</v>
      </c>
      <c r="S98" s="13">
        <f>VLOOKUP($B98,'Reference Data'!$C$2:$L$152,4,FALSE)</f>
        <v>10562</v>
      </c>
      <c r="T98" s="13">
        <f>VLOOKUP($B98,'Reference Data'!$C$2:$L$152,5,FALSE)</f>
        <v>14102.400000000001</v>
      </c>
      <c r="U98" s="13">
        <f>VLOOKUP($B98,'Reference Data'!$C$2:$L$152,6,FALSE)</f>
        <v>7419.3</v>
      </c>
      <c r="V98" s="13">
        <f>VLOOKUP($B98,'Reference Data'!$C$2:$L$152,7,FALSE)</f>
        <v>6683.1000000000013</v>
      </c>
      <c r="W98" s="13">
        <f>VLOOKUP($B98,'Reference Data'!$C$2:$L$152,8,FALSE)</f>
        <v>45726.629502914802</v>
      </c>
      <c r="X98" s="13">
        <f>VLOOKUP($B98,'Reference Data'!$C$2:$L$152,9,FALSE)</f>
        <v>30509.284847327599</v>
      </c>
      <c r="Y98" s="13">
        <f>VLOOKUP($B98,'Reference Data'!$C$2:$L$152,10,FALSE)</f>
        <v>15217.344655587203</v>
      </c>
      <c r="Z98" s="13">
        <f>12/F98*C98*BGHE_site_summary!$F$2</f>
        <v>14305.227372838835</v>
      </c>
      <c r="AA98" s="13">
        <f>12/L98*I98*BGHE_site_summary!$F$2</f>
        <v>12869.106013133198</v>
      </c>
      <c r="AB98" s="13">
        <f>Z98-AA98</f>
        <v>1436.1213597056376</v>
      </c>
    </row>
    <row r="99" spans="1:28" x14ac:dyDescent="0.35">
      <c r="A99" s="14" t="s">
        <v>23</v>
      </c>
      <c r="B99" s="14" t="s">
        <v>66</v>
      </c>
      <c r="C99" s="14">
        <v>6</v>
      </c>
      <c r="D99" s="14">
        <v>1</v>
      </c>
      <c r="E99" s="14">
        <v>3</v>
      </c>
      <c r="F99" s="14">
        <v>10.8600000014074</v>
      </c>
      <c r="G99" s="14" t="b">
        <v>0</v>
      </c>
      <c r="H99" s="14" t="s">
        <v>47</v>
      </c>
      <c r="I99" s="14">
        <v>6</v>
      </c>
      <c r="J99" s="14">
        <v>1</v>
      </c>
      <c r="K99" s="14">
        <v>3</v>
      </c>
      <c r="L99" s="14">
        <v>11.363735950000001</v>
      </c>
      <c r="M99" s="14" t="b">
        <v>1</v>
      </c>
      <c r="N99" s="14">
        <v>13252.2868756596</v>
      </c>
      <c r="O99" s="14">
        <v>7383.2165322854398</v>
      </c>
      <c r="P99" s="14">
        <v>5869.0703433742201</v>
      </c>
      <c r="Q99" s="13">
        <f>VLOOKUP($B99,'Reference Data'!$C$2:$L$152,2,FALSE)</f>
        <v>12890</v>
      </c>
      <c r="R99" s="13">
        <f>VLOOKUP($B99,'Reference Data'!$C$2:$L$152,3,FALSE)</f>
        <v>5404</v>
      </c>
      <c r="S99" s="13">
        <f>VLOOKUP($B99,'Reference Data'!$C$2:$L$152,4,FALSE)</f>
        <v>7486</v>
      </c>
      <c r="T99" s="13">
        <f>VLOOKUP($B99,'Reference Data'!$C$2:$L$152,5,FALSE)</f>
        <v>10312</v>
      </c>
      <c r="U99" s="13">
        <f>VLOOKUP($B99,'Reference Data'!$C$2:$L$152,6,FALSE)</f>
        <v>5674.2</v>
      </c>
      <c r="V99" s="13">
        <f>VLOOKUP($B99,'Reference Data'!$C$2:$L$152,7,FALSE)</f>
        <v>4637.8</v>
      </c>
      <c r="W99" s="13">
        <f>VLOOKUP($B99,'Reference Data'!$C$2:$L$152,8,FALSE)</f>
        <v>33883.7071082072</v>
      </c>
      <c r="X99" s="13">
        <f>VLOOKUP($B99,'Reference Data'!$C$2:$L$152,9,FALSE)</f>
        <v>21709.831383737401</v>
      </c>
      <c r="Y99" s="13">
        <f>VLOOKUP($B99,'Reference Data'!$C$2:$L$152,10,FALSE)</f>
        <v>12173.875724469799</v>
      </c>
      <c r="Z99" s="13">
        <f>12/F99*C99*BGHE_site_summary!$F$2</f>
        <v>11444.181893969489</v>
      </c>
      <c r="AA99" s="13">
        <f>12/L99*I99*BGHE_site_summary!$F$2</f>
        <v>10936.87990740538</v>
      </c>
      <c r="AB99" s="13">
        <f>Z99-AA99</f>
        <v>507.30198656410903</v>
      </c>
    </row>
    <row r="100" spans="1:28" x14ac:dyDescent="0.35">
      <c r="A100" s="14" t="s">
        <v>27</v>
      </c>
      <c r="B100" s="14" t="s">
        <v>118</v>
      </c>
      <c r="C100" s="14">
        <v>5</v>
      </c>
      <c r="D100" s="14">
        <v>2.4</v>
      </c>
      <c r="E100" s="14">
        <v>3</v>
      </c>
      <c r="F100" s="14">
        <v>9.4406334830794094</v>
      </c>
      <c r="G100" s="14" t="b">
        <v>0</v>
      </c>
      <c r="H100" s="14" t="s">
        <v>45</v>
      </c>
      <c r="I100" s="14">
        <v>5</v>
      </c>
      <c r="J100" s="14">
        <v>2.4</v>
      </c>
      <c r="K100" s="14">
        <v>0</v>
      </c>
      <c r="L100" s="14">
        <v>12.1</v>
      </c>
      <c r="M100" s="14" t="b">
        <v>1</v>
      </c>
      <c r="N100" s="14">
        <v>20353.3081115241</v>
      </c>
      <c r="O100" s="14">
        <v>5491.8661778334499</v>
      </c>
      <c r="P100" s="14">
        <v>14861.441933690599</v>
      </c>
      <c r="Q100" s="13">
        <f>VLOOKUP($B100,'Reference Data'!$C$2:$L$152,2,FALSE)</f>
        <v>12285</v>
      </c>
      <c r="R100" s="13">
        <f>VLOOKUP($B100,'Reference Data'!$C$2:$L$152,3,FALSE)</f>
        <v>6402</v>
      </c>
      <c r="S100" s="13">
        <f>VLOOKUP($B100,'Reference Data'!$C$2:$L$152,4,FALSE)</f>
        <v>5883</v>
      </c>
      <c r="T100" s="13">
        <f>VLOOKUP($B100,'Reference Data'!$C$2:$L$152,5,FALSE)</f>
        <v>9828</v>
      </c>
      <c r="U100" s="13">
        <f>VLOOKUP($B100,'Reference Data'!$C$2:$L$152,6,FALSE)</f>
        <v>6722.1</v>
      </c>
      <c r="V100" s="13">
        <f>VLOOKUP($B100,'Reference Data'!$C$2:$L$152,7,FALSE)</f>
        <v>3105.8999999999996</v>
      </c>
      <c r="W100" s="13">
        <f>VLOOKUP($B100,'Reference Data'!$C$2:$L$152,8,FALSE)</f>
        <v>34189.022317551702</v>
      </c>
      <c r="X100" s="13">
        <f>VLOOKUP($B100,'Reference Data'!$C$2:$L$152,9,FALSE)</f>
        <v>15590.5473487668</v>
      </c>
      <c r="Y100" s="13">
        <f>VLOOKUP($B100,'Reference Data'!$C$2:$L$152,10,FALSE)</f>
        <v>18598.474968784903</v>
      </c>
      <c r="Z100" s="13">
        <f>12/F100*C100*BGHE_site_summary!$F$2</f>
        <v>10970.645808830075</v>
      </c>
      <c r="AA100" s="13">
        <f>12/L100*I100*BGHE_site_summary!$F$2</f>
        <v>8559.4914176732236</v>
      </c>
      <c r="AB100" s="13">
        <f>Z100-AA100</f>
        <v>2411.1543911568515</v>
      </c>
    </row>
    <row r="101" spans="1:28" x14ac:dyDescent="0.35">
      <c r="A101" s="14" t="s">
        <v>27</v>
      </c>
      <c r="B101" s="14" t="s">
        <v>119</v>
      </c>
      <c r="C101" s="14">
        <v>5</v>
      </c>
      <c r="D101" s="14">
        <v>2.4</v>
      </c>
      <c r="E101" s="14">
        <v>3</v>
      </c>
      <c r="F101" s="14">
        <v>9.4406334830794094</v>
      </c>
      <c r="G101" s="14" t="b">
        <v>0</v>
      </c>
      <c r="H101" s="14" t="s">
        <v>45</v>
      </c>
      <c r="I101" s="14">
        <v>5</v>
      </c>
      <c r="J101" s="14">
        <v>2.4</v>
      </c>
      <c r="K101" s="14">
        <v>0</v>
      </c>
      <c r="L101" s="14">
        <v>12.1</v>
      </c>
      <c r="M101" s="14" t="b">
        <v>1</v>
      </c>
      <c r="N101" s="14">
        <v>20353.3081115241</v>
      </c>
      <c r="O101" s="14">
        <v>5491.8661778334499</v>
      </c>
      <c r="P101" s="14">
        <v>14861.441933690599</v>
      </c>
      <c r="Q101" s="13">
        <f>VLOOKUP($B101,'Reference Data'!$C$2:$L$152,2,FALSE)</f>
        <v>12285</v>
      </c>
      <c r="R101" s="13">
        <f>VLOOKUP($B101,'Reference Data'!$C$2:$L$152,3,FALSE)</f>
        <v>6402</v>
      </c>
      <c r="S101" s="13">
        <f>VLOOKUP($B101,'Reference Data'!$C$2:$L$152,4,FALSE)</f>
        <v>5883</v>
      </c>
      <c r="T101" s="13">
        <f>VLOOKUP($B101,'Reference Data'!$C$2:$L$152,5,FALSE)</f>
        <v>9828</v>
      </c>
      <c r="U101" s="13">
        <f>VLOOKUP($B101,'Reference Data'!$C$2:$L$152,6,FALSE)</f>
        <v>6722.1</v>
      </c>
      <c r="V101" s="13">
        <f>VLOOKUP($B101,'Reference Data'!$C$2:$L$152,7,FALSE)</f>
        <v>3105.8999999999996</v>
      </c>
      <c r="W101" s="13">
        <f>VLOOKUP($B101,'Reference Data'!$C$2:$L$152,8,FALSE)</f>
        <v>34189.022317551702</v>
      </c>
      <c r="X101" s="13">
        <f>VLOOKUP($B101,'Reference Data'!$C$2:$L$152,9,FALSE)</f>
        <v>15590.5473487668</v>
      </c>
      <c r="Y101" s="13">
        <f>VLOOKUP($B101,'Reference Data'!$C$2:$L$152,10,FALSE)</f>
        <v>18598.474968784903</v>
      </c>
      <c r="Z101" s="13">
        <f>12/F101*C101*BGHE_site_summary!$F$2</f>
        <v>10970.645808830075</v>
      </c>
      <c r="AA101" s="13">
        <f>12/L101*I101*BGHE_site_summary!$F$2</f>
        <v>8559.4914176732236</v>
      </c>
      <c r="AB101" s="13">
        <f>Z101-AA101</f>
        <v>2411.1543911568515</v>
      </c>
    </row>
    <row r="102" spans="1:28" x14ac:dyDescent="0.35">
      <c r="A102" s="14" t="s">
        <v>29</v>
      </c>
      <c r="B102" s="14" t="s">
        <v>180</v>
      </c>
      <c r="C102" s="14">
        <v>5</v>
      </c>
      <c r="D102" s="14">
        <v>2.4</v>
      </c>
      <c r="E102" s="14">
        <v>3</v>
      </c>
      <c r="F102" s="14">
        <v>9.4406334830794094</v>
      </c>
      <c r="G102" s="14" t="b">
        <v>0</v>
      </c>
      <c r="H102" s="14" t="s">
        <v>45</v>
      </c>
      <c r="I102" s="14">
        <v>5</v>
      </c>
      <c r="J102" s="14">
        <v>2.4</v>
      </c>
      <c r="K102" s="14">
        <v>0</v>
      </c>
      <c r="L102" s="14">
        <v>12.1</v>
      </c>
      <c r="M102" s="14" t="b">
        <v>1</v>
      </c>
      <c r="N102" s="14">
        <v>20353.3081115241</v>
      </c>
      <c r="O102" s="14">
        <v>5491.8661778334499</v>
      </c>
      <c r="P102" s="14">
        <v>14861.441933690599</v>
      </c>
      <c r="Q102" s="13">
        <f>VLOOKUP($B102,'Reference Data'!$C$2:$L$152,2,FALSE)</f>
        <v>12285</v>
      </c>
      <c r="R102" s="13">
        <f>VLOOKUP($B102,'Reference Data'!$C$2:$L$152,3,FALSE)</f>
        <v>4213</v>
      </c>
      <c r="S102" s="13">
        <f>VLOOKUP($B102,'Reference Data'!$C$2:$L$152,4,FALSE)</f>
        <v>8072</v>
      </c>
      <c r="T102" s="13">
        <f>VLOOKUP($B102,'Reference Data'!$C$2:$L$152,5,FALSE)</f>
        <v>9828</v>
      </c>
      <c r="U102" s="13">
        <f>VLOOKUP($B102,'Reference Data'!$C$2:$L$152,6,FALSE)</f>
        <v>4423.6500000000005</v>
      </c>
      <c r="V102" s="13">
        <f>VLOOKUP($B102,'Reference Data'!$C$2:$L$152,7,FALSE)</f>
        <v>5404.3499999999995</v>
      </c>
      <c r="W102" s="13">
        <f>VLOOKUP($B102,'Reference Data'!$C$2:$L$152,8,FALSE)</f>
        <v>34305.898838651097</v>
      </c>
      <c r="X102" s="13">
        <f>VLOOKUP($B102,'Reference Data'!$C$2:$L$152,9,FALSE)</f>
        <v>15707.134942327901</v>
      </c>
      <c r="Y102" s="13">
        <f>VLOOKUP($B102,'Reference Data'!$C$2:$L$152,10,FALSE)</f>
        <v>18598.763896323195</v>
      </c>
      <c r="Z102" s="13">
        <f>12/F102*C102*BGHE_site_summary!$F$2</f>
        <v>10970.645808830075</v>
      </c>
      <c r="AA102" s="13">
        <f>12/L102*I102*BGHE_site_summary!$F$2</f>
        <v>8559.4914176732236</v>
      </c>
      <c r="AB102" s="13">
        <f>Z102-AA102</f>
        <v>2411.1543911568515</v>
      </c>
    </row>
    <row r="103" spans="1:28" x14ac:dyDescent="0.35">
      <c r="A103" s="14" t="s">
        <v>27</v>
      </c>
      <c r="B103" s="14" t="s">
        <v>113</v>
      </c>
      <c r="C103" s="14">
        <v>5</v>
      </c>
      <c r="D103" s="14">
        <v>0.75</v>
      </c>
      <c r="E103" s="14">
        <v>37</v>
      </c>
      <c r="F103" s="14">
        <v>8.2399999977031495</v>
      </c>
      <c r="G103" s="14" t="b">
        <v>0</v>
      </c>
      <c r="H103" s="14" t="s">
        <v>45</v>
      </c>
      <c r="I103" s="14">
        <v>5</v>
      </c>
      <c r="J103" s="14">
        <v>0.75</v>
      </c>
      <c r="K103" s="14">
        <v>0</v>
      </c>
      <c r="L103" s="14">
        <v>11.18</v>
      </c>
      <c r="M103" s="14" t="b">
        <v>1</v>
      </c>
      <c r="N103" s="14">
        <v>12706.571021416499</v>
      </c>
      <c r="O103" s="14">
        <v>6290.7298342777103</v>
      </c>
      <c r="P103" s="14">
        <v>6415.8411871388098</v>
      </c>
      <c r="Q103" s="13">
        <f>VLOOKUP($B103,'Reference Data'!$C$2:$L$152,2,FALSE)</f>
        <v>12285</v>
      </c>
      <c r="R103" s="13">
        <f>VLOOKUP($B103,'Reference Data'!$C$2:$L$152,3,FALSE)</f>
        <v>4213</v>
      </c>
      <c r="S103" s="13">
        <f>VLOOKUP($B103,'Reference Data'!$C$2:$L$152,4,FALSE)</f>
        <v>8072</v>
      </c>
      <c r="T103" s="13">
        <f>VLOOKUP($B103,'Reference Data'!$C$2:$L$152,5,FALSE)</f>
        <v>9828</v>
      </c>
      <c r="U103" s="13">
        <f>VLOOKUP($B103,'Reference Data'!$C$2:$L$152,6,FALSE)</f>
        <v>4423.6500000000005</v>
      </c>
      <c r="V103" s="13">
        <f>VLOOKUP($B103,'Reference Data'!$C$2:$L$152,7,FALSE)</f>
        <v>5404.3499999999995</v>
      </c>
      <c r="W103" s="13">
        <f>VLOOKUP($B103,'Reference Data'!$C$2:$L$152,8,FALSE)</f>
        <v>44843.148334207603</v>
      </c>
      <c r="X103" s="13">
        <f>VLOOKUP($B103,'Reference Data'!$C$2:$L$152,9,FALSE)</f>
        <v>16954.075972436302</v>
      </c>
      <c r="Y103" s="13">
        <f>VLOOKUP($B103,'Reference Data'!$C$2:$L$152,10,FALSE)</f>
        <v>27889.072361771301</v>
      </c>
      <c r="Z103" s="13">
        <f>12/F103*C103*BGHE_site_summary!$F$2</f>
        <v>12569.156090135371</v>
      </c>
      <c r="AA103" s="13">
        <f>12/L103*I103*BGHE_site_summary!$F$2</f>
        <v>9263.8502820971371</v>
      </c>
      <c r="AB103" s="13">
        <f>Z103-AA103</f>
        <v>3305.3058080382343</v>
      </c>
    </row>
    <row r="104" spans="1:28" x14ac:dyDescent="0.35">
      <c r="A104" s="14" t="s">
        <v>27</v>
      </c>
      <c r="B104" s="14" t="s">
        <v>120</v>
      </c>
      <c r="C104" s="14">
        <v>5</v>
      </c>
      <c r="D104" s="14">
        <v>0.75</v>
      </c>
      <c r="E104" s="14">
        <v>12</v>
      </c>
      <c r="F104" s="14">
        <v>8.2399999996084592</v>
      </c>
      <c r="G104" s="14" t="b">
        <v>0</v>
      </c>
      <c r="H104" s="14" t="s">
        <v>45</v>
      </c>
      <c r="I104" s="14">
        <v>5</v>
      </c>
      <c r="J104" s="14">
        <v>0.75</v>
      </c>
      <c r="K104" s="14">
        <v>0</v>
      </c>
      <c r="L104" s="14">
        <v>11.18</v>
      </c>
      <c r="M104" s="14" t="b">
        <v>1</v>
      </c>
      <c r="N104" s="14">
        <v>12706.5710193987</v>
      </c>
      <c r="O104" s="14">
        <v>6290.7298342777103</v>
      </c>
      <c r="P104" s="14">
        <v>6415.8411851210603</v>
      </c>
      <c r="Q104" s="13">
        <f>VLOOKUP($B104,'Reference Data'!$C$2:$L$152,2,FALSE)</f>
        <v>12285</v>
      </c>
      <c r="R104" s="13">
        <f>VLOOKUP($B104,'Reference Data'!$C$2:$L$152,3,FALSE)</f>
        <v>4213</v>
      </c>
      <c r="S104" s="13">
        <f>VLOOKUP($B104,'Reference Data'!$C$2:$L$152,4,FALSE)</f>
        <v>8072</v>
      </c>
      <c r="T104" s="13">
        <f>VLOOKUP($B104,'Reference Data'!$C$2:$L$152,5,FALSE)</f>
        <v>9828</v>
      </c>
      <c r="U104" s="13">
        <f>VLOOKUP($B104,'Reference Data'!$C$2:$L$152,6,FALSE)</f>
        <v>4423.6500000000005</v>
      </c>
      <c r="V104" s="13">
        <f>VLOOKUP($B104,'Reference Data'!$C$2:$L$152,7,FALSE)</f>
        <v>5404.3499999999995</v>
      </c>
      <c r="W104" s="13">
        <f>VLOOKUP($B104,'Reference Data'!$C$2:$L$152,8,FALSE)</f>
        <v>34189.022317551702</v>
      </c>
      <c r="X104" s="13">
        <f>VLOOKUP($B104,'Reference Data'!$C$2:$L$152,9,FALSE)</f>
        <v>16954.075972436302</v>
      </c>
      <c r="Y104" s="13">
        <f>VLOOKUP($B104,'Reference Data'!$C$2:$L$152,10,FALSE)</f>
        <v>17234.946345115401</v>
      </c>
      <c r="Z104" s="13">
        <f>12/F104*C104*BGHE_site_summary!$F$2</f>
        <v>12569.156087229045</v>
      </c>
      <c r="AA104" s="13">
        <f>12/L104*I104*BGHE_site_summary!$F$2</f>
        <v>9263.8502820971371</v>
      </c>
      <c r="AB104" s="13">
        <f>Z104-AA104</f>
        <v>3305.3058051319076</v>
      </c>
    </row>
    <row r="105" spans="1:28" x14ac:dyDescent="0.35">
      <c r="A105" s="14" t="s">
        <v>29</v>
      </c>
      <c r="B105" s="14" t="s">
        <v>179</v>
      </c>
      <c r="C105" s="14">
        <v>5</v>
      </c>
      <c r="D105" s="14">
        <v>0.75</v>
      </c>
      <c r="E105" s="14">
        <v>12</v>
      </c>
      <c r="F105" s="14">
        <v>8.2399999996084592</v>
      </c>
      <c r="G105" s="14" t="b">
        <v>0</v>
      </c>
      <c r="H105" s="14" t="s">
        <v>45</v>
      </c>
      <c r="I105" s="14">
        <v>5</v>
      </c>
      <c r="J105" s="14">
        <v>0.75</v>
      </c>
      <c r="K105" s="14">
        <v>0</v>
      </c>
      <c r="L105" s="14">
        <v>11.18</v>
      </c>
      <c r="M105" s="14" t="b">
        <v>1</v>
      </c>
      <c r="N105" s="14">
        <v>12706.5710193987</v>
      </c>
      <c r="O105" s="14">
        <v>6290.7298342777103</v>
      </c>
      <c r="P105" s="14">
        <v>6415.8411851210603</v>
      </c>
      <c r="Q105" s="13">
        <f>VLOOKUP($B105,'Reference Data'!$C$2:$L$152,2,FALSE)</f>
        <v>12285</v>
      </c>
      <c r="R105" s="13">
        <f>VLOOKUP($B105,'Reference Data'!$C$2:$L$152,3,FALSE)</f>
        <v>4213</v>
      </c>
      <c r="S105" s="13">
        <f>VLOOKUP($B105,'Reference Data'!$C$2:$L$152,4,FALSE)</f>
        <v>8072</v>
      </c>
      <c r="T105" s="13">
        <f>VLOOKUP($B105,'Reference Data'!$C$2:$L$152,5,FALSE)</f>
        <v>9828</v>
      </c>
      <c r="U105" s="13">
        <f>VLOOKUP($B105,'Reference Data'!$C$2:$L$152,6,FALSE)</f>
        <v>4423.6500000000005</v>
      </c>
      <c r="V105" s="13">
        <f>VLOOKUP($B105,'Reference Data'!$C$2:$L$152,7,FALSE)</f>
        <v>5404.3499999999995</v>
      </c>
      <c r="W105" s="13">
        <f>VLOOKUP($B105,'Reference Data'!$C$2:$L$152,8,FALSE)</f>
        <v>34305.898838651097</v>
      </c>
      <c r="X105" s="13">
        <f>VLOOKUP($B105,'Reference Data'!$C$2:$L$152,9,FALSE)</f>
        <v>17074.6813016003</v>
      </c>
      <c r="Y105" s="13">
        <f>VLOOKUP($B105,'Reference Data'!$C$2:$L$152,10,FALSE)</f>
        <v>17231.217537050798</v>
      </c>
      <c r="Z105" s="13">
        <f>12/F105*C105*BGHE_site_summary!$F$2</f>
        <v>12569.156087229045</v>
      </c>
      <c r="AA105" s="13">
        <f>12/L105*I105*BGHE_site_summary!$F$2</f>
        <v>9263.8502820971371</v>
      </c>
      <c r="AB105" s="13">
        <f>Z105-AA105</f>
        <v>3305.3058051319076</v>
      </c>
    </row>
    <row r="106" spans="1:28" x14ac:dyDescent="0.35">
      <c r="A106" s="14" t="s">
        <v>27</v>
      </c>
      <c r="B106" s="14" t="s">
        <v>122</v>
      </c>
      <c r="C106" s="14">
        <v>5</v>
      </c>
      <c r="D106" s="14">
        <v>0.75</v>
      </c>
      <c r="E106" s="14">
        <v>8</v>
      </c>
      <c r="F106" s="14">
        <v>8.2399999997562396</v>
      </c>
      <c r="G106" s="14" t="b">
        <v>0</v>
      </c>
      <c r="H106" s="14" t="s">
        <v>45</v>
      </c>
      <c r="I106" s="14">
        <v>5</v>
      </c>
      <c r="J106" s="14">
        <v>0.75</v>
      </c>
      <c r="K106" s="14">
        <v>0</v>
      </c>
      <c r="L106" s="14">
        <v>11.18</v>
      </c>
      <c r="M106" s="14" t="b">
        <v>1</v>
      </c>
      <c r="N106" s="14">
        <v>12706.571019242199</v>
      </c>
      <c r="O106" s="14">
        <v>6290.7298342777103</v>
      </c>
      <c r="P106" s="14">
        <v>6415.8411849645499</v>
      </c>
      <c r="Q106" s="13">
        <f>VLOOKUP($B106,'Reference Data'!$C$2:$L$152,2,FALSE)</f>
        <v>12285</v>
      </c>
      <c r="R106" s="13">
        <f>VLOOKUP($B106,'Reference Data'!$C$2:$L$152,3,FALSE)</f>
        <v>4213</v>
      </c>
      <c r="S106" s="13">
        <f>VLOOKUP($B106,'Reference Data'!$C$2:$L$152,4,FALSE)</f>
        <v>8072</v>
      </c>
      <c r="T106" s="13">
        <f>VLOOKUP($B106,'Reference Data'!$C$2:$L$152,5,FALSE)</f>
        <v>9828</v>
      </c>
      <c r="U106" s="13">
        <f>VLOOKUP($B106,'Reference Data'!$C$2:$L$152,6,FALSE)</f>
        <v>4423.6500000000005</v>
      </c>
      <c r="V106" s="13">
        <f>VLOOKUP($B106,'Reference Data'!$C$2:$L$152,7,FALSE)</f>
        <v>5404.3499999999995</v>
      </c>
      <c r="W106" s="13">
        <f>VLOOKUP($B106,'Reference Data'!$C$2:$L$152,8,FALSE)</f>
        <v>30667.371237631502</v>
      </c>
      <c r="X106" s="13">
        <f>VLOOKUP($B106,'Reference Data'!$C$2:$L$152,9,FALSE)</f>
        <v>16954.075972436302</v>
      </c>
      <c r="Y106" s="13">
        <f>VLOOKUP($B106,'Reference Data'!$C$2:$L$152,10,FALSE)</f>
        <v>13713.2952651952</v>
      </c>
      <c r="Z106" s="13">
        <f>12/F106*C106*BGHE_site_summary!$F$2</f>
        <v>12569.156087003623</v>
      </c>
      <c r="AA106" s="13">
        <f>12/L106*I106*BGHE_site_summary!$F$2</f>
        <v>9263.8502820971371</v>
      </c>
      <c r="AB106" s="13">
        <f>Z106-AA106</f>
        <v>3305.3058049064857</v>
      </c>
    </row>
    <row r="107" spans="1:28" x14ac:dyDescent="0.35">
      <c r="A107" s="14" t="s">
        <v>27</v>
      </c>
      <c r="B107" s="14" t="s">
        <v>116</v>
      </c>
      <c r="C107" s="14">
        <v>5</v>
      </c>
      <c r="D107" s="14">
        <v>0.75</v>
      </c>
      <c r="E107" s="14">
        <v>13</v>
      </c>
      <c r="F107" s="14">
        <v>8.2400000008596592</v>
      </c>
      <c r="G107" s="14" t="b">
        <v>0</v>
      </c>
      <c r="H107" s="14" t="s">
        <v>45</v>
      </c>
      <c r="I107" s="14">
        <v>5</v>
      </c>
      <c r="J107" s="14">
        <v>0.75</v>
      </c>
      <c r="K107" s="14">
        <v>0</v>
      </c>
      <c r="L107" s="14">
        <v>11.18</v>
      </c>
      <c r="M107" s="14" t="b">
        <v>1</v>
      </c>
      <c r="N107" s="14">
        <v>12706.571018073701</v>
      </c>
      <c r="O107" s="14">
        <v>6290.7298342777103</v>
      </c>
      <c r="P107" s="14">
        <v>6415.8411837960102</v>
      </c>
      <c r="Q107" s="13">
        <f>VLOOKUP($B107,'Reference Data'!$C$2:$L$152,2,FALSE)</f>
        <v>12285</v>
      </c>
      <c r="R107" s="13">
        <f>VLOOKUP($B107,'Reference Data'!$C$2:$L$152,3,FALSE)</f>
        <v>4213</v>
      </c>
      <c r="S107" s="13">
        <f>VLOOKUP($B107,'Reference Data'!$C$2:$L$152,4,FALSE)</f>
        <v>8072</v>
      </c>
      <c r="T107" s="13">
        <f>VLOOKUP($B107,'Reference Data'!$C$2:$L$152,5,FALSE)</f>
        <v>9828</v>
      </c>
      <c r="U107" s="13">
        <f>VLOOKUP($B107,'Reference Data'!$C$2:$L$152,6,FALSE)</f>
        <v>4423.6500000000005</v>
      </c>
      <c r="V107" s="13">
        <f>VLOOKUP($B107,'Reference Data'!$C$2:$L$152,7,FALSE)</f>
        <v>5404.3499999999995</v>
      </c>
      <c r="W107" s="13">
        <f>VLOOKUP($B107,'Reference Data'!$C$2:$L$152,8,FALSE)</f>
        <v>34535.647372019703</v>
      </c>
      <c r="X107" s="13">
        <f>VLOOKUP($B107,'Reference Data'!$C$2:$L$152,9,FALSE)</f>
        <v>16954.075972436302</v>
      </c>
      <c r="Y107" s="13">
        <f>VLOOKUP($B107,'Reference Data'!$C$2:$L$152,10,FALSE)</f>
        <v>17581.571399583401</v>
      </c>
      <c r="Z107" s="13">
        <f>12/F107*C107*BGHE_site_summary!$F$2</f>
        <v>12569.156085320486</v>
      </c>
      <c r="AA107" s="13">
        <f>12/L107*I107*BGHE_site_summary!$F$2</f>
        <v>9263.8502820971371</v>
      </c>
      <c r="AB107" s="13">
        <f>Z107-AA107</f>
        <v>3305.3058032233494</v>
      </c>
    </row>
    <row r="108" spans="1:28" x14ac:dyDescent="0.35">
      <c r="A108" s="14" t="s">
        <v>27</v>
      </c>
      <c r="B108" s="14" t="s">
        <v>117</v>
      </c>
      <c r="C108" s="14">
        <v>5</v>
      </c>
      <c r="D108" s="14">
        <v>0.75</v>
      </c>
      <c r="E108" s="14">
        <v>13</v>
      </c>
      <c r="F108" s="14">
        <v>8.2400000008596592</v>
      </c>
      <c r="G108" s="14" t="b">
        <v>0</v>
      </c>
      <c r="H108" s="14" t="s">
        <v>45</v>
      </c>
      <c r="I108" s="14">
        <v>5</v>
      </c>
      <c r="J108" s="14">
        <v>0.75</v>
      </c>
      <c r="K108" s="14">
        <v>0</v>
      </c>
      <c r="L108" s="14">
        <v>11.18</v>
      </c>
      <c r="M108" s="14" t="b">
        <v>1</v>
      </c>
      <c r="N108" s="14">
        <v>12706.571018073701</v>
      </c>
      <c r="O108" s="14">
        <v>6290.7298342777103</v>
      </c>
      <c r="P108" s="14">
        <v>6415.8411837960102</v>
      </c>
      <c r="Q108" s="13">
        <f>VLOOKUP($B108,'Reference Data'!$C$2:$L$152,2,FALSE)</f>
        <v>12285</v>
      </c>
      <c r="R108" s="13">
        <f>VLOOKUP($B108,'Reference Data'!$C$2:$L$152,3,FALSE)</f>
        <v>4213</v>
      </c>
      <c r="S108" s="13">
        <f>VLOOKUP($B108,'Reference Data'!$C$2:$L$152,4,FALSE)</f>
        <v>8072</v>
      </c>
      <c r="T108" s="13">
        <f>VLOOKUP($B108,'Reference Data'!$C$2:$L$152,5,FALSE)</f>
        <v>9828</v>
      </c>
      <c r="U108" s="13">
        <f>VLOOKUP($B108,'Reference Data'!$C$2:$L$152,6,FALSE)</f>
        <v>4423.6500000000005</v>
      </c>
      <c r="V108" s="13">
        <f>VLOOKUP($B108,'Reference Data'!$C$2:$L$152,7,FALSE)</f>
        <v>5404.3499999999995</v>
      </c>
      <c r="W108" s="13">
        <f>VLOOKUP($B108,'Reference Data'!$C$2:$L$152,8,FALSE)</f>
        <v>34535.647372019703</v>
      </c>
      <c r="X108" s="13">
        <f>VLOOKUP($B108,'Reference Data'!$C$2:$L$152,9,FALSE)</f>
        <v>16954.075972436302</v>
      </c>
      <c r="Y108" s="13">
        <f>VLOOKUP($B108,'Reference Data'!$C$2:$L$152,10,FALSE)</f>
        <v>17581.571399583401</v>
      </c>
      <c r="Z108" s="13">
        <f>12/F108*C108*BGHE_site_summary!$F$2</f>
        <v>12569.156085320486</v>
      </c>
      <c r="AA108" s="13">
        <f>12/L108*I108*BGHE_site_summary!$F$2</f>
        <v>9263.8502820971371</v>
      </c>
      <c r="AB108" s="13">
        <f>Z108-AA108</f>
        <v>3305.3058032233494</v>
      </c>
    </row>
    <row r="109" spans="1:28" x14ac:dyDescent="0.35">
      <c r="A109" s="14" t="s">
        <v>29</v>
      </c>
      <c r="B109" s="14" t="s">
        <v>175</v>
      </c>
      <c r="C109" s="14">
        <v>5</v>
      </c>
      <c r="D109" s="14">
        <v>0.75</v>
      </c>
      <c r="E109" s="14">
        <v>13</v>
      </c>
      <c r="F109" s="14">
        <v>8.2400000008596592</v>
      </c>
      <c r="G109" s="14" t="b">
        <v>0</v>
      </c>
      <c r="H109" s="14" t="s">
        <v>45</v>
      </c>
      <c r="I109" s="14">
        <v>5</v>
      </c>
      <c r="J109" s="14">
        <v>0.75</v>
      </c>
      <c r="K109" s="14">
        <v>0</v>
      </c>
      <c r="L109" s="14">
        <v>11.18</v>
      </c>
      <c r="M109" s="14" t="b">
        <v>1</v>
      </c>
      <c r="N109" s="14">
        <v>12706.571018073701</v>
      </c>
      <c r="O109" s="14">
        <v>6290.7298342777103</v>
      </c>
      <c r="P109" s="14">
        <v>6415.8411837960102</v>
      </c>
      <c r="Q109" s="13">
        <f>VLOOKUP($B109,'Reference Data'!$C$2:$L$152,2,FALSE)</f>
        <v>12285</v>
      </c>
      <c r="R109" s="13">
        <f>VLOOKUP($B109,'Reference Data'!$C$2:$L$152,3,FALSE)</f>
        <v>4213</v>
      </c>
      <c r="S109" s="13">
        <f>VLOOKUP($B109,'Reference Data'!$C$2:$L$152,4,FALSE)</f>
        <v>8072</v>
      </c>
      <c r="T109" s="13">
        <f>VLOOKUP($B109,'Reference Data'!$C$2:$L$152,5,FALSE)</f>
        <v>9828</v>
      </c>
      <c r="U109" s="13">
        <f>VLOOKUP($B109,'Reference Data'!$C$2:$L$152,6,FALSE)</f>
        <v>4423.6500000000005</v>
      </c>
      <c r="V109" s="13">
        <f>VLOOKUP($B109,'Reference Data'!$C$2:$L$152,7,FALSE)</f>
        <v>5404.3499999999995</v>
      </c>
      <c r="W109" s="13">
        <f>VLOOKUP($B109,'Reference Data'!$C$2:$L$152,8,FALSE)</f>
        <v>34653.545248885399</v>
      </c>
      <c r="X109" s="13">
        <f>VLOOKUP($B109,'Reference Data'!$C$2:$L$152,9,FALSE)</f>
        <v>17074.6813016003</v>
      </c>
      <c r="Y109" s="13">
        <f>VLOOKUP($B109,'Reference Data'!$C$2:$L$152,10,FALSE)</f>
        <v>17578.863947285099</v>
      </c>
      <c r="Z109" s="13">
        <f>12/F109*C109*BGHE_site_summary!$F$2</f>
        <v>12569.156085320486</v>
      </c>
      <c r="AA109" s="13">
        <f>12/L109*I109*BGHE_site_summary!$F$2</f>
        <v>9263.8502820971371</v>
      </c>
      <c r="AB109" s="13">
        <f>Z109-AA109</f>
        <v>3305.3058032233494</v>
      </c>
    </row>
    <row r="110" spans="1:28" x14ac:dyDescent="0.35">
      <c r="A110" s="14" t="s">
        <v>27</v>
      </c>
      <c r="B110" s="14" t="s">
        <v>115</v>
      </c>
      <c r="C110" s="14">
        <v>5</v>
      </c>
      <c r="D110" s="14">
        <v>0.75</v>
      </c>
      <c r="E110" s="14">
        <v>15</v>
      </c>
      <c r="F110" s="14">
        <v>8.2400000023929998</v>
      </c>
      <c r="G110" s="14" t="b">
        <v>0</v>
      </c>
      <c r="H110" s="14" t="s">
        <v>45</v>
      </c>
      <c r="I110" s="14">
        <v>5</v>
      </c>
      <c r="J110" s="14">
        <v>0.75</v>
      </c>
      <c r="K110" s="14">
        <v>0</v>
      </c>
      <c r="L110" s="14">
        <v>11.18</v>
      </c>
      <c r="M110" s="14" t="b">
        <v>1</v>
      </c>
      <c r="N110" s="14">
        <v>12706.5710164498</v>
      </c>
      <c r="O110" s="14">
        <v>6290.7298342777103</v>
      </c>
      <c r="P110" s="14">
        <v>6415.8411821721602</v>
      </c>
      <c r="Q110" s="13">
        <f>VLOOKUP($B110,'Reference Data'!$C$2:$L$152,2,FALSE)</f>
        <v>12285</v>
      </c>
      <c r="R110" s="13">
        <f>VLOOKUP($B110,'Reference Data'!$C$2:$L$152,3,FALSE)</f>
        <v>4213</v>
      </c>
      <c r="S110" s="13">
        <f>VLOOKUP($B110,'Reference Data'!$C$2:$L$152,4,FALSE)</f>
        <v>8072</v>
      </c>
      <c r="T110" s="13">
        <f>VLOOKUP($B110,'Reference Data'!$C$2:$L$152,5,FALSE)</f>
        <v>9828</v>
      </c>
      <c r="U110" s="13">
        <f>VLOOKUP($B110,'Reference Data'!$C$2:$L$152,6,FALSE)</f>
        <v>4423.6500000000005</v>
      </c>
      <c r="V110" s="13">
        <f>VLOOKUP($B110,'Reference Data'!$C$2:$L$152,7,FALSE)</f>
        <v>5404.3499999999995</v>
      </c>
      <c r="W110" s="13">
        <f>VLOOKUP($B110,'Reference Data'!$C$2:$L$152,8,FALSE)</f>
        <v>35244.813525251397</v>
      </c>
      <c r="X110" s="13">
        <f>VLOOKUP($B110,'Reference Data'!$C$2:$L$152,9,FALSE)</f>
        <v>16954.075972436302</v>
      </c>
      <c r="Y110" s="13">
        <f>VLOOKUP($B110,'Reference Data'!$C$2:$L$152,10,FALSE)</f>
        <v>18290.737552815095</v>
      </c>
      <c r="Z110" s="13">
        <f>12/F110*C110*BGHE_site_summary!$F$2</f>
        <v>12569.156082981555</v>
      </c>
      <c r="AA110" s="13">
        <f>12/L110*I110*BGHE_site_summary!$F$2</f>
        <v>9263.8502820971371</v>
      </c>
      <c r="AB110" s="13">
        <f>Z110-AA110</f>
        <v>3305.3058008844182</v>
      </c>
    </row>
    <row r="111" spans="1:28" x14ac:dyDescent="0.35">
      <c r="A111" s="14" t="s">
        <v>27</v>
      </c>
      <c r="B111" s="14" t="s">
        <v>114</v>
      </c>
      <c r="C111" s="14">
        <v>5</v>
      </c>
      <c r="D111" s="14">
        <v>0.75</v>
      </c>
      <c r="E111" s="14">
        <v>19</v>
      </c>
      <c r="F111" s="14">
        <v>8.2400000024176592</v>
      </c>
      <c r="G111" s="14" t="b">
        <v>0</v>
      </c>
      <c r="H111" s="14" t="s">
        <v>45</v>
      </c>
      <c r="I111" s="14">
        <v>5</v>
      </c>
      <c r="J111" s="14">
        <v>0.75</v>
      </c>
      <c r="K111" s="14">
        <v>0</v>
      </c>
      <c r="L111" s="14">
        <v>11.18</v>
      </c>
      <c r="M111" s="14" t="b">
        <v>1</v>
      </c>
      <c r="N111" s="14">
        <v>12706.571016423701</v>
      </c>
      <c r="O111" s="14">
        <v>6290.7298342777103</v>
      </c>
      <c r="P111" s="14">
        <v>6415.8411821460504</v>
      </c>
      <c r="Q111" s="13">
        <f>VLOOKUP($B111,'Reference Data'!$C$2:$L$152,2,FALSE)</f>
        <v>12285</v>
      </c>
      <c r="R111" s="13">
        <f>VLOOKUP($B111,'Reference Data'!$C$2:$L$152,3,FALSE)</f>
        <v>4213</v>
      </c>
      <c r="S111" s="13">
        <f>VLOOKUP($B111,'Reference Data'!$C$2:$L$152,4,FALSE)</f>
        <v>8072</v>
      </c>
      <c r="T111" s="13">
        <f>VLOOKUP($B111,'Reference Data'!$C$2:$L$152,5,FALSE)</f>
        <v>9828</v>
      </c>
      <c r="U111" s="13">
        <f>VLOOKUP($B111,'Reference Data'!$C$2:$L$152,6,FALSE)</f>
        <v>4423.6500000000005</v>
      </c>
      <c r="V111" s="13">
        <f>VLOOKUP($B111,'Reference Data'!$C$2:$L$152,7,FALSE)</f>
        <v>5404.3499999999995</v>
      </c>
      <c r="W111" s="13">
        <f>VLOOKUP($B111,'Reference Data'!$C$2:$L$152,8,FALSE)</f>
        <v>36729.1040137495</v>
      </c>
      <c r="X111" s="13">
        <f>VLOOKUP($B111,'Reference Data'!$C$2:$L$152,9,FALSE)</f>
        <v>16954.075972436302</v>
      </c>
      <c r="Y111" s="13">
        <f>VLOOKUP($B111,'Reference Data'!$C$2:$L$152,10,FALSE)</f>
        <v>19775.028041313199</v>
      </c>
      <c r="Z111" s="13">
        <f>12/F111*C111*BGHE_site_summary!$F$2</f>
        <v>12569.15608294394</v>
      </c>
      <c r="AA111" s="13">
        <f>12/L111*I111*BGHE_site_summary!$F$2</f>
        <v>9263.8502820971371</v>
      </c>
      <c r="AB111" s="13">
        <f>Z111-AA111</f>
        <v>3305.3058008468033</v>
      </c>
    </row>
    <row r="112" spans="1:28" x14ac:dyDescent="0.35">
      <c r="A112" s="14" t="s">
        <v>29</v>
      </c>
      <c r="B112" s="14" t="s">
        <v>181</v>
      </c>
      <c r="C112" s="14">
        <v>5</v>
      </c>
      <c r="D112" s="14">
        <v>1</v>
      </c>
      <c r="E112" s="14">
        <v>12</v>
      </c>
      <c r="F112" s="14">
        <v>10.8599999965138</v>
      </c>
      <c r="G112" s="14" t="b">
        <v>0</v>
      </c>
      <c r="H112" s="14" t="s">
        <v>47</v>
      </c>
      <c r="I112" s="14">
        <v>5</v>
      </c>
      <c r="J112" s="14">
        <v>1</v>
      </c>
      <c r="K112" s="14">
        <v>12</v>
      </c>
      <c r="L112" s="14">
        <v>13.01952258</v>
      </c>
      <c r="M112" s="14" t="b">
        <v>1</v>
      </c>
      <c r="N112" s="14">
        <v>11928.070136742201</v>
      </c>
      <c r="O112" s="14">
        <v>5312.9759284248903</v>
      </c>
      <c r="P112" s="14">
        <v>6615.0942083173204</v>
      </c>
      <c r="Q112" s="13">
        <f>VLOOKUP($B112,'Reference Data'!$C$2:$L$152,2,FALSE)</f>
        <v>12285</v>
      </c>
      <c r="R112" s="13">
        <f>VLOOKUP($B112,'Reference Data'!$C$2:$L$152,3,FALSE)</f>
        <v>4213</v>
      </c>
      <c r="S112" s="13">
        <f>VLOOKUP($B112,'Reference Data'!$C$2:$L$152,4,FALSE)</f>
        <v>8072</v>
      </c>
      <c r="T112" s="13">
        <f>VLOOKUP($B112,'Reference Data'!$C$2:$L$152,5,FALSE)</f>
        <v>9828</v>
      </c>
      <c r="U112" s="13">
        <f>VLOOKUP($B112,'Reference Data'!$C$2:$L$152,6,FALSE)</f>
        <v>4423.6500000000005</v>
      </c>
      <c r="V112" s="13">
        <f>VLOOKUP($B112,'Reference Data'!$C$2:$L$152,7,FALSE)</f>
        <v>5404.3499999999995</v>
      </c>
      <c r="W112" s="13">
        <f>VLOOKUP($B112,'Reference Data'!$C$2:$L$152,8,FALSE)</f>
        <v>34305.898838651097</v>
      </c>
      <c r="X112" s="13">
        <f>VLOOKUP($B112,'Reference Data'!$C$2:$L$152,9,FALSE)</f>
        <v>24161.002401592999</v>
      </c>
      <c r="Y112" s="13">
        <f>VLOOKUP($B112,'Reference Data'!$C$2:$L$152,10,FALSE)</f>
        <v>10144.896437058098</v>
      </c>
      <c r="Z112" s="13">
        <f>12/F112*C112*BGHE_site_summary!$F$2</f>
        <v>9536.818249271937</v>
      </c>
      <c r="AA112" s="13">
        <f>12/L112*I112*BGHE_site_summary!$F$2</f>
        <v>7954.9649779743295</v>
      </c>
      <c r="AB112" s="13">
        <f>Z112-AA112</f>
        <v>1581.8532712976075</v>
      </c>
    </row>
    <row r="113" spans="1:28" x14ac:dyDescent="0.35">
      <c r="A113" s="14" t="s">
        <v>29</v>
      </c>
      <c r="B113" s="14" t="s">
        <v>178</v>
      </c>
      <c r="C113" s="14">
        <v>5</v>
      </c>
      <c r="D113" s="14">
        <v>0.75</v>
      </c>
      <c r="E113" s="14">
        <v>3</v>
      </c>
      <c r="F113" s="14">
        <v>9.4406334830794094</v>
      </c>
      <c r="G113" s="14" t="b">
        <v>0</v>
      </c>
      <c r="H113" s="14" t="s">
        <v>45</v>
      </c>
      <c r="I113" s="14">
        <v>5</v>
      </c>
      <c r="J113" s="14">
        <v>0.75</v>
      </c>
      <c r="K113" s="14">
        <v>0</v>
      </c>
      <c r="L113" s="14">
        <v>11.18</v>
      </c>
      <c r="M113" s="14" t="b">
        <v>1</v>
      </c>
      <c r="N113" s="14">
        <v>11596.780511504699</v>
      </c>
      <c r="O113" s="14">
        <v>6290.7298342777103</v>
      </c>
      <c r="P113" s="14">
        <v>5306.0506772270601</v>
      </c>
      <c r="Q113" s="13">
        <f>VLOOKUP($B113,'Reference Data'!$C$2:$L$152,2,FALSE)</f>
        <v>12285</v>
      </c>
      <c r="R113" s="13">
        <f>VLOOKUP($B113,'Reference Data'!$C$2:$L$152,3,FALSE)</f>
        <v>4213</v>
      </c>
      <c r="S113" s="13">
        <f>VLOOKUP($B113,'Reference Data'!$C$2:$L$152,4,FALSE)</f>
        <v>8072</v>
      </c>
      <c r="T113" s="13">
        <f>VLOOKUP($B113,'Reference Data'!$C$2:$L$152,5,FALSE)</f>
        <v>9828</v>
      </c>
      <c r="U113" s="13">
        <f>VLOOKUP($B113,'Reference Data'!$C$2:$L$152,6,FALSE)</f>
        <v>4423.6500000000005</v>
      </c>
      <c r="V113" s="13">
        <f>VLOOKUP($B113,'Reference Data'!$C$2:$L$152,7,FALSE)</f>
        <v>5404.3499999999995</v>
      </c>
      <c r="W113" s="13">
        <f>VLOOKUP($B113,'Reference Data'!$C$2:$L$152,8,FALSE)</f>
        <v>34305.898838651097</v>
      </c>
      <c r="X113" s="13">
        <f>VLOOKUP($B113,'Reference Data'!$C$2:$L$152,9,FALSE)</f>
        <v>17074.6813016003</v>
      </c>
      <c r="Y113" s="13">
        <f>VLOOKUP($B113,'Reference Data'!$C$2:$L$152,10,FALSE)</f>
        <v>17231.217537050798</v>
      </c>
      <c r="Z113" s="13">
        <f>12/F113*C113*BGHE_site_summary!$F$2</f>
        <v>10970.645808830075</v>
      </c>
      <c r="AA113" s="13">
        <f>12/L113*I113*BGHE_site_summary!$F$2</f>
        <v>9263.8502820971371</v>
      </c>
      <c r="AB113" s="13">
        <f>Z113-AA113</f>
        <v>1706.795526732938</v>
      </c>
    </row>
    <row r="114" spans="1:28" x14ac:dyDescent="0.35">
      <c r="A114" s="14" t="s">
        <v>23</v>
      </c>
      <c r="B114" s="14" t="s">
        <v>68</v>
      </c>
      <c r="C114" s="14">
        <v>4</v>
      </c>
      <c r="D114" s="14">
        <v>0.75</v>
      </c>
      <c r="E114" s="14">
        <v>3</v>
      </c>
      <c r="F114" s="14">
        <v>9.4406334830794094</v>
      </c>
      <c r="G114" s="14" t="b">
        <v>0</v>
      </c>
      <c r="H114" s="14" t="s">
        <v>45</v>
      </c>
      <c r="I114" s="14">
        <v>4</v>
      </c>
      <c r="J114" s="14">
        <v>0.75</v>
      </c>
      <c r="K114" s="14">
        <v>0</v>
      </c>
      <c r="L114" s="14">
        <v>11.18</v>
      </c>
      <c r="M114" s="14" t="b">
        <v>1</v>
      </c>
      <c r="N114" s="14">
        <v>10073.472372841899</v>
      </c>
      <c r="O114" s="14">
        <v>5004.4155392054599</v>
      </c>
      <c r="P114" s="14">
        <v>5069.0568336364704</v>
      </c>
      <c r="Q114" s="13">
        <f>VLOOKUP($B114,'Reference Data'!$C$2:$L$152,2,FALSE)</f>
        <v>12285</v>
      </c>
      <c r="R114" s="13">
        <f>VLOOKUP($B114,'Reference Data'!$C$2:$L$152,3,FALSE)</f>
        <v>4213</v>
      </c>
      <c r="S114" s="13">
        <f>VLOOKUP($B114,'Reference Data'!$C$2:$L$152,4,FALSE)</f>
        <v>8072</v>
      </c>
      <c r="T114" s="13">
        <f>VLOOKUP($B114,'Reference Data'!$C$2:$L$152,5,FALSE)</f>
        <v>9828</v>
      </c>
      <c r="U114" s="13">
        <f>VLOOKUP($B114,'Reference Data'!$C$2:$L$152,6,FALSE)</f>
        <v>4423.6500000000005</v>
      </c>
      <c r="V114" s="13">
        <f>VLOOKUP($B114,'Reference Data'!$C$2:$L$152,7,FALSE)</f>
        <v>5404.3499999999995</v>
      </c>
      <c r="W114" s="13">
        <f>VLOOKUP($B114,'Reference Data'!$C$2:$L$152,8,FALSE)</f>
        <v>27444.719070920899</v>
      </c>
      <c r="X114" s="13">
        <f>VLOOKUP($B114,'Reference Data'!$C$2:$L$152,9,FALSE)</f>
        <v>13659.745041280299</v>
      </c>
      <c r="Y114" s="13">
        <f>VLOOKUP($B114,'Reference Data'!$C$2:$L$152,10,FALSE)</f>
        <v>13784.9740296406</v>
      </c>
      <c r="Z114" s="13">
        <f>12/F114*C114*BGHE_site_summary!$F$2</f>
        <v>8776.5166470640615</v>
      </c>
      <c r="AA114" s="13">
        <f>12/L114*I114*BGHE_site_summary!$F$2</f>
        <v>7411.0802256777097</v>
      </c>
      <c r="AB114" s="13">
        <f>Z114-AA114</f>
        <v>1365.4364213863519</v>
      </c>
    </row>
    <row r="115" spans="1:28" x14ac:dyDescent="0.35">
      <c r="A115" s="14" t="s">
        <v>25</v>
      </c>
      <c r="B115" s="14" t="s">
        <v>88</v>
      </c>
      <c r="C115" s="14">
        <v>7.5</v>
      </c>
      <c r="D115" s="14">
        <v>2</v>
      </c>
      <c r="E115" s="14">
        <v>19</v>
      </c>
      <c r="F115" s="14">
        <v>8.2400000024176592</v>
      </c>
      <c r="G115" s="14" t="b">
        <v>0</v>
      </c>
      <c r="H115" s="14" t="s">
        <v>45</v>
      </c>
      <c r="I115" s="14">
        <v>7.5</v>
      </c>
      <c r="J115" s="14">
        <v>2</v>
      </c>
      <c r="K115" s="14">
        <v>0</v>
      </c>
      <c r="L115" s="14">
        <v>11</v>
      </c>
      <c r="M115" s="14" t="b">
        <v>1</v>
      </c>
      <c r="N115" s="14">
        <v>23703.469645858</v>
      </c>
      <c r="O115" s="14">
        <v>9429.6453487901199</v>
      </c>
      <c r="P115" s="14">
        <v>14273.8242970679</v>
      </c>
      <c r="Q115" s="13">
        <f>VLOOKUP($B115,'Reference Data'!$C$2:$L$152,2,FALSE)</f>
        <v>11971</v>
      </c>
      <c r="R115" s="13">
        <f>VLOOKUP($B115,'Reference Data'!$C$2:$L$152,3,FALSE)</f>
        <v>5300</v>
      </c>
      <c r="S115" s="13">
        <f>VLOOKUP($B115,'Reference Data'!$C$2:$L$152,4,FALSE)</f>
        <v>6671</v>
      </c>
      <c r="T115" s="13">
        <f>VLOOKUP($B115,'Reference Data'!$C$2:$L$152,5,FALSE)</f>
        <v>9576.8000000000011</v>
      </c>
      <c r="U115" s="13">
        <f>VLOOKUP($B115,'Reference Data'!$C$2:$L$152,6,FALSE)</f>
        <v>5565</v>
      </c>
      <c r="V115" s="13">
        <f>VLOOKUP($B115,'Reference Data'!$C$2:$L$152,7,FALSE)</f>
        <v>4011.8000000000011</v>
      </c>
      <c r="W115" s="13">
        <f>VLOOKUP($B115,'Reference Data'!$C$2:$L$152,8,FALSE)</f>
        <v>55280.197603626802</v>
      </c>
      <c r="X115" s="13">
        <f>VLOOKUP($B115,'Reference Data'!$C$2:$L$152,9,FALSE)</f>
        <v>26053.501592296099</v>
      </c>
      <c r="Y115" s="13">
        <f>VLOOKUP($B115,'Reference Data'!$C$2:$L$152,10,FALSE)</f>
        <v>29226.696011330703</v>
      </c>
      <c r="Z115" s="13">
        <f>12/F115*C115*BGHE_site_summary!$F$2</f>
        <v>18853.734124415911</v>
      </c>
      <c r="AA115" s="13">
        <f>12/L115*I115*BGHE_site_summary!$F$2</f>
        <v>14123.160839160817</v>
      </c>
      <c r="AB115" s="13">
        <f>Z115-AA115</f>
        <v>4730.5732852550937</v>
      </c>
    </row>
    <row r="116" spans="1:28" x14ac:dyDescent="0.35">
      <c r="A116" s="14" t="s">
        <v>29</v>
      </c>
      <c r="B116" s="14" t="s">
        <v>176</v>
      </c>
      <c r="C116" s="14">
        <v>5</v>
      </c>
      <c r="D116" s="14">
        <v>0.75</v>
      </c>
      <c r="E116" s="14">
        <v>12</v>
      </c>
      <c r="F116" s="14">
        <v>8.2399999996084592</v>
      </c>
      <c r="G116" s="14" t="b">
        <v>0</v>
      </c>
      <c r="H116" s="14" t="s">
        <v>45</v>
      </c>
      <c r="I116" s="14">
        <v>5</v>
      </c>
      <c r="J116" s="14">
        <v>0.75</v>
      </c>
      <c r="K116" s="14">
        <v>0</v>
      </c>
      <c r="L116" s="14">
        <v>11.18</v>
      </c>
      <c r="M116" s="14" t="b">
        <v>1</v>
      </c>
      <c r="N116" s="14">
        <v>12706.5710193987</v>
      </c>
      <c r="O116" s="14">
        <v>6290.7298342777103</v>
      </c>
      <c r="P116" s="14">
        <v>6415.8411851210603</v>
      </c>
      <c r="Q116" s="13">
        <f>VLOOKUP($B116,'Reference Data'!$C$2:$L$152,2,FALSE)</f>
        <v>11752</v>
      </c>
      <c r="R116" s="13">
        <f>VLOOKUP($B116,'Reference Data'!$C$2:$L$152,3,FALSE)</f>
        <v>4823</v>
      </c>
      <c r="S116" s="13">
        <f>VLOOKUP($B116,'Reference Data'!$C$2:$L$152,4,FALSE)</f>
        <v>6929</v>
      </c>
      <c r="T116" s="13">
        <f>VLOOKUP($B116,'Reference Data'!$C$2:$L$152,5,FALSE)</f>
        <v>9401.6</v>
      </c>
      <c r="U116" s="13">
        <f>VLOOKUP($B116,'Reference Data'!$C$2:$L$152,6,FALSE)</f>
        <v>5064.1500000000005</v>
      </c>
      <c r="V116" s="13">
        <f>VLOOKUP($B116,'Reference Data'!$C$2:$L$152,7,FALSE)</f>
        <v>4337.45</v>
      </c>
      <c r="W116" s="13">
        <f>VLOOKUP($B116,'Reference Data'!$C$2:$L$152,8,FALSE)</f>
        <v>34305.898838651097</v>
      </c>
      <c r="X116" s="13">
        <f>VLOOKUP($B116,'Reference Data'!$C$2:$L$152,9,FALSE)</f>
        <v>17074.6813016003</v>
      </c>
      <c r="Y116" s="13">
        <f>VLOOKUP($B116,'Reference Data'!$C$2:$L$152,10,FALSE)</f>
        <v>17231.217537050798</v>
      </c>
      <c r="Z116" s="13">
        <f>12/F116*C116*BGHE_site_summary!$F$2</f>
        <v>12569.156087229045</v>
      </c>
      <c r="AA116" s="13">
        <f>12/L116*I116*BGHE_site_summary!$F$2</f>
        <v>9263.8502820971371</v>
      </c>
      <c r="AB116" s="13">
        <f>Z116-AA116</f>
        <v>3305.3058051319076</v>
      </c>
    </row>
    <row r="117" spans="1:28" x14ac:dyDescent="0.35">
      <c r="A117" s="14" t="s">
        <v>29</v>
      </c>
      <c r="B117" s="14" t="s">
        <v>177</v>
      </c>
      <c r="C117" s="14">
        <v>5</v>
      </c>
      <c r="D117" s="14">
        <v>0.75</v>
      </c>
      <c r="E117" s="14">
        <v>12</v>
      </c>
      <c r="F117" s="14">
        <v>8.2399999996084592</v>
      </c>
      <c r="G117" s="14" t="b">
        <v>0</v>
      </c>
      <c r="H117" s="14" t="s">
        <v>45</v>
      </c>
      <c r="I117" s="14">
        <v>5</v>
      </c>
      <c r="J117" s="14">
        <v>0.75</v>
      </c>
      <c r="K117" s="14">
        <v>0</v>
      </c>
      <c r="L117" s="14">
        <v>11.18</v>
      </c>
      <c r="M117" s="14" t="b">
        <v>1</v>
      </c>
      <c r="N117" s="14">
        <v>12706.5710193987</v>
      </c>
      <c r="O117" s="14">
        <v>6290.7298342777103</v>
      </c>
      <c r="P117" s="14">
        <v>6415.8411851210603</v>
      </c>
      <c r="Q117" s="13">
        <f>VLOOKUP($B117,'Reference Data'!$C$2:$L$152,2,FALSE)</f>
        <v>11752</v>
      </c>
      <c r="R117" s="13">
        <f>VLOOKUP($B117,'Reference Data'!$C$2:$L$152,3,FALSE)</f>
        <v>4823</v>
      </c>
      <c r="S117" s="13">
        <f>VLOOKUP($B117,'Reference Data'!$C$2:$L$152,4,FALSE)</f>
        <v>6929</v>
      </c>
      <c r="T117" s="13">
        <f>VLOOKUP($B117,'Reference Data'!$C$2:$L$152,5,FALSE)</f>
        <v>9401.6</v>
      </c>
      <c r="U117" s="13">
        <f>VLOOKUP($B117,'Reference Data'!$C$2:$L$152,6,FALSE)</f>
        <v>5064.1500000000005</v>
      </c>
      <c r="V117" s="13">
        <f>VLOOKUP($B117,'Reference Data'!$C$2:$L$152,7,FALSE)</f>
        <v>4337.45</v>
      </c>
      <c r="W117" s="13">
        <f>VLOOKUP($B117,'Reference Data'!$C$2:$L$152,8,FALSE)</f>
        <v>34305.898838651097</v>
      </c>
      <c r="X117" s="13">
        <f>VLOOKUP($B117,'Reference Data'!$C$2:$L$152,9,FALSE)</f>
        <v>17074.6813016003</v>
      </c>
      <c r="Y117" s="13">
        <f>VLOOKUP($B117,'Reference Data'!$C$2:$L$152,10,FALSE)</f>
        <v>17231.217537050798</v>
      </c>
      <c r="Z117" s="13">
        <f>12/F117*C117*BGHE_site_summary!$F$2</f>
        <v>12569.156087229045</v>
      </c>
      <c r="AA117" s="13">
        <f>12/L117*I117*BGHE_site_summary!$F$2</f>
        <v>9263.8502820971371</v>
      </c>
      <c r="AB117" s="13">
        <f>Z117-AA117</f>
        <v>3305.3058051319076</v>
      </c>
    </row>
    <row r="118" spans="1:28" x14ac:dyDescent="0.35">
      <c r="A118" s="14" t="s">
        <v>29</v>
      </c>
      <c r="B118" s="14" t="s">
        <v>183</v>
      </c>
      <c r="C118" s="14">
        <v>5</v>
      </c>
      <c r="D118" s="14">
        <v>1</v>
      </c>
      <c r="E118" s="14">
        <v>9</v>
      </c>
      <c r="F118" s="14">
        <v>10.8599999958568</v>
      </c>
      <c r="G118" s="14" t="b">
        <v>0</v>
      </c>
      <c r="H118" s="14" t="s">
        <v>47</v>
      </c>
      <c r="I118" s="14">
        <v>5</v>
      </c>
      <c r="J118" s="14">
        <v>1</v>
      </c>
      <c r="K118" s="14">
        <v>9</v>
      </c>
      <c r="L118" s="14">
        <v>12.442388299999999</v>
      </c>
      <c r="M118" s="14" t="b">
        <v>1</v>
      </c>
      <c r="N118" s="14">
        <v>11928.0701371428</v>
      </c>
      <c r="O118" s="14">
        <v>5569.1510582867104</v>
      </c>
      <c r="P118" s="14">
        <v>6358.91907885609</v>
      </c>
      <c r="Q118" s="13">
        <f>VLOOKUP($B118,'Reference Data'!$C$2:$L$152,2,FALSE)</f>
        <v>11752</v>
      </c>
      <c r="R118" s="13">
        <f>VLOOKUP($B118,'Reference Data'!$C$2:$L$152,3,FALSE)</f>
        <v>4823</v>
      </c>
      <c r="S118" s="13">
        <f>VLOOKUP($B118,'Reference Data'!$C$2:$L$152,4,FALSE)</f>
        <v>6929</v>
      </c>
      <c r="T118" s="13">
        <f>VLOOKUP($B118,'Reference Data'!$C$2:$L$152,5,FALSE)</f>
        <v>9401.6</v>
      </c>
      <c r="U118" s="13">
        <f>VLOOKUP($B118,'Reference Data'!$C$2:$L$152,6,FALSE)</f>
        <v>5064.1500000000005</v>
      </c>
      <c r="V118" s="13">
        <f>VLOOKUP($B118,'Reference Data'!$C$2:$L$152,7,FALSE)</f>
        <v>4337.45</v>
      </c>
      <c r="W118" s="13">
        <f>VLOOKUP($B118,'Reference Data'!$C$2:$L$152,8,FALSE)</f>
        <v>31067.730146100901</v>
      </c>
      <c r="X118" s="13">
        <f>VLOOKUP($B118,'Reference Data'!$C$2:$L$152,9,FALSE)</f>
        <v>20922.833709042799</v>
      </c>
      <c r="Y118" s="13">
        <f>VLOOKUP($B118,'Reference Data'!$C$2:$L$152,10,FALSE)</f>
        <v>10144.896437058102</v>
      </c>
      <c r="Z118" s="13">
        <f>12/F118*C118*BGHE_site_summary!$F$2</f>
        <v>9536.8182498488895</v>
      </c>
      <c r="AA118" s="13">
        <f>12/L118*I118*BGHE_site_summary!$F$2</f>
        <v>8323.9522555204294</v>
      </c>
      <c r="AB118" s="13">
        <f>Z118-AA118</f>
        <v>1212.8659943284601</v>
      </c>
    </row>
    <row r="119" spans="1:28" x14ac:dyDescent="0.35">
      <c r="A119" s="14" t="s">
        <v>29</v>
      </c>
      <c r="B119" s="14" t="s">
        <v>184</v>
      </c>
      <c r="C119" s="14">
        <v>5</v>
      </c>
      <c r="D119" s="14">
        <v>1</v>
      </c>
      <c r="E119" s="14">
        <v>9</v>
      </c>
      <c r="F119" s="14">
        <v>10.8599999958568</v>
      </c>
      <c r="G119" s="14" t="b">
        <v>0</v>
      </c>
      <c r="H119" s="14" t="s">
        <v>47</v>
      </c>
      <c r="I119" s="14">
        <v>5</v>
      </c>
      <c r="J119" s="14">
        <v>1</v>
      </c>
      <c r="K119" s="14">
        <v>9</v>
      </c>
      <c r="L119" s="14">
        <v>12.442388299999999</v>
      </c>
      <c r="M119" s="14" t="b">
        <v>1</v>
      </c>
      <c r="N119" s="14">
        <v>11928.0701371428</v>
      </c>
      <c r="O119" s="14">
        <v>5569.1510582867104</v>
      </c>
      <c r="P119" s="14">
        <v>6358.91907885609</v>
      </c>
      <c r="Q119" s="13">
        <f>VLOOKUP($B119,'Reference Data'!$C$2:$L$152,2,FALSE)</f>
        <v>11752</v>
      </c>
      <c r="R119" s="13">
        <f>VLOOKUP($B119,'Reference Data'!$C$2:$L$152,3,FALSE)</f>
        <v>4823</v>
      </c>
      <c r="S119" s="13">
        <f>VLOOKUP($B119,'Reference Data'!$C$2:$L$152,4,FALSE)</f>
        <v>6929</v>
      </c>
      <c r="T119" s="13">
        <f>VLOOKUP($B119,'Reference Data'!$C$2:$L$152,5,FALSE)</f>
        <v>9401.6</v>
      </c>
      <c r="U119" s="13">
        <f>VLOOKUP($B119,'Reference Data'!$C$2:$L$152,6,FALSE)</f>
        <v>5064.1500000000005</v>
      </c>
      <c r="V119" s="13">
        <f>VLOOKUP($B119,'Reference Data'!$C$2:$L$152,7,FALSE)</f>
        <v>4337.45</v>
      </c>
      <c r="W119" s="13">
        <f>VLOOKUP($B119,'Reference Data'!$C$2:$L$152,8,FALSE)</f>
        <v>31067.730146100901</v>
      </c>
      <c r="X119" s="13">
        <f>VLOOKUP($B119,'Reference Data'!$C$2:$L$152,9,FALSE)</f>
        <v>20922.833709042799</v>
      </c>
      <c r="Y119" s="13">
        <f>VLOOKUP($B119,'Reference Data'!$C$2:$L$152,10,FALSE)</f>
        <v>10144.896437058102</v>
      </c>
      <c r="Z119" s="13">
        <f>12/F119*C119*BGHE_site_summary!$F$2</f>
        <v>9536.8182498488895</v>
      </c>
      <c r="AA119" s="13">
        <f>12/L119*I119*BGHE_site_summary!$F$2</f>
        <v>8323.9522555204294</v>
      </c>
      <c r="AB119" s="13">
        <f>Z119-AA119</f>
        <v>1212.8659943284601</v>
      </c>
    </row>
    <row r="120" spans="1:28" x14ac:dyDescent="0.35">
      <c r="A120" s="14" t="s">
        <v>29</v>
      </c>
      <c r="B120" s="14" t="s">
        <v>188</v>
      </c>
      <c r="C120" s="14">
        <v>5</v>
      </c>
      <c r="D120" s="14">
        <v>1</v>
      </c>
      <c r="E120" s="14">
        <v>7</v>
      </c>
      <c r="F120" s="14">
        <v>10.859999997325399</v>
      </c>
      <c r="G120" s="14" t="b">
        <v>0</v>
      </c>
      <c r="H120" s="14" t="s">
        <v>47</v>
      </c>
      <c r="I120" s="14">
        <v>5</v>
      </c>
      <c r="J120" s="14">
        <v>1</v>
      </c>
      <c r="K120" s="14">
        <v>7</v>
      </c>
      <c r="L120" s="14">
        <v>12.07191619</v>
      </c>
      <c r="M120" s="14" t="b">
        <v>1</v>
      </c>
      <c r="N120" s="14">
        <v>11928.070136247399</v>
      </c>
      <c r="O120" s="14">
        <v>5746.5023927110697</v>
      </c>
      <c r="P120" s="14">
        <v>6181.5677435363496</v>
      </c>
      <c r="Q120" s="13">
        <f>VLOOKUP($B120,'Reference Data'!$C$2:$L$152,2,FALSE)</f>
        <v>11752</v>
      </c>
      <c r="R120" s="13">
        <f>VLOOKUP($B120,'Reference Data'!$C$2:$L$152,3,FALSE)</f>
        <v>4823</v>
      </c>
      <c r="S120" s="13">
        <f>VLOOKUP($B120,'Reference Data'!$C$2:$L$152,4,FALSE)</f>
        <v>6929</v>
      </c>
      <c r="T120" s="13">
        <f>VLOOKUP($B120,'Reference Data'!$C$2:$L$152,5,FALSE)</f>
        <v>9401.6</v>
      </c>
      <c r="U120" s="13">
        <f>VLOOKUP($B120,'Reference Data'!$C$2:$L$152,6,FALSE)</f>
        <v>5064.1500000000005</v>
      </c>
      <c r="V120" s="13">
        <f>VLOOKUP($B120,'Reference Data'!$C$2:$L$152,7,FALSE)</f>
        <v>4337.45</v>
      </c>
      <c r="W120" s="13">
        <f>VLOOKUP($B120,'Reference Data'!$C$2:$L$152,8,FALSE)</f>
        <v>30484.4196686098</v>
      </c>
      <c r="X120" s="13">
        <f>VLOOKUP($B120,'Reference Data'!$C$2:$L$152,9,FALSE)</f>
        <v>20339.523231551699</v>
      </c>
      <c r="Y120" s="13">
        <f>VLOOKUP($B120,'Reference Data'!$C$2:$L$152,10,FALSE)</f>
        <v>10144.896437058102</v>
      </c>
      <c r="Z120" s="13">
        <f>12/F120*C120*BGHE_site_summary!$F$2</f>
        <v>9536.8182485592242</v>
      </c>
      <c r="AA120" s="13">
        <f>12/L120*I120*BGHE_site_summary!$F$2</f>
        <v>8579.4040087554658</v>
      </c>
      <c r="AB120" s="13">
        <f>Z120-AA120</f>
        <v>957.41423980375839</v>
      </c>
    </row>
    <row r="121" spans="1:28" x14ac:dyDescent="0.35">
      <c r="A121" s="14" t="s">
        <v>27</v>
      </c>
      <c r="B121" s="14" t="s">
        <v>123</v>
      </c>
      <c r="C121" s="14">
        <v>5</v>
      </c>
      <c r="D121" s="14">
        <v>1</v>
      </c>
      <c r="E121" s="14">
        <v>8</v>
      </c>
      <c r="F121" s="14">
        <v>10.8599999998443</v>
      </c>
      <c r="G121" s="14" t="b">
        <v>0</v>
      </c>
      <c r="H121" s="14" t="s">
        <v>47</v>
      </c>
      <c r="I121" s="14">
        <v>5</v>
      </c>
      <c r="J121" s="14">
        <v>1</v>
      </c>
      <c r="K121" s="14">
        <v>8</v>
      </c>
      <c r="L121" s="14">
        <v>12.25575248</v>
      </c>
      <c r="M121" s="14" t="b">
        <v>1</v>
      </c>
      <c r="N121" s="14">
        <v>11928.070134711699</v>
      </c>
      <c r="O121" s="14">
        <v>5657.1566305412498</v>
      </c>
      <c r="P121" s="14">
        <v>6270.9135041704503</v>
      </c>
      <c r="Q121" s="13">
        <f>VLOOKUP($B121,'Reference Data'!$C$2:$L$152,2,FALSE)</f>
        <v>11752</v>
      </c>
      <c r="R121" s="13">
        <f>VLOOKUP($B121,'Reference Data'!$C$2:$L$152,3,FALSE)</f>
        <v>4707</v>
      </c>
      <c r="S121" s="13">
        <f>VLOOKUP($B121,'Reference Data'!$C$2:$L$152,4,FALSE)</f>
        <v>7045</v>
      </c>
      <c r="T121" s="13">
        <f>VLOOKUP($B121,'Reference Data'!$C$2:$L$152,5,FALSE)</f>
        <v>9401.6</v>
      </c>
      <c r="U121" s="13">
        <f>VLOOKUP($B121,'Reference Data'!$C$2:$L$152,6,FALSE)</f>
        <v>4942.3500000000004</v>
      </c>
      <c r="V121" s="13">
        <f>VLOOKUP($B121,'Reference Data'!$C$2:$L$152,7,FALSE)</f>
        <v>4459.25</v>
      </c>
      <c r="W121" s="13">
        <f>VLOOKUP($B121,'Reference Data'!$C$2:$L$152,8,FALSE)</f>
        <v>30667.371237631502</v>
      </c>
      <c r="X121" s="13">
        <f>VLOOKUP($B121,'Reference Data'!$C$2:$L$152,9,FALSE)</f>
        <v>20562.502811763999</v>
      </c>
      <c r="Y121" s="13">
        <f>VLOOKUP($B121,'Reference Data'!$C$2:$L$152,10,FALSE)</f>
        <v>10104.868425867502</v>
      </c>
      <c r="Z121" s="13">
        <f>12/F121*C121*BGHE_site_summary!$F$2</f>
        <v>9536.8182463472276</v>
      </c>
      <c r="AA121" s="13">
        <f>12/L121*I121*BGHE_site_summary!$F$2</f>
        <v>8450.7129466640472</v>
      </c>
      <c r="AB121" s="13">
        <f>Z121-AA121</f>
        <v>1086.1052996831804</v>
      </c>
    </row>
    <row r="122" spans="1:28" x14ac:dyDescent="0.35">
      <c r="A122" s="14" t="s">
        <v>29</v>
      </c>
      <c r="B122" s="14" t="s">
        <v>185</v>
      </c>
      <c r="C122" s="14">
        <v>5</v>
      </c>
      <c r="D122" s="14">
        <v>1</v>
      </c>
      <c r="E122" s="14">
        <v>8</v>
      </c>
      <c r="F122" s="14">
        <v>10.8599999998443</v>
      </c>
      <c r="G122" s="14" t="b">
        <v>0</v>
      </c>
      <c r="H122" s="14" t="s">
        <v>47</v>
      </c>
      <c r="I122" s="14">
        <v>5</v>
      </c>
      <c r="J122" s="14">
        <v>1</v>
      </c>
      <c r="K122" s="14">
        <v>8</v>
      </c>
      <c r="L122" s="14">
        <v>12.25575248</v>
      </c>
      <c r="M122" s="14" t="b">
        <v>1</v>
      </c>
      <c r="N122" s="14">
        <v>11928.070134711699</v>
      </c>
      <c r="O122" s="14">
        <v>5657.1566305412498</v>
      </c>
      <c r="P122" s="14">
        <v>6270.9135041704503</v>
      </c>
      <c r="Q122" s="13">
        <f>VLOOKUP($B122,'Reference Data'!$C$2:$L$152,2,FALSE)</f>
        <v>11752</v>
      </c>
      <c r="R122" s="13">
        <f>VLOOKUP($B122,'Reference Data'!$C$2:$L$152,3,FALSE)</f>
        <v>4823</v>
      </c>
      <c r="S122" s="13">
        <f>VLOOKUP($B122,'Reference Data'!$C$2:$L$152,4,FALSE)</f>
        <v>6929</v>
      </c>
      <c r="T122" s="13">
        <f>VLOOKUP($B122,'Reference Data'!$C$2:$L$152,5,FALSE)</f>
        <v>9401.6</v>
      </c>
      <c r="U122" s="13">
        <f>VLOOKUP($B122,'Reference Data'!$C$2:$L$152,6,FALSE)</f>
        <v>5064.1500000000005</v>
      </c>
      <c r="V122" s="13">
        <f>VLOOKUP($B122,'Reference Data'!$C$2:$L$152,7,FALSE)</f>
        <v>4337.45</v>
      </c>
      <c r="W122" s="13">
        <f>VLOOKUP($B122,'Reference Data'!$C$2:$L$152,8,FALSE)</f>
        <v>30773.8709593891</v>
      </c>
      <c r="X122" s="13">
        <f>VLOOKUP($B122,'Reference Data'!$C$2:$L$152,9,FALSE)</f>
        <v>20628.9745223309</v>
      </c>
      <c r="Y122" s="13">
        <f>VLOOKUP($B122,'Reference Data'!$C$2:$L$152,10,FALSE)</f>
        <v>10144.8964370582</v>
      </c>
      <c r="Z122" s="13">
        <f>12/F122*C122*BGHE_site_summary!$F$2</f>
        <v>9536.8182463472276</v>
      </c>
      <c r="AA122" s="13">
        <f>12/L122*I122*BGHE_site_summary!$F$2</f>
        <v>8450.7129466640472</v>
      </c>
      <c r="AB122" s="13">
        <f>Z122-AA122</f>
        <v>1086.1052996831804</v>
      </c>
    </row>
    <row r="123" spans="1:28" x14ac:dyDescent="0.35">
      <c r="A123" s="14" t="s">
        <v>29</v>
      </c>
      <c r="B123" s="14" t="s">
        <v>186</v>
      </c>
      <c r="C123" s="14">
        <v>5</v>
      </c>
      <c r="D123" s="14">
        <v>1</v>
      </c>
      <c r="E123" s="14">
        <v>8</v>
      </c>
      <c r="F123" s="14">
        <v>10.8599999998443</v>
      </c>
      <c r="G123" s="14" t="b">
        <v>0</v>
      </c>
      <c r="H123" s="14" t="s">
        <v>47</v>
      </c>
      <c r="I123" s="14">
        <v>5</v>
      </c>
      <c r="J123" s="14">
        <v>1</v>
      </c>
      <c r="K123" s="14">
        <v>8</v>
      </c>
      <c r="L123" s="14">
        <v>12.25575248</v>
      </c>
      <c r="M123" s="14" t="b">
        <v>1</v>
      </c>
      <c r="N123" s="14">
        <v>11928.070134711699</v>
      </c>
      <c r="O123" s="14">
        <v>5657.1566305412498</v>
      </c>
      <c r="P123" s="14">
        <v>6270.9135041704503</v>
      </c>
      <c r="Q123" s="13">
        <f>VLOOKUP($B123,'Reference Data'!$C$2:$L$152,2,FALSE)</f>
        <v>11752</v>
      </c>
      <c r="R123" s="13">
        <f>VLOOKUP($B123,'Reference Data'!$C$2:$L$152,3,FALSE)</f>
        <v>4823</v>
      </c>
      <c r="S123" s="13">
        <f>VLOOKUP($B123,'Reference Data'!$C$2:$L$152,4,FALSE)</f>
        <v>6929</v>
      </c>
      <c r="T123" s="13">
        <f>VLOOKUP($B123,'Reference Data'!$C$2:$L$152,5,FALSE)</f>
        <v>9401.6</v>
      </c>
      <c r="U123" s="13">
        <f>VLOOKUP($B123,'Reference Data'!$C$2:$L$152,6,FALSE)</f>
        <v>5064.1500000000005</v>
      </c>
      <c r="V123" s="13">
        <f>VLOOKUP($B123,'Reference Data'!$C$2:$L$152,7,FALSE)</f>
        <v>4337.45</v>
      </c>
      <c r="W123" s="13">
        <f>VLOOKUP($B123,'Reference Data'!$C$2:$L$152,8,FALSE)</f>
        <v>30773.8709593891</v>
      </c>
      <c r="X123" s="13">
        <f>VLOOKUP($B123,'Reference Data'!$C$2:$L$152,9,FALSE)</f>
        <v>20628.9745223309</v>
      </c>
      <c r="Y123" s="13">
        <f>VLOOKUP($B123,'Reference Data'!$C$2:$L$152,10,FALSE)</f>
        <v>10144.8964370582</v>
      </c>
      <c r="Z123" s="13">
        <f>12/F123*C123*BGHE_site_summary!$F$2</f>
        <v>9536.8182463472276</v>
      </c>
      <c r="AA123" s="13">
        <f>12/L123*I123*BGHE_site_summary!$F$2</f>
        <v>8450.7129466640472</v>
      </c>
      <c r="AB123" s="13">
        <f>Z123-AA123</f>
        <v>1086.1052996831804</v>
      </c>
    </row>
    <row r="124" spans="1:28" x14ac:dyDescent="0.35">
      <c r="A124" s="14" t="s">
        <v>29</v>
      </c>
      <c r="B124" s="14" t="s">
        <v>187</v>
      </c>
      <c r="C124" s="14">
        <v>5</v>
      </c>
      <c r="D124" s="14">
        <v>1</v>
      </c>
      <c r="E124" s="14">
        <v>8</v>
      </c>
      <c r="F124" s="14">
        <v>10.8599999998443</v>
      </c>
      <c r="G124" s="14" t="b">
        <v>0</v>
      </c>
      <c r="H124" s="14" t="s">
        <v>47</v>
      </c>
      <c r="I124" s="14">
        <v>5</v>
      </c>
      <c r="J124" s="14">
        <v>1</v>
      </c>
      <c r="K124" s="14">
        <v>8</v>
      </c>
      <c r="L124" s="14">
        <v>12.25575248</v>
      </c>
      <c r="M124" s="14" t="b">
        <v>1</v>
      </c>
      <c r="N124" s="14">
        <v>11928.070134711699</v>
      </c>
      <c r="O124" s="14">
        <v>5657.1566305412498</v>
      </c>
      <c r="P124" s="14">
        <v>6270.9135041704503</v>
      </c>
      <c r="Q124" s="13">
        <f>VLOOKUP($B124,'Reference Data'!$C$2:$L$152,2,FALSE)</f>
        <v>11752</v>
      </c>
      <c r="R124" s="13">
        <f>VLOOKUP($B124,'Reference Data'!$C$2:$L$152,3,FALSE)</f>
        <v>4823</v>
      </c>
      <c r="S124" s="13">
        <f>VLOOKUP($B124,'Reference Data'!$C$2:$L$152,4,FALSE)</f>
        <v>6929</v>
      </c>
      <c r="T124" s="13">
        <f>VLOOKUP($B124,'Reference Data'!$C$2:$L$152,5,FALSE)</f>
        <v>9401.6</v>
      </c>
      <c r="U124" s="13">
        <f>VLOOKUP($B124,'Reference Data'!$C$2:$L$152,6,FALSE)</f>
        <v>5064.1500000000005</v>
      </c>
      <c r="V124" s="13">
        <f>VLOOKUP($B124,'Reference Data'!$C$2:$L$152,7,FALSE)</f>
        <v>4337.45</v>
      </c>
      <c r="W124" s="13">
        <f>VLOOKUP($B124,'Reference Data'!$C$2:$L$152,8,FALSE)</f>
        <v>30773.8709593891</v>
      </c>
      <c r="X124" s="13">
        <f>VLOOKUP($B124,'Reference Data'!$C$2:$L$152,9,FALSE)</f>
        <v>20628.9745223309</v>
      </c>
      <c r="Y124" s="13">
        <f>VLOOKUP($B124,'Reference Data'!$C$2:$L$152,10,FALSE)</f>
        <v>10144.8964370582</v>
      </c>
      <c r="Z124" s="13">
        <f>12/F124*C124*BGHE_site_summary!$F$2</f>
        <v>9536.8182463472276</v>
      </c>
      <c r="AA124" s="13">
        <f>12/L124*I124*BGHE_site_summary!$F$2</f>
        <v>8450.7129466640472</v>
      </c>
      <c r="AB124" s="13">
        <f>Z124-AA124</f>
        <v>1086.1052996831804</v>
      </c>
    </row>
    <row r="125" spans="1:28" x14ac:dyDescent="0.35">
      <c r="A125" s="14" t="s">
        <v>29</v>
      </c>
      <c r="B125" s="14" t="s">
        <v>189</v>
      </c>
      <c r="C125" s="14">
        <v>5</v>
      </c>
      <c r="D125" s="14">
        <v>1</v>
      </c>
      <c r="E125" s="14">
        <v>6</v>
      </c>
      <c r="F125" s="14">
        <v>10.8599999999283</v>
      </c>
      <c r="G125" s="14" t="b">
        <v>0</v>
      </c>
      <c r="H125" s="14" t="s">
        <v>47</v>
      </c>
      <c r="I125" s="14">
        <v>5</v>
      </c>
      <c r="J125" s="14">
        <v>1</v>
      </c>
      <c r="K125" s="14">
        <v>6</v>
      </c>
      <c r="L125" s="14">
        <v>11.890837449999999</v>
      </c>
      <c r="M125" s="14" t="b">
        <v>1</v>
      </c>
      <c r="N125" s="14">
        <v>11928.0701346604</v>
      </c>
      <c r="O125" s="14">
        <v>5837.2087474129803</v>
      </c>
      <c r="P125" s="14">
        <v>6090.8613872474998</v>
      </c>
      <c r="Q125" s="13">
        <f>VLOOKUP($B125,'Reference Data'!$C$2:$L$152,2,FALSE)</f>
        <v>11752</v>
      </c>
      <c r="R125" s="13">
        <f>VLOOKUP($B125,'Reference Data'!$C$2:$L$152,3,FALSE)</f>
        <v>4823</v>
      </c>
      <c r="S125" s="13">
        <f>VLOOKUP($B125,'Reference Data'!$C$2:$L$152,4,FALSE)</f>
        <v>6929</v>
      </c>
      <c r="T125" s="13">
        <f>VLOOKUP($B125,'Reference Data'!$C$2:$L$152,5,FALSE)</f>
        <v>9401.6</v>
      </c>
      <c r="U125" s="13">
        <f>VLOOKUP($B125,'Reference Data'!$C$2:$L$152,6,FALSE)</f>
        <v>5064.1500000000005</v>
      </c>
      <c r="V125" s="13">
        <f>VLOOKUP($B125,'Reference Data'!$C$2:$L$152,7,FALSE)</f>
        <v>4337.45</v>
      </c>
      <c r="W125" s="13">
        <f>VLOOKUP($B125,'Reference Data'!$C$2:$L$152,8,FALSE)</f>
        <v>29771.5076555007</v>
      </c>
      <c r="X125" s="13">
        <f>VLOOKUP($B125,'Reference Data'!$C$2:$L$152,9,FALSE)</f>
        <v>19626.611218442598</v>
      </c>
      <c r="Y125" s="13">
        <f>VLOOKUP($B125,'Reference Data'!$C$2:$L$152,10,FALSE)</f>
        <v>10144.896437058102</v>
      </c>
      <c r="Z125" s="13">
        <f>12/F125*C125*BGHE_site_summary!$F$2</f>
        <v>9536.8182462734603</v>
      </c>
      <c r="AA125" s="13">
        <f>12/L125*I125*BGHE_site_summary!$F$2</f>
        <v>8710.054829136192</v>
      </c>
      <c r="AB125" s="13">
        <f>Z125-AA125</f>
        <v>826.76341713726833</v>
      </c>
    </row>
    <row r="126" spans="1:28" x14ac:dyDescent="0.35">
      <c r="A126" s="14" t="s">
        <v>27</v>
      </c>
      <c r="B126" s="14" t="s">
        <v>121</v>
      </c>
      <c r="C126" s="14">
        <v>5</v>
      </c>
      <c r="D126" s="14">
        <v>1</v>
      </c>
      <c r="E126" s="14">
        <v>10</v>
      </c>
      <c r="F126" s="14">
        <v>10.860000000657299</v>
      </c>
      <c r="G126" s="14" t="b">
        <v>0</v>
      </c>
      <c r="H126" s="14" t="s">
        <v>47</v>
      </c>
      <c r="I126" s="14">
        <v>5</v>
      </c>
      <c r="J126" s="14">
        <v>1</v>
      </c>
      <c r="K126" s="14">
        <v>10</v>
      </c>
      <c r="L126" s="14">
        <v>12.6318663</v>
      </c>
      <c r="M126" s="14" t="b">
        <v>1</v>
      </c>
      <c r="N126" s="14">
        <v>11928.070134215999</v>
      </c>
      <c r="O126" s="14">
        <v>5482.4655649778397</v>
      </c>
      <c r="P126" s="14">
        <v>6445.6045692381904</v>
      </c>
      <c r="Q126" s="13">
        <f>VLOOKUP($B126,'Reference Data'!$C$2:$L$152,2,FALSE)</f>
        <v>11752</v>
      </c>
      <c r="R126" s="13">
        <f>VLOOKUP($B126,'Reference Data'!$C$2:$L$152,3,FALSE)</f>
        <v>4707</v>
      </c>
      <c r="S126" s="13">
        <f>VLOOKUP($B126,'Reference Data'!$C$2:$L$152,4,FALSE)</f>
        <v>7045</v>
      </c>
      <c r="T126" s="13">
        <f>VLOOKUP($B126,'Reference Data'!$C$2:$L$152,5,FALSE)</f>
        <v>9401.6</v>
      </c>
      <c r="U126" s="13">
        <f>VLOOKUP($B126,'Reference Data'!$C$2:$L$152,6,FALSE)</f>
        <v>4942.3500000000004</v>
      </c>
      <c r="V126" s="13">
        <f>VLOOKUP($B126,'Reference Data'!$C$2:$L$152,7,FALSE)</f>
        <v>4459.25</v>
      </c>
      <c r="W126" s="13">
        <f>VLOOKUP($B126,'Reference Data'!$C$2:$L$152,8,FALSE)</f>
        <v>31257.824808090001</v>
      </c>
      <c r="X126" s="13">
        <f>VLOOKUP($B126,'Reference Data'!$C$2:$L$152,9,FALSE)</f>
        <v>21152.956382222499</v>
      </c>
      <c r="Y126" s="13">
        <f>VLOOKUP($B126,'Reference Data'!$C$2:$L$152,10,FALSE)</f>
        <v>10104.868425867502</v>
      </c>
      <c r="Z126" s="13">
        <f>12/F126*C126*BGHE_site_summary!$F$2</f>
        <v>9536.8182456332834</v>
      </c>
      <c r="AA126" s="13">
        <f>12/L126*I126*BGHE_site_summary!$F$2</f>
        <v>8199.0929680633162</v>
      </c>
      <c r="AB126" s="13">
        <f>Z126-AA126</f>
        <v>1337.7252775699671</v>
      </c>
    </row>
    <row r="127" spans="1:28" x14ac:dyDescent="0.35">
      <c r="A127" s="14" t="s">
        <v>23</v>
      </c>
      <c r="B127" s="14" t="s">
        <v>65</v>
      </c>
      <c r="C127" s="14">
        <v>5</v>
      </c>
      <c r="D127" s="14">
        <v>1</v>
      </c>
      <c r="E127" s="14">
        <v>14</v>
      </c>
      <c r="F127" s="14">
        <v>10.8600000008522</v>
      </c>
      <c r="G127" s="14" t="b">
        <v>0</v>
      </c>
      <c r="H127" s="14" t="s">
        <v>47</v>
      </c>
      <c r="I127" s="14">
        <v>5</v>
      </c>
      <c r="J127" s="14">
        <v>1</v>
      </c>
      <c r="K127" s="14">
        <v>14</v>
      </c>
      <c r="L127" s="14">
        <v>13.41907556</v>
      </c>
      <c r="M127" s="14" t="b">
        <v>1</v>
      </c>
      <c r="N127" s="14">
        <v>11928.070134097199</v>
      </c>
      <c r="O127" s="14">
        <v>5148.5328415525701</v>
      </c>
      <c r="P127" s="14">
        <v>6779.53729254466</v>
      </c>
      <c r="Q127" s="13">
        <f>VLOOKUP($B127,'Reference Data'!$C$2:$L$152,2,FALSE)</f>
        <v>11752</v>
      </c>
      <c r="R127" s="13">
        <f>VLOOKUP($B127,'Reference Data'!$C$2:$L$152,3,FALSE)</f>
        <v>4707</v>
      </c>
      <c r="S127" s="13">
        <f>VLOOKUP($B127,'Reference Data'!$C$2:$L$152,4,FALSE)</f>
        <v>7045</v>
      </c>
      <c r="T127" s="13">
        <f>VLOOKUP($B127,'Reference Data'!$C$2:$L$152,5,FALSE)</f>
        <v>9401.6</v>
      </c>
      <c r="U127" s="13">
        <f>VLOOKUP($B127,'Reference Data'!$C$2:$L$152,6,FALSE)</f>
        <v>4942.3500000000004</v>
      </c>
      <c r="V127" s="13">
        <f>VLOOKUP($B127,'Reference Data'!$C$2:$L$152,7,FALSE)</f>
        <v>4459.25</v>
      </c>
      <c r="W127" s="13">
        <f>VLOOKUP($B127,'Reference Data'!$C$2:$L$152,8,FALSE)</f>
        <v>35006.485765695499</v>
      </c>
      <c r="X127" s="13">
        <f>VLOOKUP($B127,'Reference Data'!$C$2:$L$152,9,FALSE)</f>
        <v>24861.589328637299</v>
      </c>
      <c r="Y127" s="13">
        <f>VLOOKUP($B127,'Reference Data'!$C$2:$L$152,10,FALSE)</f>
        <v>10144.8964370582</v>
      </c>
      <c r="Z127" s="13">
        <f>12/F127*C127*BGHE_site_summary!$F$2</f>
        <v>9536.8182454621292</v>
      </c>
      <c r="AA127" s="13">
        <f>12/L127*I127*BGHE_site_summary!$F$2</f>
        <v>7718.1058926719388</v>
      </c>
      <c r="AB127" s="13">
        <f>Z127-AA127</f>
        <v>1818.7123527901904</v>
      </c>
    </row>
    <row r="128" spans="1:28" x14ac:dyDescent="0.35">
      <c r="A128" s="14" t="s">
        <v>27</v>
      </c>
      <c r="B128" s="14" t="s">
        <v>128</v>
      </c>
      <c r="C128" s="14">
        <v>4</v>
      </c>
      <c r="D128" s="14">
        <v>2.4</v>
      </c>
      <c r="E128" s="14">
        <v>11</v>
      </c>
      <c r="F128" s="14">
        <v>8.2400000003155593</v>
      </c>
      <c r="G128" s="14" t="b">
        <v>0</v>
      </c>
      <c r="H128" s="14" t="s">
        <v>45</v>
      </c>
      <c r="I128" s="14">
        <v>4</v>
      </c>
      <c r="J128" s="14">
        <v>2.4</v>
      </c>
      <c r="K128" s="14">
        <v>0</v>
      </c>
      <c r="L128" s="14">
        <v>12</v>
      </c>
      <c r="M128" s="14" t="b">
        <v>1</v>
      </c>
      <c r="N128" s="14">
        <v>19717.832378577401</v>
      </c>
      <c r="O128" s="14">
        <v>4342.9713548353202</v>
      </c>
      <c r="P128" s="14">
        <v>15374.8610237421</v>
      </c>
      <c r="Q128" s="13">
        <f>VLOOKUP($B128,'Reference Data'!$C$2:$L$152,2,FALSE)</f>
        <v>11526</v>
      </c>
      <c r="R128" s="13">
        <f>VLOOKUP($B128,'Reference Data'!$C$2:$L$152,3,FALSE)</f>
        <v>5710</v>
      </c>
      <c r="S128" s="13">
        <f>VLOOKUP($B128,'Reference Data'!$C$2:$L$152,4,FALSE)</f>
        <v>5816</v>
      </c>
      <c r="T128" s="13">
        <f>VLOOKUP($B128,'Reference Data'!$C$2:$L$152,5,FALSE)</f>
        <v>9220.8000000000011</v>
      </c>
      <c r="U128" s="13">
        <f>VLOOKUP($B128,'Reference Data'!$C$2:$L$152,6,FALSE)</f>
        <v>5995.5</v>
      </c>
      <c r="V128" s="13">
        <f>VLOOKUP($B128,'Reference Data'!$C$2:$L$152,7,FALSE)</f>
        <v>3225.3000000000011</v>
      </c>
      <c r="W128" s="13">
        <f>VLOOKUP($B128,'Reference Data'!$C$2:$L$152,8,FALSE)</f>
        <v>25247.849867561901</v>
      </c>
      <c r="X128" s="13">
        <f>VLOOKUP($B128,'Reference Data'!$C$2:$L$152,9,FALSE)</f>
        <v>12582.903458815001</v>
      </c>
      <c r="Y128" s="13">
        <f>VLOOKUP($B128,'Reference Data'!$C$2:$L$152,10,FALSE)</f>
        <v>12664.9464087469</v>
      </c>
      <c r="Z128" s="13">
        <f>12/F128*C128*BGHE_site_summary!$F$2</f>
        <v>10055.324868920357</v>
      </c>
      <c r="AA128" s="13">
        <f>12/L128*I128*BGHE_site_summary!$F$2</f>
        <v>6904.6564102563998</v>
      </c>
      <c r="AB128" s="13">
        <f>Z128-AA128</f>
        <v>3150.6684586639576</v>
      </c>
    </row>
    <row r="129" spans="1:28" x14ac:dyDescent="0.35">
      <c r="A129" s="14" t="s">
        <v>25</v>
      </c>
      <c r="B129" s="14" t="s">
        <v>89</v>
      </c>
      <c r="C129" s="14">
        <v>7.5</v>
      </c>
      <c r="D129" s="14">
        <v>1.5</v>
      </c>
      <c r="E129" s="14">
        <v>9</v>
      </c>
      <c r="F129" s="14">
        <v>10.8599999958568</v>
      </c>
      <c r="G129" s="14" t="b">
        <v>0</v>
      </c>
      <c r="H129" s="14" t="s">
        <v>47</v>
      </c>
      <c r="I129" s="14">
        <v>7.5</v>
      </c>
      <c r="J129" s="14">
        <v>1.5</v>
      </c>
      <c r="K129" s="14">
        <v>9</v>
      </c>
      <c r="L129" s="14">
        <v>12.442388299999999</v>
      </c>
      <c r="M129" s="14" t="b">
        <v>1</v>
      </c>
      <c r="N129" s="14">
        <v>17892.105205714201</v>
      </c>
      <c r="O129" s="14">
        <v>8353.7265874300592</v>
      </c>
      <c r="P129" s="14">
        <v>9538.3786182841395</v>
      </c>
      <c r="Q129" s="13">
        <f>VLOOKUP($B129,'Reference Data'!$C$2:$L$152,2,FALSE)</f>
        <v>11277</v>
      </c>
      <c r="R129" s="13">
        <f>VLOOKUP($B129,'Reference Data'!$C$2:$L$152,3,FALSE)</f>
        <v>4889</v>
      </c>
      <c r="S129" s="13">
        <f>VLOOKUP($B129,'Reference Data'!$C$2:$L$152,4,FALSE)</f>
        <v>6388</v>
      </c>
      <c r="T129" s="13">
        <f>VLOOKUP($B129,'Reference Data'!$C$2:$L$152,5,FALSE)</f>
        <v>9021.6</v>
      </c>
      <c r="U129" s="13">
        <f>VLOOKUP($B129,'Reference Data'!$C$2:$L$152,6,FALSE)</f>
        <v>5133.45</v>
      </c>
      <c r="V129" s="13">
        <f>VLOOKUP($B129,'Reference Data'!$C$2:$L$152,7,FALSE)</f>
        <v>3888.1500000000005</v>
      </c>
      <c r="W129" s="13">
        <f>VLOOKUP($B129,'Reference Data'!$C$2:$L$152,8,FALSE)</f>
        <v>46601.595219151401</v>
      </c>
      <c r="X129" s="13">
        <f>VLOOKUP($B129,'Reference Data'!$C$2:$L$152,9,FALSE)</f>
        <v>31384.250563564201</v>
      </c>
      <c r="Y129" s="13">
        <f>VLOOKUP($B129,'Reference Data'!$C$2:$L$152,10,FALSE)</f>
        <v>15217.3446555872</v>
      </c>
      <c r="Z129" s="13">
        <f>12/F129*C129*BGHE_site_summary!$F$2</f>
        <v>14305.227374773336</v>
      </c>
      <c r="AA129" s="13">
        <f>12/L129*I129*BGHE_site_summary!$F$2</f>
        <v>12485.928383280645</v>
      </c>
      <c r="AB129" s="13">
        <f>Z129-AA129</f>
        <v>1819.2989914926911</v>
      </c>
    </row>
    <row r="130" spans="1:28" x14ac:dyDescent="0.35">
      <c r="A130" s="14" t="s">
        <v>25</v>
      </c>
      <c r="B130" s="14" t="s">
        <v>90</v>
      </c>
      <c r="C130" s="14">
        <v>6</v>
      </c>
      <c r="D130" s="14">
        <v>1.5</v>
      </c>
      <c r="E130" s="14">
        <v>20</v>
      </c>
      <c r="F130" s="14">
        <v>8.2400000006917598</v>
      </c>
      <c r="G130" s="14" t="b">
        <v>0</v>
      </c>
      <c r="H130" s="14" t="s">
        <v>45</v>
      </c>
      <c r="I130" s="14">
        <v>6</v>
      </c>
      <c r="J130" s="14">
        <v>1.5</v>
      </c>
      <c r="K130" s="14">
        <v>0</v>
      </c>
      <c r="L130" s="14">
        <v>11.9</v>
      </c>
      <c r="M130" s="14" t="b">
        <v>1</v>
      </c>
      <c r="N130" s="14">
        <v>18432.077076454301</v>
      </c>
      <c r="O130" s="14">
        <v>6969.2379710637397</v>
      </c>
      <c r="P130" s="14">
        <v>11462.8391053905</v>
      </c>
      <c r="Q130" s="13">
        <f>VLOOKUP($B130,'Reference Data'!$C$2:$L$152,2,FALSE)</f>
        <v>11047</v>
      </c>
      <c r="R130" s="13">
        <f>VLOOKUP($B130,'Reference Data'!$C$2:$L$152,3,FALSE)</f>
        <v>4979</v>
      </c>
      <c r="S130" s="13">
        <f>VLOOKUP($B130,'Reference Data'!$C$2:$L$152,4,FALSE)</f>
        <v>6068</v>
      </c>
      <c r="T130" s="13">
        <f>VLOOKUP($B130,'Reference Data'!$C$2:$L$152,5,FALSE)</f>
        <v>8837.6</v>
      </c>
      <c r="U130" s="13">
        <f>VLOOKUP($B130,'Reference Data'!$C$2:$L$152,6,FALSE)</f>
        <v>5227.95</v>
      </c>
      <c r="V130" s="13">
        <f>VLOOKUP($B130,'Reference Data'!$C$2:$L$152,7,FALSE)</f>
        <v>3609.6500000000005</v>
      </c>
      <c r="W130" s="13">
        <f>VLOOKUP($B130,'Reference Data'!$C$2:$L$152,8,FALSE)</f>
        <v>44687.888283571301</v>
      </c>
      <c r="X130" s="13">
        <f>VLOOKUP($B130,'Reference Data'!$C$2:$L$152,9,FALSE)</f>
        <v>19183.728206935299</v>
      </c>
      <c r="Y130" s="13">
        <f>VLOOKUP($B130,'Reference Data'!$C$2:$L$152,10,FALSE)</f>
        <v>25504.160076636002</v>
      </c>
      <c r="Z130" s="13">
        <f>12/F130*C130*BGHE_site_summary!$F$2</f>
        <v>15082.987302691918</v>
      </c>
      <c r="AA130" s="13">
        <f>12/L130*I130*BGHE_site_summary!$F$2</f>
        <v>10444.018099547495</v>
      </c>
      <c r="AB130" s="13">
        <f>Z130-AA130</f>
        <v>4638.9692031444229</v>
      </c>
    </row>
    <row r="131" spans="1:28" x14ac:dyDescent="0.35">
      <c r="A131" s="14" t="s">
        <v>25</v>
      </c>
      <c r="B131" s="14" t="s">
        <v>91</v>
      </c>
      <c r="C131" s="14">
        <v>6</v>
      </c>
      <c r="D131" s="14">
        <v>1.5</v>
      </c>
      <c r="E131" s="14">
        <v>20</v>
      </c>
      <c r="F131" s="14">
        <v>8.2400000006917598</v>
      </c>
      <c r="G131" s="14" t="b">
        <v>0</v>
      </c>
      <c r="H131" s="14" t="s">
        <v>45</v>
      </c>
      <c r="I131" s="14">
        <v>6</v>
      </c>
      <c r="J131" s="14">
        <v>1.5</v>
      </c>
      <c r="K131" s="14">
        <v>0</v>
      </c>
      <c r="L131" s="14">
        <v>11.9</v>
      </c>
      <c r="M131" s="14" t="b">
        <v>1</v>
      </c>
      <c r="N131" s="14">
        <v>18432.077076454301</v>
      </c>
      <c r="O131" s="14">
        <v>6969.2379710637397</v>
      </c>
      <c r="P131" s="14">
        <v>11462.8391053905</v>
      </c>
      <c r="Q131" s="13">
        <f>VLOOKUP($B131,'Reference Data'!$C$2:$L$152,2,FALSE)</f>
        <v>11047</v>
      </c>
      <c r="R131" s="13">
        <f>VLOOKUP($B131,'Reference Data'!$C$2:$L$152,3,FALSE)</f>
        <v>4979</v>
      </c>
      <c r="S131" s="13">
        <f>VLOOKUP($B131,'Reference Data'!$C$2:$L$152,4,FALSE)</f>
        <v>6068</v>
      </c>
      <c r="T131" s="13">
        <f>VLOOKUP($B131,'Reference Data'!$C$2:$L$152,5,FALSE)</f>
        <v>8837.6</v>
      </c>
      <c r="U131" s="13">
        <f>VLOOKUP($B131,'Reference Data'!$C$2:$L$152,6,FALSE)</f>
        <v>5227.95</v>
      </c>
      <c r="V131" s="13">
        <f>VLOOKUP($B131,'Reference Data'!$C$2:$L$152,7,FALSE)</f>
        <v>3609.6500000000005</v>
      </c>
      <c r="W131" s="13">
        <f>VLOOKUP($B131,'Reference Data'!$C$2:$L$152,8,FALSE)</f>
        <v>44687.888283571301</v>
      </c>
      <c r="X131" s="13">
        <f>VLOOKUP($B131,'Reference Data'!$C$2:$L$152,9,FALSE)</f>
        <v>19183.728206935299</v>
      </c>
      <c r="Y131" s="13">
        <f>VLOOKUP($B131,'Reference Data'!$C$2:$L$152,10,FALSE)</f>
        <v>25504.160076636002</v>
      </c>
      <c r="Z131" s="13">
        <f>12/F131*C131*BGHE_site_summary!$F$2</f>
        <v>15082.987302691918</v>
      </c>
      <c r="AA131" s="13">
        <f>12/L131*I131*BGHE_site_summary!$F$2</f>
        <v>10444.018099547495</v>
      </c>
      <c r="AB131" s="13">
        <f>Z131-AA131</f>
        <v>4638.9692031444229</v>
      </c>
    </row>
    <row r="132" spans="1:28" x14ac:dyDescent="0.35">
      <c r="A132" s="14" t="s">
        <v>27</v>
      </c>
      <c r="B132" s="14" t="s">
        <v>129</v>
      </c>
      <c r="C132" s="14">
        <v>4</v>
      </c>
      <c r="D132" s="14">
        <v>1</v>
      </c>
      <c r="E132" s="14">
        <v>4</v>
      </c>
      <c r="F132" s="14">
        <v>10.8600000047044</v>
      </c>
      <c r="G132" s="14" t="b">
        <v>0</v>
      </c>
      <c r="H132" s="14" t="s">
        <v>47</v>
      </c>
      <c r="I132" s="14">
        <v>4</v>
      </c>
      <c r="J132" s="14">
        <v>1</v>
      </c>
      <c r="K132" s="14">
        <v>4</v>
      </c>
      <c r="L132" s="14">
        <v>11.53678777</v>
      </c>
      <c r="M132" s="14" t="b">
        <v>1</v>
      </c>
      <c r="N132" s="14">
        <v>10603.8533902497</v>
      </c>
      <c r="O132" s="14">
        <v>4776.2528176672704</v>
      </c>
      <c r="P132" s="14">
        <v>5827.6005725824398</v>
      </c>
      <c r="Q132" s="13">
        <f>VLOOKUP($B132,'Reference Data'!$C$2:$L$152,2,FALSE)</f>
        <v>10614</v>
      </c>
      <c r="R132" s="13">
        <f>VLOOKUP($B132,'Reference Data'!$C$2:$L$152,3,FALSE)</f>
        <v>4107</v>
      </c>
      <c r="S132" s="13">
        <f>VLOOKUP($B132,'Reference Data'!$C$2:$L$152,4,FALSE)</f>
        <v>6507</v>
      </c>
      <c r="T132" s="13">
        <f>VLOOKUP($B132,'Reference Data'!$C$2:$L$152,5,FALSE)</f>
        <v>8491.2000000000007</v>
      </c>
      <c r="U132" s="13">
        <f>VLOOKUP($B132,'Reference Data'!$C$2:$L$152,6,FALSE)</f>
        <v>4312.3500000000004</v>
      </c>
      <c r="V132" s="13">
        <f>VLOOKUP($B132,'Reference Data'!$C$2:$L$152,7,FALSE)</f>
        <v>4178.8500000000004</v>
      </c>
      <c r="W132" s="13">
        <f>VLOOKUP($B132,'Reference Data'!$C$2:$L$152,8,FALSE)</f>
        <v>22713.4765663625</v>
      </c>
      <c r="X132" s="13">
        <f>VLOOKUP($B132,'Reference Data'!$C$2:$L$152,9,FALSE)</f>
        <v>14629.5818256685</v>
      </c>
      <c r="Y132" s="13">
        <f>VLOOKUP($B132,'Reference Data'!$C$2:$L$152,10,FALSE)</f>
        <v>8083.8947406940006</v>
      </c>
      <c r="Z132" s="13">
        <f>12/F132*C132*BGHE_site_summary!$F$2</f>
        <v>7629.454593663424</v>
      </c>
      <c r="AA132" s="13">
        <f>12/L132*I132*BGHE_site_summary!$F$2</f>
        <v>7181.8844703491322</v>
      </c>
      <c r="AB132" s="13">
        <f>Z132-AA132</f>
        <v>447.57012331429178</v>
      </c>
    </row>
    <row r="133" spans="1:28" x14ac:dyDescent="0.35">
      <c r="A133" s="14" t="s">
        <v>27</v>
      </c>
      <c r="B133" s="14" t="s">
        <v>126</v>
      </c>
      <c r="C133" s="14">
        <v>4</v>
      </c>
      <c r="D133" s="14">
        <v>0.75</v>
      </c>
      <c r="E133" s="14">
        <v>12</v>
      </c>
      <c r="F133" s="14">
        <v>8.2399999996084592</v>
      </c>
      <c r="G133" s="14" t="b">
        <v>0</v>
      </c>
      <c r="H133" s="14" t="s">
        <v>45</v>
      </c>
      <c r="I133" s="14">
        <v>4</v>
      </c>
      <c r="J133" s="14">
        <v>0.75</v>
      </c>
      <c r="K133" s="14">
        <v>0</v>
      </c>
      <c r="L133" s="14">
        <v>11.18</v>
      </c>
      <c r="M133" s="14" t="b">
        <v>1</v>
      </c>
      <c r="N133" s="14">
        <v>10961.304779157101</v>
      </c>
      <c r="O133" s="14">
        <v>5004.4155392054599</v>
      </c>
      <c r="P133" s="14">
        <v>5956.8892399516699</v>
      </c>
      <c r="Q133" s="13">
        <f>VLOOKUP($B133,'Reference Data'!$C$2:$L$152,2,FALSE)</f>
        <v>10010</v>
      </c>
      <c r="R133" s="13">
        <f>VLOOKUP($B133,'Reference Data'!$C$2:$L$152,3,FALSE)</f>
        <v>3557</v>
      </c>
      <c r="S133" s="13">
        <f>VLOOKUP($B133,'Reference Data'!$C$2:$L$152,4,FALSE)</f>
        <v>6453</v>
      </c>
      <c r="T133" s="13">
        <f>VLOOKUP($B133,'Reference Data'!$C$2:$L$152,5,FALSE)</f>
        <v>8008</v>
      </c>
      <c r="U133" s="13">
        <f>VLOOKUP($B133,'Reference Data'!$C$2:$L$152,6,FALSE)</f>
        <v>3734.8500000000004</v>
      </c>
      <c r="V133" s="13">
        <f>VLOOKUP($B133,'Reference Data'!$C$2:$L$152,7,FALSE)</f>
        <v>4273.1499999999996</v>
      </c>
      <c r="W133" s="13">
        <f>VLOOKUP($B133,'Reference Data'!$C$2:$L$152,8,FALSE)</f>
        <v>27351.217854041301</v>
      </c>
      <c r="X133" s="13">
        <f>VLOOKUP($B133,'Reference Data'!$C$2:$L$152,9,FALSE)</f>
        <v>13563.260777949001</v>
      </c>
      <c r="Y133" s="13">
        <f>VLOOKUP($B133,'Reference Data'!$C$2:$L$152,10,FALSE)</f>
        <v>13787.9570760923</v>
      </c>
      <c r="Z133" s="13">
        <f>12/F133*C133*BGHE_site_summary!$F$2</f>
        <v>10055.324869783235</v>
      </c>
      <c r="AA133" s="13">
        <f>12/L133*I133*BGHE_site_summary!$F$2</f>
        <v>7411.0802256777097</v>
      </c>
      <c r="AB133" s="13">
        <f>Z133-AA133</f>
        <v>2644.2446441055254</v>
      </c>
    </row>
    <row r="134" spans="1:28" x14ac:dyDescent="0.35">
      <c r="A134" s="14" t="s">
        <v>27</v>
      </c>
      <c r="B134" s="14" t="s">
        <v>127</v>
      </c>
      <c r="C134" s="14">
        <v>4</v>
      </c>
      <c r="D134" s="14">
        <v>0.75</v>
      </c>
      <c r="E134" s="14">
        <v>12</v>
      </c>
      <c r="F134" s="14">
        <v>8.2399999996084592</v>
      </c>
      <c r="G134" s="14" t="b">
        <v>0</v>
      </c>
      <c r="H134" s="14" t="s">
        <v>45</v>
      </c>
      <c r="I134" s="14">
        <v>4</v>
      </c>
      <c r="J134" s="14">
        <v>0.75</v>
      </c>
      <c r="K134" s="14">
        <v>0</v>
      </c>
      <c r="L134" s="14">
        <v>11.18</v>
      </c>
      <c r="M134" s="14" t="b">
        <v>1</v>
      </c>
      <c r="N134" s="14">
        <v>10961.304779157101</v>
      </c>
      <c r="O134" s="14">
        <v>5004.4155392054599</v>
      </c>
      <c r="P134" s="14">
        <v>5956.8892399516699</v>
      </c>
      <c r="Q134" s="13">
        <f>VLOOKUP($B134,'Reference Data'!$C$2:$L$152,2,FALSE)</f>
        <v>10010</v>
      </c>
      <c r="R134" s="13">
        <f>VLOOKUP($B134,'Reference Data'!$C$2:$L$152,3,FALSE)</f>
        <v>3557</v>
      </c>
      <c r="S134" s="13">
        <f>VLOOKUP($B134,'Reference Data'!$C$2:$L$152,4,FALSE)</f>
        <v>6453</v>
      </c>
      <c r="T134" s="13">
        <f>VLOOKUP($B134,'Reference Data'!$C$2:$L$152,5,FALSE)</f>
        <v>8008</v>
      </c>
      <c r="U134" s="13">
        <f>VLOOKUP($B134,'Reference Data'!$C$2:$L$152,6,FALSE)</f>
        <v>3734.8500000000004</v>
      </c>
      <c r="V134" s="13">
        <f>VLOOKUP($B134,'Reference Data'!$C$2:$L$152,7,FALSE)</f>
        <v>4273.1499999999996</v>
      </c>
      <c r="W134" s="13">
        <f>VLOOKUP($B134,'Reference Data'!$C$2:$L$152,8,FALSE)</f>
        <v>27351.217854041301</v>
      </c>
      <c r="X134" s="13">
        <f>VLOOKUP($B134,'Reference Data'!$C$2:$L$152,9,FALSE)</f>
        <v>13563.260777949001</v>
      </c>
      <c r="Y134" s="13">
        <f>VLOOKUP($B134,'Reference Data'!$C$2:$L$152,10,FALSE)</f>
        <v>13787.9570760923</v>
      </c>
      <c r="Z134" s="13">
        <f>12/F134*C134*BGHE_site_summary!$F$2</f>
        <v>10055.324869783235</v>
      </c>
      <c r="AA134" s="13">
        <f>12/L134*I134*BGHE_site_summary!$F$2</f>
        <v>7411.0802256777097</v>
      </c>
      <c r="AB134" s="13">
        <f>Z134-AA134</f>
        <v>2644.2446441055254</v>
      </c>
    </row>
    <row r="135" spans="1:28" x14ac:dyDescent="0.35">
      <c r="A135" s="14" t="s">
        <v>27</v>
      </c>
      <c r="B135" s="14" t="s">
        <v>124</v>
      </c>
      <c r="C135" s="14">
        <v>4</v>
      </c>
      <c r="D135" s="14">
        <v>0.75</v>
      </c>
      <c r="E135" s="14">
        <v>18</v>
      </c>
      <c r="F135" s="14">
        <v>8.2400000022272106</v>
      </c>
      <c r="G135" s="14" t="b">
        <v>0</v>
      </c>
      <c r="H135" s="14" t="s">
        <v>45</v>
      </c>
      <c r="I135" s="14">
        <v>4</v>
      </c>
      <c r="J135" s="14">
        <v>0.75</v>
      </c>
      <c r="K135" s="14">
        <v>0</v>
      </c>
      <c r="L135" s="14">
        <v>11.76</v>
      </c>
      <c r="M135" s="14" t="b">
        <v>1</v>
      </c>
      <c r="N135" s="14">
        <v>10961.304776938399</v>
      </c>
      <c r="O135" s="14">
        <v>4750.6528551435904</v>
      </c>
      <c r="P135" s="14">
        <v>6210.6519217948899</v>
      </c>
      <c r="Q135" s="13">
        <f>VLOOKUP($B135,'Reference Data'!$C$2:$L$152,2,FALSE)</f>
        <v>10010</v>
      </c>
      <c r="R135" s="13">
        <f>VLOOKUP($B135,'Reference Data'!$C$2:$L$152,3,FALSE)</f>
        <v>3626</v>
      </c>
      <c r="S135" s="13">
        <f>VLOOKUP($B135,'Reference Data'!$C$2:$L$152,4,FALSE)</f>
        <v>6384</v>
      </c>
      <c r="T135" s="13">
        <f>VLOOKUP($B135,'Reference Data'!$C$2:$L$152,5,FALSE)</f>
        <v>8008</v>
      </c>
      <c r="U135" s="13">
        <f>VLOOKUP($B135,'Reference Data'!$C$2:$L$152,6,FALSE)</f>
        <v>3807.3</v>
      </c>
      <c r="V135" s="13">
        <f>VLOOKUP($B135,'Reference Data'!$C$2:$L$152,7,FALSE)</f>
        <v>4200.7</v>
      </c>
      <c r="W135" s="13">
        <f>VLOOKUP($B135,'Reference Data'!$C$2:$L$152,8,FALSE)</f>
        <v>29079.661687133499</v>
      </c>
      <c r="X135" s="13">
        <f>VLOOKUP($B135,'Reference Data'!$C$2:$L$152,9,FALSE)</f>
        <v>12855.6858089374</v>
      </c>
      <c r="Y135" s="13">
        <f>VLOOKUP($B135,'Reference Data'!$C$2:$L$152,10,FALSE)</f>
        <v>16223.975878196099</v>
      </c>
      <c r="Z135" s="13">
        <f>12/F135*C135*BGHE_site_summary!$F$2</f>
        <v>10055.324866587556</v>
      </c>
      <c r="AA135" s="13">
        <f>12/L135*I135*BGHE_site_summary!$F$2</f>
        <v>7045.5677655677555</v>
      </c>
      <c r="AB135" s="13">
        <f>Z135-AA135</f>
        <v>3009.7571010198008</v>
      </c>
    </row>
    <row r="136" spans="1:28" x14ac:dyDescent="0.35">
      <c r="A136" s="14" t="s">
        <v>27</v>
      </c>
      <c r="B136" s="14" t="s">
        <v>132</v>
      </c>
      <c r="C136" s="14">
        <v>3</v>
      </c>
      <c r="D136" s="14">
        <v>1</v>
      </c>
      <c r="E136" s="14">
        <v>9</v>
      </c>
      <c r="F136" s="14">
        <v>10.8599999958568</v>
      </c>
      <c r="G136" s="14" t="b">
        <v>0</v>
      </c>
      <c r="H136" s="14" t="s">
        <v>47</v>
      </c>
      <c r="I136" s="14">
        <v>3</v>
      </c>
      <c r="J136" s="14">
        <v>1</v>
      </c>
      <c r="K136" s="14">
        <v>9</v>
      </c>
      <c r="L136" s="14">
        <v>12.442388299999999</v>
      </c>
      <c r="M136" s="14" t="b">
        <v>1</v>
      </c>
      <c r="N136" s="14">
        <v>9279.6366519873409</v>
      </c>
      <c r="O136" s="14">
        <v>3257.5379704830302</v>
      </c>
      <c r="P136" s="14">
        <v>6022.0986815043098</v>
      </c>
      <c r="Q136" s="13">
        <f>VLOOKUP($B136,'Reference Data'!$C$2:$L$152,2,FALSE)</f>
        <v>9476</v>
      </c>
      <c r="R136" s="13">
        <f>VLOOKUP($B136,'Reference Data'!$C$2:$L$152,3,FALSE)</f>
        <v>3322</v>
      </c>
      <c r="S136" s="13">
        <f>VLOOKUP($B136,'Reference Data'!$C$2:$L$152,4,FALSE)</f>
        <v>6154</v>
      </c>
      <c r="T136" s="13">
        <f>VLOOKUP($B136,'Reference Data'!$C$2:$L$152,5,FALSE)</f>
        <v>7580.8</v>
      </c>
      <c r="U136" s="13">
        <f>VLOOKUP($B136,'Reference Data'!$C$2:$L$152,6,FALSE)</f>
        <v>3488.1000000000004</v>
      </c>
      <c r="V136" s="13">
        <f>VLOOKUP($B136,'Reference Data'!$C$2:$L$152,7,FALSE)</f>
        <v>4092.7</v>
      </c>
      <c r="W136" s="13">
        <f>VLOOKUP($B136,'Reference Data'!$C$2:$L$152,8,FALSE)</f>
        <v>18576.2202545359</v>
      </c>
      <c r="X136" s="13">
        <f>VLOOKUP($B136,'Reference Data'!$C$2:$L$152,9,FALSE)</f>
        <v>12513.299199015401</v>
      </c>
      <c r="Y136" s="13">
        <f>VLOOKUP($B136,'Reference Data'!$C$2:$L$152,10,FALSE)</f>
        <v>6062.9210555204991</v>
      </c>
      <c r="Z136" s="13">
        <f>12/F136*C136*BGHE_site_summary!$F$2</f>
        <v>5722.0909499093341</v>
      </c>
      <c r="AA136" s="13">
        <f>12/L136*I136*BGHE_site_summary!$F$2</f>
        <v>4994.3713533122582</v>
      </c>
      <c r="AB136" s="13">
        <f>Z136-AA136</f>
        <v>727.71959659707591</v>
      </c>
    </row>
    <row r="137" spans="1:28" x14ac:dyDescent="0.35">
      <c r="A137" s="14" t="s">
        <v>27</v>
      </c>
      <c r="B137" s="14" t="s">
        <v>133</v>
      </c>
      <c r="C137" s="14">
        <v>3</v>
      </c>
      <c r="D137" s="14">
        <v>1</v>
      </c>
      <c r="E137" s="14">
        <v>6</v>
      </c>
      <c r="F137" s="14">
        <v>10.8599999999283</v>
      </c>
      <c r="G137" s="14" t="b">
        <v>0</v>
      </c>
      <c r="H137" s="14" t="s">
        <v>47</v>
      </c>
      <c r="I137" s="14">
        <v>3</v>
      </c>
      <c r="J137" s="14">
        <v>1</v>
      </c>
      <c r="K137" s="14">
        <v>6</v>
      </c>
      <c r="L137" s="14">
        <v>11.890837449999999</v>
      </c>
      <c r="M137" s="14" t="b">
        <v>1</v>
      </c>
      <c r="N137" s="14">
        <v>9279.6366504979505</v>
      </c>
      <c r="O137" s="14">
        <v>3418.3725839587901</v>
      </c>
      <c r="P137" s="14">
        <v>5861.26406653916</v>
      </c>
      <c r="Q137" s="13">
        <f>VLOOKUP($B137,'Reference Data'!$C$2:$L$152,2,FALSE)</f>
        <v>9476</v>
      </c>
      <c r="R137" s="13">
        <f>VLOOKUP($B137,'Reference Data'!$C$2:$L$152,3,FALSE)</f>
        <v>3422</v>
      </c>
      <c r="S137" s="13">
        <f>VLOOKUP($B137,'Reference Data'!$C$2:$L$152,4,FALSE)</f>
        <v>6054</v>
      </c>
      <c r="T137" s="13">
        <f>VLOOKUP($B137,'Reference Data'!$C$2:$L$152,5,FALSE)</f>
        <v>7580.8</v>
      </c>
      <c r="U137" s="13">
        <f>VLOOKUP($B137,'Reference Data'!$C$2:$L$152,6,FALSE)</f>
        <v>3593.1000000000004</v>
      </c>
      <c r="V137" s="13">
        <f>VLOOKUP($B137,'Reference Data'!$C$2:$L$152,7,FALSE)</f>
        <v>3987.7</v>
      </c>
      <c r="W137" s="13">
        <f>VLOOKUP($B137,'Reference Data'!$C$2:$L$152,8,FALSE)</f>
        <v>17800.771675439199</v>
      </c>
      <c r="X137" s="13">
        <f>VLOOKUP($B137,'Reference Data'!$C$2:$L$152,9,FALSE)</f>
        <v>11737.8506199187</v>
      </c>
      <c r="Y137" s="13">
        <f>VLOOKUP($B137,'Reference Data'!$C$2:$L$152,10,FALSE)</f>
        <v>6062.9210555204991</v>
      </c>
      <c r="Z137" s="13">
        <f>12/F137*C137*BGHE_site_summary!$F$2</f>
        <v>5722.0909477640753</v>
      </c>
      <c r="AA137" s="13">
        <f>12/L137*I137*BGHE_site_summary!$F$2</f>
        <v>5226.0328974817166</v>
      </c>
      <c r="AB137" s="13">
        <f>Z137-AA137</f>
        <v>496.05805028235864</v>
      </c>
    </row>
    <row r="138" spans="1:28" x14ac:dyDescent="0.35">
      <c r="A138" s="14" t="s">
        <v>29</v>
      </c>
      <c r="B138" s="14" t="s">
        <v>190</v>
      </c>
      <c r="C138" s="14">
        <v>4</v>
      </c>
      <c r="D138" s="14">
        <v>0.75</v>
      </c>
      <c r="E138" s="14">
        <v>7</v>
      </c>
      <c r="F138" s="14">
        <v>10.859999997325399</v>
      </c>
      <c r="G138" s="14" t="b">
        <v>0</v>
      </c>
      <c r="H138" s="14" t="s">
        <v>47</v>
      </c>
      <c r="I138" s="14">
        <v>4</v>
      </c>
      <c r="J138" s="14">
        <v>0.75</v>
      </c>
      <c r="K138" s="14">
        <v>7</v>
      </c>
      <c r="L138" s="14">
        <v>12.07191619</v>
      </c>
      <c r="M138" s="14" t="b">
        <v>1</v>
      </c>
      <c r="N138" s="14">
        <v>9277.1067877852292</v>
      </c>
      <c r="O138" s="14">
        <v>4607.6959972299801</v>
      </c>
      <c r="P138" s="14">
        <v>4669.4107905552401</v>
      </c>
      <c r="Q138" s="13">
        <f>VLOOKUP($B138,'Reference Data'!$C$2:$L$152,2,FALSE)</f>
        <v>9099</v>
      </c>
      <c r="R138" s="13">
        <f>VLOOKUP($B138,'Reference Data'!$C$2:$L$152,3,FALSE)</f>
        <v>3796</v>
      </c>
      <c r="S138" s="13">
        <f>VLOOKUP($B138,'Reference Data'!$C$2:$L$152,4,FALSE)</f>
        <v>5303</v>
      </c>
      <c r="T138" s="13">
        <f>VLOOKUP($B138,'Reference Data'!$C$2:$L$152,5,FALSE)</f>
        <v>7279.2000000000007</v>
      </c>
      <c r="U138" s="13">
        <f>VLOOKUP($B138,'Reference Data'!$C$2:$L$152,6,FALSE)</f>
        <v>3985.8</v>
      </c>
      <c r="V138" s="13">
        <f>VLOOKUP($B138,'Reference Data'!$C$2:$L$152,7,FALSE)</f>
        <v>3293.4000000000005</v>
      </c>
      <c r="W138" s="13">
        <f>VLOOKUP($B138,'Reference Data'!$C$2:$L$152,8,FALSE)</f>
        <v>24387.535734887901</v>
      </c>
      <c r="X138" s="13">
        <f>VLOOKUP($B138,'Reference Data'!$C$2:$L$152,9,FALSE)</f>
        <v>16271.6185852413</v>
      </c>
      <c r="Y138" s="13">
        <f>VLOOKUP($B138,'Reference Data'!$C$2:$L$152,10,FALSE)</f>
        <v>8115.9171496466006</v>
      </c>
      <c r="Z138" s="13">
        <f>12/F138*C138*BGHE_site_summary!$F$2</f>
        <v>7629.4545988473801</v>
      </c>
      <c r="AA138" s="13">
        <f>12/L138*I138*BGHE_site_summary!$F$2</f>
        <v>6863.5232070043721</v>
      </c>
      <c r="AB138" s="13">
        <f>Z138-AA138</f>
        <v>765.93139184300799</v>
      </c>
    </row>
    <row r="139" spans="1:28" x14ac:dyDescent="0.35">
      <c r="A139" s="14" t="s">
        <v>29</v>
      </c>
      <c r="B139" s="14" t="s">
        <v>191</v>
      </c>
      <c r="C139" s="14">
        <v>4</v>
      </c>
      <c r="D139" s="14">
        <v>0.75</v>
      </c>
      <c r="E139" s="14">
        <v>7</v>
      </c>
      <c r="F139" s="14">
        <v>10.859999997325399</v>
      </c>
      <c r="G139" s="14" t="b">
        <v>0</v>
      </c>
      <c r="H139" s="14" t="s">
        <v>47</v>
      </c>
      <c r="I139" s="14">
        <v>4</v>
      </c>
      <c r="J139" s="14">
        <v>0.75</v>
      </c>
      <c r="K139" s="14">
        <v>7</v>
      </c>
      <c r="L139" s="14">
        <v>12.07191619</v>
      </c>
      <c r="M139" s="14" t="b">
        <v>1</v>
      </c>
      <c r="N139" s="14">
        <v>9277.1067877852292</v>
      </c>
      <c r="O139" s="14">
        <v>4607.6959972299801</v>
      </c>
      <c r="P139" s="14">
        <v>4669.4107905552401</v>
      </c>
      <c r="Q139" s="13">
        <f>VLOOKUP($B139,'Reference Data'!$C$2:$L$152,2,FALSE)</f>
        <v>9099</v>
      </c>
      <c r="R139" s="13">
        <f>VLOOKUP($B139,'Reference Data'!$C$2:$L$152,3,FALSE)</f>
        <v>3796</v>
      </c>
      <c r="S139" s="13">
        <f>VLOOKUP($B139,'Reference Data'!$C$2:$L$152,4,FALSE)</f>
        <v>5303</v>
      </c>
      <c r="T139" s="13">
        <f>VLOOKUP($B139,'Reference Data'!$C$2:$L$152,5,FALSE)</f>
        <v>7279.2000000000007</v>
      </c>
      <c r="U139" s="13">
        <f>VLOOKUP($B139,'Reference Data'!$C$2:$L$152,6,FALSE)</f>
        <v>3985.8</v>
      </c>
      <c r="V139" s="13">
        <f>VLOOKUP($B139,'Reference Data'!$C$2:$L$152,7,FALSE)</f>
        <v>3293.4000000000005</v>
      </c>
      <c r="W139" s="13">
        <f>VLOOKUP($B139,'Reference Data'!$C$2:$L$152,8,FALSE)</f>
        <v>24387.535734887901</v>
      </c>
      <c r="X139" s="13">
        <f>VLOOKUP($B139,'Reference Data'!$C$2:$L$152,9,FALSE)</f>
        <v>16271.6185852413</v>
      </c>
      <c r="Y139" s="13">
        <f>VLOOKUP($B139,'Reference Data'!$C$2:$L$152,10,FALSE)</f>
        <v>8115.9171496466006</v>
      </c>
      <c r="Z139" s="13">
        <f>12/F139*C139*BGHE_site_summary!$F$2</f>
        <v>7629.4545988473801</v>
      </c>
      <c r="AA139" s="13">
        <f>12/L139*I139*BGHE_site_summary!$F$2</f>
        <v>6863.5232070043721</v>
      </c>
      <c r="AB139" s="13">
        <f>Z139-AA139</f>
        <v>765.93139184300799</v>
      </c>
    </row>
    <row r="140" spans="1:28" x14ac:dyDescent="0.35">
      <c r="A140" s="14" t="s">
        <v>29</v>
      </c>
      <c r="B140" s="14" t="s">
        <v>192</v>
      </c>
      <c r="C140" s="14">
        <v>4</v>
      </c>
      <c r="D140" s="14">
        <v>0.75</v>
      </c>
      <c r="E140" s="14">
        <v>6</v>
      </c>
      <c r="F140" s="14">
        <v>10.8599999999283</v>
      </c>
      <c r="G140" s="14" t="b">
        <v>0</v>
      </c>
      <c r="H140" s="14" t="s">
        <v>47</v>
      </c>
      <c r="I140" s="14">
        <v>4</v>
      </c>
      <c r="J140" s="14">
        <v>0.75</v>
      </c>
      <c r="K140" s="14">
        <v>6</v>
      </c>
      <c r="L140" s="14">
        <v>11.890837449999999</v>
      </c>
      <c r="M140" s="14" t="b">
        <v>1</v>
      </c>
      <c r="N140" s="14">
        <v>9277.1067865156801</v>
      </c>
      <c r="O140" s="14">
        <v>4680.2610809915004</v>
      </c>
      <c r="P140" s="14">
        <v>4596.8457055241697</v>
      </c>
      <c r="Q140" s="13">
        <f>VLOOKUP($B140,'Reference Data'!$C$2:$L$152,2,FALSE)</f>
        <v>9099</v>
      </c>
      <c r="R140" s="13">
        <f>VLOOKUP($B140,'Reference Data'!$C$2:$L$152,3,FALSE)</f>
        <v>3796</v>
      </c>
      <c r="S140" s="13">
        <f>VLOOKUP($B140,'Reference Data'!$C$2:$L$152,4,FALSE)</f>
        <v>5303</v>
      </c>
      <c r="T140" s="13">
        <f>VLOOKUP($B140,'Reference Data'!$C$2:$L$152,5,FALSE)</f>
        <v>7279.2000000000007</v>
      </c>
      <c r="U140" s="13">
        <f>VLOOKUP($B140,'Reference Data'!$C$2:$L$152,6,FALSE)</f>
        <v>3985.8</v>
      </c>
      <c r="V140" s="13">
        <f>VLOOKUP($B140,'Reference Data'!$C$2:$L$152,7,FALSE)</f>
        <v>3293.4000000000005</v>
      </c>
      <c r="W140" s="13">
        <f>VLOOKUP($B140,'Reference Data'!$C$2:$L$152,8,FALSE)</f>
        <v>23817.206124400502</v>
      </c>
      <c r="X140" s="13">
        <f>VLOOKUP($B140,'Reference Data'!$C$2:$L$152,9,FALSE)</f>
        <v>15701.288974753999</v>
      </c>
      <c r="Y140" s="13">
        <f>VLOOKUP($B140,'Reference Data'!$C$2:$L$152,10,FALSE)</f>
        <v>8115.9171496465024</v>
      </c>
      <c r="Z140" s="13">
        <f>12/F140*C140*BGHE_site_summary!$F$2</f>
        <v>7629.4545970187683</v>
      </c>
      <c r="AA140" s="13">
        <f>12/L140*I140*BGHE_site_summary!$F$2</f>
        <v>6968.0438633089543</v>
      </c>
      <c r="AB140" s="13">
        <f>Z140-AA140</f>
        <v>661.41073370981394</v>
      </c>
    </row>
    <row r="141" spans="1:28" x14ac:dyDescent="0.35">
      <c r="A141" s="14" t="s">
        <v>29</v>
      </c>
      <c r="B141" s="14" t="s">
        <v>195</v>
      </c>
      <c r="C141" s="14">
        <v>3</v>
      </c>
      <c r="D141" s="14">
        <v>0.75</v>
      </c>
      <c r="E141" s="14">
        <v>9</v>
      </c>
      <c r="F141" s="14">
        <v>10.8599999958568</v>
      </c>
      <c r="G141" s="14" t="b">
        <v>0</v>
      </c>
      <c r="H141" s="14" t="s">
        <v>47</v>
      </c>
      <c r="I141" s="14">
        <v>3</v>
      </c>
      <c r="J141" s="14">
        <v>0.75</v>
      </c>
      <c r="K141" s="14">
        <v>9</v>
      </c>
      <c r="L141" s="14">
        <v>12.442388299999999</v>
      </c>
      <c r="M141" s="14" t="b">
        <v>1</v>
      </c>
      <c r="N141" s="14">
        <v>7952.8900459238002</v>
      </c>
      <c r="O141" s="14">
        <v>3310.0083857886498</v>
      </c>
      <c r="P141" s="14">
        <v>4642.88166013515</v>
      </c>
      <c r="Q141" s="13">
        <f>VLOOKUP($B141,'Reference Data'!$C$2:$L$152,2,FALSE)</f>
        <v>7960</v>
      </c>
      <c r="R141" s="13">
        <f>VLOOKUP($B141,'Reference Data'!$C$2:$L$152,3,FALSE)</f>
        <v>3080</v>
      </c>
      <c r="S141" s="13">
        <f>VLOOKUP($B141,'Reference Data'!$C$2:$L$152,4,FALSE)</f>
        <v>4880</v>
      </c>
      <c r="T141" s="13">
        <f>VLOOKUP($B141,'Reference Data'!$C$2:$L$152,5,FALSE)</f>
        <v>6368</v>
      </c>
      <c r="U141" s="13">
        <f>VLOOKUP($B141,'Reference Data'!$C$2:$L$152,6,FALSE)</f>
        <v>3234</v>
      </c>
      <c r="V141" s="13">
        <f>VLOOKUP($B141,'Reference Data'!$C$2:$L$152,7,FALSE)</f>
        <v>3134</v>
      </c>
      <c r="W141" s="13">
        <f>VLOOKUP($B141,'Reference Data'!$C$2:$L$152,8,FALSE)</f>
        <v>18640.6380876605</v>
      </c>
      <c r="X141" s="13">
        <f>VLOOKUP($B141,'Reference Data'!$C$2:$L$152,9,FALSE)</f>
        <v>12553.7002254257</v>
      </c>
      <c r="Y141" s="13">
        <f>VLOOKUP($B141,'Reference Data'!$C$2:$L$152,10,FALSE)</f>
        <v>6086.9378622347995</v>
      </c>
      <c r="Z141" s="13">
        <f>12/F141*C141*BGHE_site_summary!$F$2</f>
        <v>5722.0909499093341</v>
      </c>
      <c r="AA141" s="13">
        <f>12/L141*I141*BGHE_site_summary!$F$2</f>
        <v>4994.3713533122582</v>
      </c>
      <c r="AB141" s="13">
        <f>Z141-AA141</f>
        <v>727.71959659707591</v>
      </c>
    </row>
    <row r="142" spans="1:28" x14ac:dyDescent="0.35">
      <c r="A142" s="14" t="s">
        <v>29</v>
      </c>
      <c r="B142" s="14" t="s">
        <v>196</v>
      </c>
      <c r="C142" s="14">
        <v>3</v>
      </c>
      <c r="D142" s="14">
        <v>0.75</v>
      </c>
      <c r="E142" s="14">
        <v>4</v>
      </c>
      <c r="F142" s="14">
        <v>10.8600000047044</v>
      </c>
      <c r="G142" s="14" t="b">
        <v>0</v>
      </c>
      <c r="H142" s="14" t="s">
        <v>47</v>
      </c>
      <c r="I142" s="14">
        <v>3</v>
      </c>
      <c r="J142" s="14">
        <v>0.75</v>
      </c>
      <c r="K142" s="14">
        <v>4</v>
      </c>
      <c r="L142" s="14">
        <v>11.53678777</v>
      </c>
      <c r="M142" s="14" t="b">
        <v>1</v>
      </c>
      <c r="N142" s="14">
        <v>7952.8900426872797</v>
      </c>
      <c r="O142" s="14">
        <v>3582.1896132504498</v>
      </c>
      <c r="P142" s="14">
        <v>4370.7004294368298</v>
      </c>
      <c r="Q142" s="13">
        <f>VLOOKUP($B142,'Reference Data'!$C$2:$L$152,2,FALSE)</f>
        <v>7960</v>
      </c>
      <c r="R142" s="13">
        <f>VLOOKUP($B142,'Reference Data'!$C$2:$L$152,3,FALSE)</f>
        <v>3080</v>
      </c>
      <c r="S142" s="13">
        <f>VLOOKUP($B142,'Reference Data'!$C$2:$L$152,4,FALSE)</f>
        <v>4880</v>
      </c>
      <c r="T142" s="13">
        <f>VLOOKUP($B142,'Reference Data'!$C$2:$L$152,5,FALSE)</f>
        <v>6368</v>
      </c>
      <c r="U142" s="13">
        <f>VLOOKUP($B142,'Reference Data'!$C$2:$L$152,6,FALSE)</f>
        <v>3234</v>
      </c>
      <c r="V142" s="13">
        <f>VLOOKUP($B142,'Reference Data'!$C$2:$L$152,7,FALSE)</f>
        <v>3134</v>
      </c>
      <c r="W142" s="13">
        <f>VLOOKUP($B142,'Reference Data'!$C$2:$L$152,8,FALSE)</f>
        <v>17094.984257600099</v>
      </c>
      <c r="X142" s="13">
        <f>VLOOKUP($B142,'Reference Data'!$C$2:$L$152,9,FALSE)</f>
        <v>11008.0463953653</v>
      </c>
      <c r="Y142" s="13">
        <f>VLOOKUP($B142,'Reference Data'!$C$2:$L$152,10,FALSE)</f>
        <v>6086.9378622347995</v>
      </c>
      <c r="Z142" s="13">
        <f>12/F142*C142*BGHE_site_summary!$F$2</f>
        <v>5722.090945247568</v>
      </c>
      <c r="AA142" s="13">
        <f>12/L142*I142*BGHE_site_summary!$F$2</f>
        <v>5386.4133527618487</v>
      </c>
      <c r="AB142" s="13">
        <f>Z142-AA142</f>
        <v>335.67759248571929</v>
      </c>
    </row>
    <row r="143" spans="1:28" x14ac:dyDescent="0.35">
      <c r="A143" s="14" t="s">
        <v>27</v>
      </c>
      <c r="B143" s="14" t="s">
        <v>125</v>
      </c>
      <c r="C143" s="14">
        <v>4</v>
      </c>
      <c r="D143" s="14">
        <v>0.75</v>
      </c>
      <c r="E143" s="14">
        <v>17</v>
      </c>
      <c r="F143" s="14">
        <v>8.2399999961558592</v>
      </c>
      <c r="G143" s="14" t="b">
        <v>0</v>
      </c>
      <c r="H143" s="14" t="s">
        <v>45</v>
      </c>
      <c r="I143" s="14">
        <v>4</v>
      </c>
      <c r="J143" s="14">
        <v>0.75</v>
      </c>
      <c r="K143" s="14">
        <v>0</v>
      </c>
      <c r="L143" s="14">
        <v>11.76</v>
      </c>
      <c r="M143" s="14" t="b">
        <v>1</v>
      </c>
      <c r="N143" s="14">
        <v>10961.304782082199</v>
      </c>
      <c r="O143" s="14">
        <v>4750.6528551435904</v>
      </c>
      <c r="P143" s="14">
        <v>6210.6519269386399</v>
      </c>
      <c r="Q143" s="13">
        <f>VLOOKUP($B143,'Reference Data'!$C$2:$L$152,2,FALSE)</f>
        <v>7129</v>
      </c>
      <c r="R143" s="13">
        <f>VLOOKUP($B143,'Reference Data'!$C$2:$L$152,3,FALSE)</f>
        <v>3626</v>
      </c>
      <c r="S143" s="13">
        <f>VLOOKUP($B143,'Reference Data'!$C$2:$L$152,4,FALSE)</f>
        <v>3503</v>
      </c>
      <c r="T143" s="13">
        <f>VLOOKUP($B143,'Reference Data'!$C$2:$L$152,5,FALSE)</f>
        <v>5703.2000000000007</v>
      </c>
      <c r="U143" s="13">
        <f>VLOOKUP($B143,'Reference Data'!$C$2:$L$152,6,FALSE)</f>
        <v>3807.3</v>
      </c>
      <c r="V143" s="13">
        <f>VLOOKUP($B143,'Reference Data'!$C$2:$L$152,7,FALSE)</f>
        <v>1895.9000000000005</v>
      </c>
      <c r="W143" s="13">
        <f>VLOOKUP($B143,'Reference Data'!$C$2:$L$152,8,FALSE)</f>
        <v>28780.594486461399</v>
      </c>
      <c r="X143" s="13">
        <f>VLOOKUP($B143,'Reference Data'!$C$2:$L$152,9,FALSE)</f>
        <v>12855.6858089374</v>
      </c>
      <c r="Y143" s="13">
        <f>VLOOKUP($B143,'Reference Data'!$C$2:$L$152,10,FALSE)</f>
        <v>15924.908677523999</v>
      </c>
      <c r="Z143" s="13">
        <f>12/F143*C143*BGHE_site_summary!$F$2</f>
        <v>10055.324873996466</v>
      </c>
      <c r="AA143" s="13">
        <f>12/L143*I143*BGHE_site_summary!$F$2</f>
        <v>7045.5677655677555</v>
      </c>
      <c r="AB143" s="13">
        <f>Z143-AA143</f>
        <v>3009.7571084287101</v>
      </c>
    </row>
    <row r="144" spans="1:28" x14ac:dyDescent="0.35">
      <c r="A144" s="14" t="s">
        <v>27</v>
      </c>
      <c r="B144" s="14" t="s">
        <v>130</v>
      </c>
      <c r="C144" s="14">
        <v>3</v>
      </c>
      <c r="D144" s="14">
        <v>0.5</v>
      </c>
      <c r="E144" s="14">
        <v>16</v>
      </c>
      <c r="F144" s="14">
        <v>8.2400000001211104</v>
      </c>
      <c r="G144" s="14" t="b">
        <v>0</v>
      </c>
      <c r="H144" s="14" t="s">
        <v>45</v>
      </c>
      <c r="I144" s="14">
        <v>3</v>
      </c>
      <c r="J144" s="14">
        <v>0.5</v>
      </c>
      <c r="K144" s="14">
        <v>0</v>
      </c>
      <c r="L144" s="14">
        <v>11.76</v>
      </c>
      <c r="M144" s="14" t="b">
        <v>1</v>
      </c>
      <c r="N144" s="14">
        <v>7889.2919325262201</v>
      </c>
      <c r="O144" s="14">
        <v>3574.72644478132</v>
      </c>
      <c r="P144" s="14">
        <v>4314.5654877448997</v>
      </c>
      <c r="Q144" s="13">
        <f>VLOOKUP($B144,'Reference Data'!$C$2:$L$152,2,FALSE)</f>
        <v>7129</v>
      </c>
      <c r="R144" s="13">
        <f>VLOOKUP($B144,'Reference Data'!$C$2:$L$152,3,FALSE)</f>
        <v>2641</v>
      </c>
      <c r="S144" s="13">
        <f>VLOOKUP($B144,'Reference Data'!$C$2:$L$152,4,FALSE)</f>
        <v>4488</v>
      </c>
      <c r="T144" s="13">
        <f>VLOOKUP($B144,'Reference Data'!$C$2:$L$152,5,FALSE)</f>
        <v>5703.2000000000007</v>
      </c>
      <c r="U144" s="13">
        <f>VLOOKUP($B144,'Reference Data'!$C$2:$L$152,6,FALSE)</f>
        <v>2773.05</v>
      </c>
      <c r="V144" s="13">
        <f>VLOOKUP($B144,'Reference Data'!$C$2:$L$152,7,FALSE)</f>
        <v>2930.1500000000005</v>
      </c>
      <c r="W144" s="13">
        <f>VLOOKUP($B144,'Reference Data'!$C$2:$L$152,8,FALSE)</f>
        <v>21364.5099714397</v>
      </c>
      <c r="X144" s="13">
        <f>VLOOKUP($B144,'Reference Data'!$C$2:$L$152,9,FALSE)</f>
        <v>9641.7643567031191</v>
      </c>
      <c r="Y144" s="13">
        <f>VLOOKUP($B144,'Reference Data'!$C$2:$L$152,10,FALSE)</f>
        <v>11722.745614736581</v>
      </c>
      <c r="Z144" s="13">
        <f>12/F144*C144*BGHE_site_summary!$F$2</f>
        <v>7541.4936518682343</v>
      </c>
      <c r="AA144" s="13">
        <f>12/L144*I144*BGHE_site_summary!$F$2</f>
        <v>5284.1758241758171</v>
      </c>
      <c r="AB144" s="13">
        <f>Z144-AA144</f>
        <v>2257.3178276924173</v>
      </c>
    </row>
    <row r="145" spans="1:28" x14ac:dyDescent="0.35">
      <c r="A145" s="14" t="s">
        <v>27</v>
      </c>
      <c r="B145" s="14" t="s">
        <v>131</v>
      </c>
      <c r="C145" s="14">
        <v>3</v>
      </c>
      <c r="D145" s="14">
        <v>0.5</v>
      </c>
      <c r="E145" s="14">
        <v>14</v>
      </c>
      <c r="F145" s="14">
        <v>8.2400000005720901</v>
      </c>
      <c r="G145" s="14" t="b">
        <v>0</v>
      </c>
      <c r="H145" s="14" t="s">
        <v>45</v>
      </c>
      <c r="I145" s="14">
        <v>3</v>
      </c>
      <c r="J145" s="14">
        <v>0.5</v>
      </c>
      <c r="K145" s="14">
        <v>0</v>
      </c>
      <c r="L145" s="14">
        <v>11.76</v>
      </c>
      <c r="M145" s="14" t="b">
        <v>1</v>
      </c>
      <c r="N145" s="14">
        <v>7889.2919322396601</v>
      </c>
      <c r="O145" s="14">
        <v>3574.72644478132</v>
      </c>
      <c r="P145" s="14">
        <v>4314.5654874583397</v>
      </c>
      <c r="Q145" s="13">
        <f>VLOOKUP($B145,'Reference Data'!$C$2:$L$152,2,FALSE)</f>
        <v>7129</v>
      </c>
      <c r="R145" s="13">
        <f>VLOOKUP($B145,'Reference Data'!$C$2:$L$152,3,FALSE)</f>
        <v>2641</v>
      </c>
      <c r="S145" s="13">
        <f>VLOOKUP($B145,'Reference Data'!$C$2:$L$152,4,FALSE)</f>
        <v>4488</v>
      </c>
      <c r="T145" s="13">
        <f>VLOOKUP($B145,'Reference Data'!$C$2:$L$152,5,FALSE)</f>
        <v>5703.2000000000007</v>
      </c>
      <c r="U145" s="13">
        <f>VLOOKUP($B145,'Reference Data'!$C$2:$L$152,6,FALSE)</f>
        <v>2773.05</v>
      </c>
      <c r="V145" s="13">
        <f>VLOOKUP($B145,'Reference Data'!$C$2:$L$152,7,FALSE)</f>
        <v>2930.1500000000005</v>
      </c>
      <c r="W145" s="13">
        <f>VLOOKUP($B145,'Reference Data'!$C$2:$L$152,8,FALSE)</f>
        <v>20932.530587655601</v>
      </c>
      <c r="X145" s="13">
        <f>VLOOKUP($B145,'Reference Data'!$C$2:$L$152,9,FALSE)</f>
        <v>9641.7643567031191</v>
      </c>
      <c r="Y145" s="13">
        <f>VLOOKUP($B145,'Reference Data'!$C$2:$L$152,10,FALSE)</f>
        <v>11290.766230952482</v>
      </c>
      <c r="Z145" s="13">
        <f>12/F145*C145*BGHE_site_summary!$F$2</f>
        <v>7541.4936514554829</v>
      </c>
      <c r="AA145" s="13">
        <f>12/L145*I145*BGHE_site_summary!$F$2</f>
        <v>5284.1758241758171</v>
      </c>
      <c r="AB145" s="13">
        <f>Z145-AA145</f>
        <v>2257.3178272796658</v>
      </c>
    </row>
    <row r="146" spans="1:28" x14ac:dyDescent="0.35">
      <c r="A146" s="14" t="s">
        <v>29</v>
      </c>
      <c r="B146" s="14" t="s">
        <v>194</v>
      </c>
      <c r="C146" s="14">
        <v>3</v>
      </c>
      <c r="D146" s="14">
        <v>0.5</v>
      </c>
      <c r="E146" s="14">
        <v>10</v>
      </c>
      <c r="F146" s="14">
        <v>10.860000000657299</v>
      </c>
      <c r="G146" s="14" t="b">
        <v>0</v>
      </c>
      <c r="H146" s="14" t="s">
        <v>47</v>
      </c>
      <c r="I146" s="14">
        <v>3</v>
      </c>
      <c r="J146" s="14">
        <v>0.5</v>
      </c>
      <c r="K146" s="14">
        <v>10</v>
      </c>
      <c r="L146" s="14">
        <v>12.6318663</v>
      </c>
      <c r="M146" s="14" t="b">
        <v>1</v>
      </c>
      <c r="N146" s="14">
        <v>6626.1434381042</v>
      </c>
      <c r="O146" s="14">
        <v>3310.4675051089498</v>
      </c>
      <c r="P146" s="14">
        <v>3315.6759329952502</v>
      </c>
      <c r="Q146" s="13">
        <f>VLOOKUP($B146,'Reference Data'!$C$2:$L$152,2,FALSE)</f>
        <v>6445</v>
      </c>
      <c r="R146" s="13">
        <f>VLOOKUP($B146,'Reference Data'!$C$2:$L$152,3,FALSE)</f>
        <v>2769</v>
      </c>
      <c r="S146" s="13">
        <f>VLOOKUP($B146,'Reference Data'!$C$2:$L$152,4,FALSE)</f>
        <v>3676</v>
      </c>
      <c r="T146" s="13">
        <f>VLOOKUP($B146,'Reference Data'!$C$2:$L$152,5,FALSE)</f>
        <v>5156</v>
      </c>
      <c r="U146" s="13">
        <f>VLOOKUP($B146,'Reference Data'!$C$2:$L$152,6,FALSE)</f>
        <v>2907.4500000000003</v>
      </c>
      <c r="V146" s="13">
        <f>VLOOKUP($B146,'Reference Data'!$C$2:$L$152,7,FALSE)</f>
        <v>2248.5499999999997</v>
      </c>
      <c r="W146" s="13">
        <f>VLOOKUP($B146,'Reference Data'!$C$2:$L$152,8,FALSE)</f>
        <v>18819.6386063715</v>
      </c>
      <c r="X146" s="13">
        <f>VLOOKUP($B146,'Reference Data'!$C$2:$L$152,9,FALSE)</f>
        <v>12732.7007441366</v>
      </c>
      <c r="Y146" s="13">
        <f>VLOOKUP($B146,'Reference Data'!$C$2:$L$152,10,FALSE)</f>
        <v>6086.9378622348995</v>
      </c>
      <c r="Z146" s="13">
        <f>12/F146*C146*BGHE_site_summary!$F$2</f>
        <v>5722.0909473799702</v>
      </c>
      <c r="AA146" s="13">
        <f>12/L146*I146*BGHE_site_summary!$F$2</f>
        <v>4919.4557808379905</v>
      </c>
      <c r="AB146" s="13">
        <f>Z146-AA146</f>
        <v>802.63516654197974</v>
      </c>
    </row>
    <row r="147" spans="1:28" x14ac:dyDescent="0.35">
      <c r="A147" s="14" t="s">
        <v>23</v>
      </c>
      <c r="B147" s="14" t="s">
        <v>69</v>
      </c>
      <c r="C147" s="14">
        <v>3</v>
      </c>
      <c r="D147" s="14">
        <v>0.5</v>
      </c>
      <c r="E147" s="14">
        <v>3</v>
      </c>
      <c r="F147" s="14">
        <v>9.4406334830794094</v>
      </c>
      <c r="G147" s="14" t="b">
        <v>0</v>
      </c>
      <c r="H147" s="14" t="s">
        <v>45</v>
      </c>
      <c r="I147" s="14">
        <v>3</v>
      </c>
      <c r="J147" s="14">
        <v>0.5</v>
      </c>
      <c r="K147" s="14">
        <v>0</v>
      </c>
      <c r="L147" s="14">
        <v>11.76</v>
      </c>
      <c r="M147" s="14" t="b">
        <v>1</v>
      </c>
      <c r="N147" s="14">
        <v>7223.4176281155696</v>
      </c>
      <c r="O147" s="14">
        <v>3574.72644478132</v>
      </c>
      <c r="P147" s="14">
        <v>3648.6911833342501</v>
      </c>
      <c r="Q147" s="13">
        <f>VLOOKUP($B147,'Reference Data'!$C$2:$L$152,2,FALSE)</f>
        <v>5415</v>
      </c>
      <c r="R147" s="13">
        <f>VLOOKUP($B147,'Reference Data'!$C$2:$L$152,3,FALSE)</f>
        <v>2641</v>
      </c>
      <c r="S147" s="13">
        <f>VLOOKUP($B147,'Reference Data'!$C$2:$L$152,4,FALSE)</f>
        <v>2774</v>
      </c>
      <c r="T147" s="13">
        <f>VLOOKUP($B147,'Reference Data'!$C$2:$L$152,5,FALSE)</f>
        <v>4332</v>
      </c>
      <c r="U147" s="13">
        <f>VLOOKUP($B147,'Reference Data'!$C$2:$L$152,6,FALSE)</f>
        <v>2773.05</v>
      </c>
      <c r="V147" s="13">
        <f>VLOOKUP($B147,'Reference Data'!$C$2:$L$152,7,FALSE)</f>
        <v>1558.9499999999998</v>
      </c>
      <c r="W147" s="13">
        <f>VLOOKUP($B147,'Reference Data'!$C$2:$L$152,8,FALSE)</f>
        <v>20583.539303190701</v>
      </c>
      <c r="X147" s="13">
        <f>VLOOKUP($B147,'Reference Data'!$C$2:$L$152,9,FALSE)</f>
        <v>9712.5638636258409</v>
      </c>
      <c r="Y147" s="13">
        <f>VLOOKUP($B147,'Reference Data'!$C$2:$L$152,10,FALSE)</f>
        <v>10870.97543956486</v>
      </c>
      <c r="Z147" s="13">
        <f>12/F147*C147*BGHE_site_summary!$F$2</f>
        <v>6582.3874852980462</v>
      </c>
      <c r="AA147" s="13">
        <f>12/L147*I147*BGHE_site_summary!$F$2</f>
        <v>5284.1758241758171</v>
      </c>
      <c r="AB147" s="13">
        <f>Z147-AA147</f>
        <v>1298.2116611222291</v>
      </c>
    </row>
    <row r="148" spans="1:28" x14ac:dyDescent="0.35">
      <c r="A148" s="14" t="s">
        <v>29</v>
      </c>
      <c r="B148" s="14" t="s">
        <v>193</v>
      </c>
      <c r="C148" s="14">
        <v>3</v>
      </c>
      <c r="D148" s="14">
        <v>0.5</v>
      </c>
      <c r="E148" s="14">
        <v>13</v>
      </c>
      <c r="F148" s="14">
        <v>8.2400000008596592</v>
      </c>
      <c r="G148" s="14" t="b">
        <v>0</v>
      </c>
      <c r="H148" s="14" t="s">
        <v>45</v>
      </c>
      <c r="I148" s="14">
        <v>3</v>
      </c>
      <c r="J148" s="14">
        <v>0.5</v>
      </c>
      <c r="K148" s="14">
        <v>0</v>
      </c>
      <c r="L148" s="14">
        <v>11.76</v>
      </c>
      <c r="M148" s="14" t="b">
        <v>1</v>
      </c>
      <c r="N148" s="14">
        <v>7889.2919320569399</v>
      </c>
      <c r="O148" s="14">
        <v>3574.72644478132</v>
      </c>
      <c r="P148" s="14">
        <v>4314.5654872756204</v>
      </c>
      <c r="Q148" s="13">
        <f>VLOOKUP($B148,'Reference Data'!$C$2:$L$152,2,FALSE)</f>
        <v>4732</v>
      </c>
      <c r="R148" s="13">
        <f>VLOOKUP($B148,'Reference Data'!$C$2:$L$152,3,FALSE)</f>
        <v>2641</v>
      </c>
      <c r="S148" s="13">
        <f>VLOOKUP($B148,'Reference Data'!$C$2:$L$152,4,FALSE)</f>
        <v>2091</v>
      </c>
      <c r="T148" s="13">
        <f>VLOOKUP($B148,'Reference Data'!$C$2:$L$152,5,FALSE)</f>
        <v>3785.6000000000004</v>
      </c>
      <c r="U148" s="13">
        <f>VLOOKUP($B148,'Reference Data'!$C$2:$L$152,6,FALSE)</f>
        <v>2773.05</v>
      </c>
      <c r="V148" s="13">
        <f>VLOOKUP($B148,'Reference Data'!$C$2:$L$152,7,FALSE)</f>
        <v>1012.5500000000002</v>
      </c>
      <c r="W148" s="13">
        <f>VLOOKUP($B148,'Reference Data'!$C$2:$L$152,8,FALSE)</f>
        <v>20792.127149331202</v>
      </c>
      <c r="X148" s="13">
        <f>VLOOKUP($B148,'Reference Data'!$C$2:$L$152,9,FALSE)</f>
        <v>9712.5638636258409</v>
      </c>
      <c r="Y148" s="13">
        <f>VLOOKUP($B148,'Reference Data'!$C$2:$L$152,10,FALSE)</f>
        <v>11079.563285705361</v>
      </c>
      <c r="Z148" s="13">
        <f>12/F148*C148*BGHE_site_summary!$F$2</f>
        <v>7541.4936511922915</v>
      </c>
      <c r="AA148" s="13">
        <f>12/L148*I148*BGHE_site_summary!$F$2</f>
        <v>5284.1758241758171</v>
      </c>
      <c r="AB148" s="13">
        <f>Z148-AA148</f>
        <v>2257.3178270164744</v>
      </c>
    </row>
    <row r="149" spans="1:28" x14ac:dyDescent="0.35">
      <c r="A149" s="14" t="s">
        <v>27</v>
      </c>
      <c r="B149" s="14" t="s">
        <v>134</v>
      </c>
      <c r="C149" s="14">
        <v>2.5</v>
      </c>
      <c r="D149" s="14">
        <v>0.33</v>
      </c>
      <c r="E149" s="14">
        <v>14</v>
      </c>
      <c r="F149" s="14">
        <v>8.2400000005720901</v>
      </c>
      <c r="G149" s="14" t="b">
        <v>0</v>
      </c>
      <c r="H149" s="14" t="s">
        <v>45</v>
      </c>
      <c r="I149" s="14">
        <v>2.5</v>
      </c>
      <c r="J149" s="14">
        <v>0.33</v>
      </c>
      <c r="K149" s="14">
        <v>0</v>
      </c>
      <c r="L149" s="14">
        <v>11.76</v>
      </c>
      <c r="M149" s="14" t="b">
        <v>1</v>
      </c>
      <c r="N149" s="14">
        <v>6114.4711200976899</v>
      </c>
      <c r="O149" s="14">
        <v>2995.2137380651898</v>
      </c>
      <c r="P149" s="14">
        <v>3119.2573820324901</v>
      </c>
      <c r="Q149" s="13">
        <f>VLOOKUP($B149,'Reference Data'!$C$2:$L$152,2,FALSE)</f>
        <v>4732</v>
      </c>
      <c r="R149" s="13">
        <f>VLOOKUP($B149,'Reference Data'!$C$2:$L$152,3,FALSE)</f>
        <v>1757</v>
      </c>
      <c r="S149" s="13">
        <f>VLOOKUP($B149,'Reference Data'!$C$2:$L$152,4,FALSE)</f>
        <v>2975</v>
      </c>
      <c r="T149" s="13">
        <f>VLOOKUP($B149,'Reference Data'!$C$2:$L$152,5,FALSE)</f>
        <v>3785.6000000000004</v>
      </c>
      <c r="U149" s="13">
        <f>VLOOKUP($B149,'Reference Data'!$C$2:$L$152,6,FALSE)</f>
        <v>1844.8500000000001</v>
      </c>
      <c r="V149" s="13">
        <f>VLOOKUP($B149,'Reference Data'!$C$2:$L$152,7,FALSE)</f>
        <v>1940.7500000000002</v>
      </c>
      <c r="W149" s="13">
        <f>VLOOKUP($B149,'Reference Data'!$C$2:$L$152,8,FALSE)</f>
        <v>17443.775489713</v>
      </c>
      <c r="X149" s="13">
        <f>VLOOKUP($B149,'Reference Data'!$C$2:$L$152,9,FALSE)</f>
        <v>8034.8036305859296</v>
      </c>
      <c r="Y149" s="13">
        <f>VLOOKUP($B149,'Reference Data'!$C$2:$L$152,10,FALSE)</f>
        <v>9408.9718591270703</v>
      </c>
      <c r="Z149" s="13">
        <f>12/F149*C149*BGHE_site_summary!$F$2</f>
        <v>6284.5780428795697</v>
      </c>
      <c r="AA149" s="13">
        <f>12/L149*I149*BGHE_site_summary!$F$2</f>
        <v>4403.4798534798465</v>
      </c>
      <c r="AB149" s="13">
        <f>Z149-AA149</f>
        <v>1881.0981893997232</v>
      </c>
    </row>
    <row r="150" spans="1:28" x14ac:dyDescent="0.35">
      <c r="A150" s="14" t="s">
        <v>23</v>
      </c>
      <c r="B150" s="14" t="s">
        <v>70</v>
      </c>
      <c r="C150" s="14">
        <v>2</v>
      </c>
      <c r="D150" s="14">
        <v>0.33</v>
      </c>
      <c r="E150" s="14">
        <v>14</v>
      </c>
      <c r="F150" s="14">
        <v>8.2400000005720901</v>
      </c>
      <c r="G150" s="14" t="b">
        <v>0</v>
      </c>
      <c r="H150" s="14" t="s">
        <v>45</v>
      </c>
      <c r="I150" s="14">
        <v>2</v>
      </c>
      <c r="J150" s="14">
        <v>0.33</v>
      </c>
      <c r="K150" s="14">
        <v>0</v>
      </c>
      <c r="L150" s="14">
        <v>11.76</v>
      </c>
      <c r="M150" s="14" t="b">
        <v>1</v>
      </c>
      <c r="N150" s="14">
        <v>5241.8380000789302</v>
      </c>
      <c r="O150" s="14">
        <v>2383.7769260368</v>
      </c>
      <c r="P150" s="14">
        <v>2858.0610740421198</v>
      </c>
      <c r="Q150" s="13">
        <f>VLOOKUP($B150,'Reference Data'!$C$2:$L$152,2,FALSE)</f>
        <v>4732</v>
      </c>
      <c r="R150" s="13">
        <f>VLOOKUP($B150,'Reference Data'!$C$2:$L$152,3,FALSE)</f>
        <v>1757</v>
      </c>
      <c r="S150" s="13">
        <f>VLOOKUP($B150,'Reference Data'!$C$2:$L$152,4,FALSE)</f>
        <v>2975</v>
      </c>
      <c r="T150" s="13">
        <f>VLOOKUP($B150,'Reference Data'!$C$2:$L$152,5,FALSE)</f>
        <v>3785.6000000000004</v>
      </c>
      <c r="U150" s="13">
        <f>VLOOKUP($B150,'Reference Data'!$C$2:$L$152,6,FALSE)</f>
        <v>1844.8500000000001</v>
      </c>
      <c r="V150" s="13">
        <f>VLOOKUP($B150,'Reference Data'!$C$2:$L$152,7,FALSE)</f>
        <v>1940.7500000000002</v>
      </c>
      <c r="W150" s="13">
        <f>VLOOKUP($B150,'Reference Data'!$C$2:$L$152,8,FALSE)</f>
        <v>14002.594306278101</v>
      </c>
      <c r="X150" s="13">
        <f>VLOOKUP($B150,'Reference Data'!$C$2:$L$152,9,FALSE)</f>
        <v>6475.04257575056</v>
      </c>
      <c r="Y150" s="13">
        <f>VLOOKUP($B150,'Reference Data'!$C$2:$L$152,10,FALSE)</f>
        <v>7527.5517305275407</v>
      </c>
      <c r="Z150" s="13">
        <f>12/F150*C150*BGHE_site_summary!$F$2</f>
        <v>5027.6624343036556</v>
      </c>
      <c r="AA150" s="13">
        <f>12/L150*I150*BGHE_site_summary!$F$2</f>
        <v>3522.7838827838777</v>
      </c>
      <c r="AB150" s="13">
        <f>Z150-AA150</f>
        <v>1504.8785515197778</v>
      </c>
    </row>
    <row r="151" spans="1:28" x14ac:dyDescent="0.35">
      <c r="A151" s="14" t="s">
        <v>27</v>
      </c>
      <c r="B151" s="14" t="s">
        <v>136</v>
      </c>
      <c r="C151" s="14">
        <v>2</v>
      </c>
      <c r="D151" s="14">
        <v>0.33</v>
      </c>
      <c r="E151" s="14">
        <v>15</v>
      </c>
      <c r="F151" s="14">
        <v>8.2400000023929998</v>
      </c>
      <c r="G151" s="14" t="b">
        <v>0</v>
      </c>
      <c r="H151" s="14" t="s">
        <v>45</v>
      </c>
      <c r="I151" s="14">
        <v>2</v>
      </c>
      <c r="J151" s="14">
        <v>0.33</v>
      </c>
      <c r="K151" s="14">
        <v>0</v>
      </c>
      <c r="L151" s="14">
        <v>11.76</v>
      </c>
      <c r="M151" s="14" t="b">
        <v>1</v>
      </c>
      <c r="N151" s="14">
        <v>5241.8379993075696</v>
      </c>
      <c r="O151" s="14">
        <v>2383.7769260368</v>
      </c>
      <c r="P151" s="14">
        <v>2858.0610732707601</v>
      </c>
      <c r="Q151" s="13">
        <f>VLOOKUP($B151,'Reference Data'!$C$2:$L$152,2,FALSE)</f>
        <v>4732</v>
      </c>
      <c r="R151" s="13">
        <f>VLOOKUP($B151,'Reference Data'!$C$2:$L$152,3,FALSE)</f>
        <v>1757</v>
      </c>
      <c r="S151" s="13">
        <f>VLOOKUP($B151,'Reference Data'!$C$2:$L$152,4,FALSE)</f>
        <v>2975</v>
      </c>
      <c r="T151" s="13">
        <f>VLOOKUP($B151,'Reference Data'!$C$2:$L$152,5,FALSE)</f>
        <v>3785.6000000000004</v>
      </c>
      <c r="U151" s="13">
        <f>VLOOKUP($B151,'Reference Data'!$C$2:$L$152,6,FALSE)</f>
        <v>1844.8500000000001</v>
      </c>
      <c r="V151" s="13">
        <f>VLOOKUP($B151,'Reference Data'!$C$2:$L$152,7,FALSE)</f>
        <v>1940.7500000000002</v>
      </c>
      <c r="W151" s="13">
        <f>VLOOKUP($B151,'Reference Data'!$C$2:$L$152,8,FALSE)</f>
        <v>14097.925410100501</v>
      </c>
      <c r="X151" s="13">
        <f>VLOOKUP($B151,'Reference Data'!$C$2:$L$152,9,FALSE)</f>
        <v>6427.84290446874</v>
      </c>
      <c r="Y151" s="13">
        <f>VLOOKUP($B151,'Reference Data'!$C$2:$L$152,10,FALSE)</f>
        <v>7670.0825056317608</v>
      </c>
      <c r="Z151" s="13">
        <f>12/F151*C151*BGHE_site_summary!$F$2</f>
        <v>5027.6624331926214</v>
      </c>
      <c r="AA151" s="13">
        <f>12/L151*I151*BGHE_site_summary!$F$2</f>
        <v>3522.7838827838777</v>
      </c>
      <c r="AB151" s="13">
        <f>Z151-AA151</f>
        <v>1504.8785504087436</v>
      </c>
    </row>
    <row r="152" spans="1:28" x14ac:dyDescent="0.35">
      <c r="A152" s="14" t="s">
        <v>27</v>
      </c>
      <c r="B152" s="14" t="s">
        <v>135</v>
      </c>
      <c r="C152" s="14">
        <v>2</v>
      </c>
      <c r="D152" s="14">
        <v>0.33</v>
      </c>
      <c r="E152" s="14">
        <v>16</v>
      </c>
      <c r="F152" s="14">
        <v>8.2400000001211104</v>
      </c>
      <c r="G152" s="14" t="b">
        <v>0</v>
      </c>
      <c r="H152" s="14" t="s">
        <v>45</v>
      </c>
      <c r="I152" s="14">
        <v>2</v>
      </c>
      <c r="J152" s="14">
        <v>0.33</v>
      </c>
      <c r="K152" s="14">
        <v>0</v>
      </c>
      <c r="L152" s="14">
        <v>11.76</v>
      </c>
      <c r="M152" s="14" t="b">
        <v>1</v>
      </c>
      <c r="N152" s="14">
        <v>5241.8380002699696</v>
      </c>
      <c r="O152" s="14">
        <v>2383.7769260368</v>
      </c>
      <c r="P152" s="14">
        <v>2858.0610742331601</v>
      </c>
      <c r="Q152" s="13">
        <f>VLOOKUP($B152,'Reference Data'!$C$2:$L$152,2,FALSE)</f>
        <v>3564</v>
      </c>
      <c r="R152" s="13">
        <f>VLOOKUP($B152,'Reference Data'!$C$2:$L$152,3,FALSE)</f>
        <v>1420</v>
      </c>
      <c r="S152" s="13">
        <f>VLOOKUP($B152,'Reference Data'!$C$2:$L$152,4,FALSE)</f>
        <v>2144</v>
      </c>
      <c r="T152" s="13">
        <f>VLOOKUP($B152,'Reference Data'!$C$2:$L$152,5,FALSE)</f>
        <v>2851.2000000000003</v>
      </c>
      <c r="U152" s="13">
        <f>VLOOKUP($B152,'Reference Data'!$C$2:$L$152,6,FALSE)</f>
        <v>1491</v>
      </c>
      <c r="V152" s="13">
        <f>VLOOKUP($B152,'Reference Data'!$C$2:$L$152,7,FALSE)</f>
        <v>1360.2000000000003</v>
      </c>
      <c r="W152" s="13">
        <f>VLOOKUP($B152,'Reference Data'!$C$2:$L$152,8,FALSE)</f>
        <v>14243.0066476264</v>
      </c>
      <c r="X152" s="13">
        <f>VLOOKUP($B152,'Reference Data'!$C$2:$L$152,9,FALSE)</f>
        <v>6427.84290446874</v>
      </c>
      <c r="Y152" s="13">
        <f>VLOOKUP($B152,'Reference Data'!$C$2:$L$152,10,FALSE)</f>
        <v>7815.1637431576601</v>
      </c>
      <c r="Z152" s="13">
        <f>12/F152*C152*BGHE_site_summary!$F$2</f>
        <v>5027.6624345788223</v>
      </c>
      <c r="AA152" s="13">
        <f>12/L152*I152*BGHE_site_summary!$F$2</f>
        <v>3522.7838827838777</v>
      </c>
      <c r="AB152" s="13">
        <f>Z152-AA152</f>
        <v>1504.8785517949445</v>
      </c>
    </row>
  </sheetData>
  <sortState xmlns:xlrd2="http://schemas.microsoft.com/office/spreadsheetml/2017/richdata2" ref="A2:AB152">
    <sortCondition descending="1" ref="Q2:Q152"/>
    <sortCondition descending="1" ref="N2:N15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2"/>
  <sheetViews>
    <sheetView topLeftCell="A133" workbookViewId="0">
      <selection activeCell="D1" sqref="D1:L1"/>
    </sheetView>
  </sheetViews>
  <sheetFormatPr defaultRowHeight="14.5" x14ac:dyDescent="0.35"/>
  <cols>
    <col min="3" max="3" width="8.7265625" style="13"/>
    <col min="4" max="4" width="11.453125" bestFit="1" customWidth="1"/>
    <col min="5" max="5" width="12.453125" bestFit="1" customWidth="1"/>
    <col min="6" max="6" width="12.54296875" bestFit="1" customWidth="1"/>
    <col min="7" max="7" width="16.26953125" bestFit="1" customWidth="1"/>
    <col min="8" max="8" width="17.36328125" bestFit="1" customWidth="1"/>
    <col min="9" max="9" width="17.90625" bestFit="1" customWidth="1"/>
    <col min="10" max="10" width="10.54296875" bestFit="1" customWidth="1"/>
    <col min="11" max="11" width="11.54296875" bestFit="1" customWidth="1"/>
    <col min="12" max="12" width="10.6328125" bestFit="1" customWidth="1"/>
  </cols>
  <sheetData>
    <row r="1" spans="1:12" x14ac:dyDescent="0.35">
      <c r="A1" s="7" t="s">
        <v>197</v>
      </c>
      <c r="B1" s="7" t="s">
        <v>198</v>
      </c>
      <c r="C1" s="7" t="s">
        <v>209</v>
      </c>
      <c r="D1" s="8" t="s">
        <v>199</v>
      </c>
      <c r="E1" s="8" t="s">
        <v>200</v>
      </c>
      <c r="F1" s="1" t="s">
        <v>203</v>
      </c>
      <c r="G1" s="4" t="s">
        <v>201</v>
      </c>
      <c r="H1" s="4" t="s">
        <v>202</v>
      </c>
      <c r="I1" s="1" t="s">
        <v>204</v>
      </c>
      <c r="J1" s="5" t="s">
        <v>205</v>
      </c>
      <c r="K1" s="5" t="s">
        <v>206</v>
      </c>
      <c r="L1" s="5" t="s">
        <v>207</v>
      </c>
    </row>
    <row r="2" spans="1:12" x14ac:dyDescent="0.35">
      <c r="A2" s="7">
        <v>1</v>
      </c>
      <c r="B2" s="7" t="s">
        <v>27</v>
      </c>
      <c r="C2" s="7" t="str">
        <f>_xlfn.CONCAT(B2,"-",A2)</f>
        <v>Anderson-1</v>
      </c>
      <c r="D2" s="2">
        <v>189532</v>
      </c>
      <c r="E2" s="2">
        <v>56415</v>
      </c>
      <c r="F2" s="6">
        <v>133117</v>
      </c>
      <c r="G2" s="3">
        <v>151625.60000000001</v>
      </c>
      <c r="H2" s="3">
        <v>59235.75</v>
      </c>
      <c r="I2" s="6">
        <v>92389.85</v>
      </c>
      <c r="J2" s="5">
        <v>367291.04013749497</v>
      </c>
      <c r="K2" s="5">
        <v>182990.78391979801</v>
      </c>
      <c r="L2" s="5">
        <v>184300.25621769697</v>
      </c>
    </row>
    <row r="3" spans="1:12" x14ac:dyDescent="0.35">
      <c r="A3" s="7">
        <v>15</v>
      </c>
      <c r="B3" s="7" t="s">
        <v>27</v>
      </c>
      <c r="C3" s="7" t="str">
        <f t="shared" ref="C3:C66" si="0">_xlfn.CONCAT(B3,"-",A3)</f>
        <v>Anderson-15</v>
      </c>
      <c r="D3" s="2">
        <v>189532</v>
      </c>
      <c r="E3" s="2">
        <v>56415</v>
      </c>
      <c r="F3" s="6">
        <v>133117</v>
      </c>
      <c r="G3" s="3">
        <v>151625.60000000001</v>
      </c>
      <c r="H3" s="3">
        <v>59235.75</v>
      </c>
      <c r="I3" s="6">
        <v>92389.85</v>
      </c>
      <c r="J3" s="5">
        <v>367291.04013749497</v>
      </c>
      <c r="K3" s="5">
        <v>182990.78391979801</v>
      </c>
      <c r="L3" s="5">
        <v>184300.25621769697</v>
      </c>
    </row>
    <row r="4" spans="1:12" x14ac:dyDescent="0.35">
      <c r="A4" s="7">
        <v>2</v>
      </c>
      <c r="B4" s="7" t="s">
        <v>27</v>
      </c>
      <c r="C4" s="7" t="str">
        <f t="shared" si="0"/>
        <v>Anderson-2</v>
      </c>
      <c r="D4" s="2">
        <v>189532</v>
      </c>
      <c r="E4" s="2">
        <v>56415</v>
      </c>
      <c r="F4" s="6">
        <v>133117</v>
      </c>
      <c r="G4" s="3">
        <v>151625.60000000001</v>
      </c>
      <c r="H4" s="3">
        <v>59235.75</v>
      </c>
      <c r="I4" s="6">
        <v>92389.85</v>
      </c>
      <c r="J4" s="5">
        <v>367291.04013749497</v>
      </c>
      <c r="K4" s="5">
        <v>182990.78391979801</v>
      </c>
      <c r="L4" s="5">
        <v>184300.25621769697</v>
      </c>
    </row>
    <row r="5" spans="1:12" x14ac:dyDescent="0.35">
      <c r="A5" s="7">
        <v>5</v>
      </c>
      <c r="B5" s="7" t="s">
        <v>27</v>
      </c>
      <c r="C5" s="7" t="str">
        <f t="shared" si="0"/>
        <v>Anderson-5</v>
      </c>
      <c r="D5" s="2">
        <v>189532</v>
      </c>
      <c r="E5" s="2">
        <v>56415</v>
      </c>
      <c r="F5" s="6">
        <v>133117</v>
      </c>
      <c r="G5" s="3">
        <v>151625.60000000001</v>
      </c>
      <c r="H5" s="3">
        <v>59235.75</v>
      </c>
      <c r="I5" s="6">
        <v>92389.85</v>
      </c>
      <c r="J5" s="5">
        <v>367291.04013749497</v>
      </c>
      <c r="K5" s="5">
        <v>182990.78391979801</v>
      </c>
      <c r="L5" s="5">
        <v>184300.25621769697</v>
      </c>
    </row>
    <row r="6" spans="1:12" x14ac:dyDescent="0.35">
      <c r="A6" s="7">
        <v>6</v>
      </c>
      <c r="B6" s="7" t="s">
        <v>27</v>
      </c>
      <c r="C6" s="7" t="str">
        <f t="shared" si="0"/>
        <v>Anderson-6</v>
      </c>
      <c r="D6" s="2">
        <v>189532</v>
      </c>
      <c r="E6" s="2">
        <v>56415</v>
      </c>
      <c r="F6" s="6">
        <v>133117</v>
      </c>
      <c r="G6" s="3">
        <v>151625.60000000001</v>
      </c>
      <c r="H6" s="3">
        <v>59235.75</v>
      </c>
      <c r="I6" s="6">
        <v>92389.85</v>
      </c>
      <c r="J6" s="5">
        <v>363495.77108916902</v>
      </c>
      <c r="K6" s="5">
        <v>182990.78391979801</v>
      </c>
      <c r="L6" s="5">
        <v>180504.98716937102</v>
      </c>
    </row>
    <row r="7" spans="1:12" x14ac:dyDescent="0.35">
      <c r="A7" s="7">
        <v>7</v>
      </c>
      <c r="B7" s="7" t="s">
        <v>27</v>
      </c>
      <c r="C7" s="7" t="str">
        <f t="shared" si="0"/>
        <v>Anderson-7</v>
      </c>
      <c r="D7" s="2">
        <v>189532</v>
      </c>
      <c r="E7" s="2">
        <v>56415</v>
      </c>
      <c r="F7" s="6">
        <v>133117</v>
      </c>
      <c r="G7" s="3">
        <v>151625.60000000001</v>
      </c>
      <c r="H7" s="3">
        <v>59235.75</v>
      </c>
      <c r="I7" s="6">
        <v>92389.85</v>
      </c>
      <c r="J7" s="5">
        <v>363495.77108916902</v>
      </c>
      <c r="K7" s="5">
        <v>182990.78391979801</v>
      </c>
      <c r="L7" s="5">
        <v>180504.98716937102</v>
      </c>
    </row>
    <row r="8" spans="1:12" x14ac:dyDescent="0.35">
      <c r="A8" s="7">
        <v>8</v>
      </c>
      <c r="B8" s="7" t="s">
        <v>27</v>
      </c>
      <c r="C8" s="7" t="str">
        <f t="shared" si="0"/>
        <v>Anderson-8</v>
      </c>
      <c r="D8" s="2">
        <v>189532</v>
      </c>
      <c r="E8" s="2">
        <v>56415</v>
      </c>
      <c r="F8" s="6">
        <v>133117</v>
      </c>
      <c r="G8" s="3">
        <v>151625.60000000001</v>
      </c>
      <c r="H8" s="3">
        <v>59235.75</v>
      </c>
      <c r="I8" s="6">
        <v>92389.85</v>
      </c>
      <c r="J8" s="5">
        <v>356075.16619066201</v>
      </c>
      <c r="K8" s="5">
        <v>182990.78391979801</v>
      </c>
      <c r="L8" s="5">
        <v>173084.38227086401</v>
      </c>
    </row>
    <row r="9" spans="1:12" x14ac:dyDescent="0.35">
      <c r="A9" s="7">
        <v>18</v>
      </c>
      <c r="B9" s="7" t="s">
        <v>27</v>
      </c>
      <c r="C9" s="7" t="str">
        <f t="shared" si="0"/>
        <v>Anderson-18</v>
      </c>
      <c r="D9" s="2">
        <v>178138</v>
      </c>
      <c r="E9" s="2">
        <v>56529</v>
      </c>
      <c r="F9" s="6">
        <v>121609</v>
      </c>
      <c r="G9" s="3">
        <v>142510.39999999999</v>
      </c>
      <c r="H9" s="3">
        <v>59355.450000000004</v>
      </c>
      <c r="I9" s="6">
        <v>83154.949999999983</v>
      </c>
      <c r="J9" s="5">
        <v>306673.71237631497</v>
      </c>
      <c r="K9" s="5">
        <v>205625.02811764</v>
      </c>
      <c r="L9" s="5">
        <v>101048.68425867497</v>
      </c>
    </row>
    <row r="10" spans="1:12" x14ac:dyDescent="0.35">
      <c r="A10" s="7">
        <v>19</v>
      </c>
      <c r="B10" s="7" t="s">
        <v>27</v>
      </c>
      <c r="C10" s="7" t="str">
        <f t="shared" si="0"/>
        <v>Anderson-19</v>
      </c>
      <c r="D10" s="2">
        <v>178138</v>
      </c>
      <c r="E10" s="2">
        <v>56529</v>
      </c>
      <c r="F10" s="6">
        <v>121609</v>
      </c>
      <c r="G10" s="3">
        <v>142510.39999999999</v>
      </c>
      <c r="H10" s="3">
        <v>59355.450000000004</v>
      </c>
      <c r="I10" s="6">
        <v>83154.949999999983</v>
      </c>
      <c r="J10" s="5">
        <v>306673.71237631497</v>
      </c>
      <c r="K10" s="5">
        <v>205625.02811764</v>
      </c>
      <c r="L10" s="5">
        <v>101048.68425867497</v>
      </c>
    </row>
    <row r="11" spans="1:12" x14ac:dyDescent="0.35">
      <c r="A11" s="7">
        <v>66</v>
      </c>
      <c r="B11" s="7" t="s">
        <v>25</v>
      </c>
      <c r="C11" s="7" t="str">
        <f t="shared" si="0"/>
        <v>Lowry-66</v>
      </c>
      <c r="D11" s="2">
        <v>67486</v>
      </c>
      <c r="E11" s="2">
        <v>27824</v>
      </c>
      <c r="F11" s="6">
        <v>39662</v>
      </c>
      <c r="G11" s="3">
        <v>53988.800000000003</v>
      </c>
      <c r="H11" s="3">
        <v>29215.200000000001</v>
      </c>
      <c r="I11" s="6">
        <v>24773.600000000002</v>
      </c>
      <c r="J11" s="5">
        <v>235976.73446661001</v>
      </c>
      <c r="K11" s="5">
        <v>154817.56297014499</v>
      </c>
      <c r="L11" s="5">
        <v>81159.171496465016</v>
      </c>
    </row>
    <row r="12" spans="1:12" x14ac:dyDescent="0.35">
      <c r="A12" s="7">
        <v>86</v>
      </c>
      <c r="B12" s="7" t="s">
        <v>23</v>
      </c>
      <c r="C12" s="7" t="str">
        <f t="shared" si="0"/>
        <v>Tulsa-86</v>
      </c>
      <c r="D12" s="2">
        <v>86442</v>
      </c>
      <c r="E12" s="2">
        <v>37590</v>
      </c>
      <c r="F12" s="6">
        <v>48852</v>
      </c>
      <c r="G12" s="3">
        <v>69153.600000000006</v>
      </c>
      <c r="H12" s="3">
        <v>39469.5</v>
      </c>
      <c r="I12" s="6">
        <v>29684.100000000006</v>
      </c>
      <c r="J12" s="5">
        <v>214371.437016657</v>
      </c>
      <c r="K12" s="5">
        <v>110541.88120768699</v>
      </c>
      <c r="L12" s="5">
        <v>103829.55580897001</v>
      </c>
    </row>
    <row r="13" spans="1:12" x14ac:dyDescent="0.35">
      <c r="A13" s="7">
        <v>73</v>
      </c>
      <c r="B13" s="7" t="s">
        <v>23</v>
      </c>
      <c r="C13" s="7" t="str">
        <f t="shared" si="0"/>
        <v>Tulsa-73</v>
      </c>
      <c r="D13" s="2">
        <v>94759</v>
      </c>
      <c r="E13" s="2">
        <v>32025</v>
      </c>
      <c r="F13" s="6">
        <v>62734</v>
      </c>
      <c r="G13" s="3">
        <v>75807.199999999997</v>
      </c>
      <c r="H13" s="3">
        <v>33626.25</v>
      </c>
      <c r="I13" s="6">
        <v>42180.95</v>
      </c>
      <c r="J13" s="5">
        <v>188196.38606371501</v>
      </c>
      <c r="K13" s="5">
        <v>127327.007441366</v>
      </c>
      <c r="L13" s="5">
        <v>60869.378622349002</v>
      </c>
    </row>
    <row r="14" spans="1:12" x14ac:dyDescent="0.35">
      <c r="A14" s="7">
        <v>51</v>
      </c>
      <c r="B14" s="7" t="s">
        <v>25</v>
      </c>
      <c r="C14" s="7" t="str">
        <f t="shared" si="0"/>
        <v>Lowry-51</v>
      </c>
      <c r="D14" s="2">
        <v>59792</v>
      </c>
      <c r="E14" s="2">
        <v>23054</v>
      </c>
      <c r="F14" s="6">
        <v>36738</v>
      </c>
      <c r="G14" s="3">
        <v>47833.600000000006</v>
      </c>
      <c r="H14" s="3">
        <v>24206.7</v>
      </c>
      <c r="I14" s="6">
        <v>23626.900000000005</v>
      </c>
      <c r="J14" s="5">
        <v>186406.38087660499</v>
      </c>
      <c r="K14" s="5">
        <v>125537.00225425699</v>
      </c>
      <c r="L14" s="5">
        <v>60869.378622347998</v>
      </c>
    </row>
    <row r="15" spans="1:12" x14ac:dyDescent="0.35">
      <c r="A15" s="7">
        <v>54</v>
      </c>
      <c r="B15" s="7" t="s">
        <v>25</v>
      </c>
      <c r="C15" s="7" t="str">
        <f t="shared" si="0"/>
        <v>Lowry-54</v>
      </c>
      <c r="D15" s="2">
        <v>59792</v>
      </c>
      <c r="E15" s="2">
        <v>23054</v>
      </c>
      <c r="F15" s="6">
        <v>36738</v>
      </c>
      <c r="G15" s="3">
        <v>47833.600000000006</v>
      </c>
      <c r="H15" s="3">
        <v>24206.7</v>
      </c>
      <c r="I15" s="6">
        <v>23626.900000000005</v>
      </c>
      <c r="J15" s="5">
        <v>186406.38087660499</v>
      </c>
      <c r="K15" s="5">
        <v>125537.00225425699</v>
      </c>
      <c r="L15" s="5">
        <v>60869.378622347998</v>
      </c>
    </row>
    <row r="16" spans="1:12" x14ac:dyDescent="0.35">
      <c r="A16" s="7">
        <v>55</v>
      </c>
      <c r="B16" s="7" t="s">
        <v>25</v>
      </c>
      <c r="C16" s="7" t="str">
        <f t="shared" si="0"/>
        <v>Lowry-55</v>
      </c>
      <c r="D16" s="2">
        <v>59792</v>
      </c>
      <c r="E16" s="2">
        <v>23054</v>
      </c>
      <c r="F16" s="6">
        <v>36738</v>
      </c>
      <c r="G16" s="3">
        <v>47833.600000000006</v>
      </c>
      <c r="H16" s="3">
        <v>24206.7</v>
      </c>
      <c r="I16" s="6">
        <v>23626.900000000005</v>
      </c>
      <c r="J16" s="5">
        <v>186406.38087660499</v>
      </c>
      <c r="K16" s="5">
        <v>125537.00225425699</v>
      </c>
      <c r="L16" s="5">
        <v>60869.378622347998</v>
      </c>
    </row>
    <row r="17" spans="1:12" x14ac:dyDescent="0.35">
      <c r="A17" s="7">
        <v>56</v>
      </c>
      <c r="B17" s="7" t="s">
        <v>25</v>
      </c>
      <c r="C17" s="7" t="str">
        <f t="shared" si="0"/>
        <v>Lowry-56</v>
      </c>
      <c r="D17" s="2">
        <v>59792</v>
      </c>
      <c r="E17" s="2">
        <v>23054</v>
      </c>
      <c r="F17" s="6">
        <v>36738</v>
      </c>
      <c r="G17" s="3">
        <v>47833.600000000006</v>
      </c>
      <c r="H17" s="3">
        <v>24206.7</v>
      </c>
      <c r="I17" s="6">
        <v>23626.900000000005</v>
      </c>
      <c r="J17" s="5">
        <v>186406.38087660499</v>
      </c>
      <c r="K17" s="5">
        <v>125537.00225425699</v>
      </c>
      <c r="L17" s="5">
        <v>60869.378622347998</v>
      </c>
    </row>
    <row r="18" spans="1:12" x14ac:dyDescent="0.35">
      <c r="A18" s="7">
        <v>58</v>
      </c>
      <c r="B18" s="7" t="s">
        <v>25</v>
      </c>
      <c r="C18" s="7" t="str">
        <f t="shared" si="0"/>
        <v>Lowry-58</v>
      </c>
      <c r="D18" s="2">
        <v>59792</v>
      </c>
      <c r="E18" s="2">
        <v>23054</v>
      </c>
      <c r="F18" s="6">
        <v>36738</v>
      </c>
      <c r="G18" s="3">
        <v>47833.600000000006</v>
      </c>
      <c r="H18" s="3">
        <v>24206.7</v>
      </c>
      <c r="I18" s="6">
        <v>23626.900000000005</v>
      </c>
      <c r="J18" s="5">
        <v>186406.38087660499</v>
      </c>
      <c r="K18" s="5">
        <v>125537.00225425699</v>
      </c>
      <c r="L18" s="5">
        <v>60869.378622347998</v>
      </c>
    </row>
    <row r="19" spans="1:12" x14ac:dyDescent="0.35">
      <c r="A19" s="7">
        <v>59</v>
      </c>
      <c r="B19" s="7" t="s">
        <v>25</v>
      </c>
      <c r="C19" s="7" t="str">
        <f t="shared" si="0"/>
        <v>Lowry-59</v>
      </c>
      <c r="D19" s="2">
        <v>59792</v>
      </c>
      <c r="E19" s="2">
        <v>23054</v>
      </c>
      <c r="F19" s="6">
        <v>36738</v>
      </c>
      <c r="G19" s="3">
        <v>47833.600000000006</v>
      </c>
      <c r="H19" s="3">
        <v>24206.7</v>
      </c>
      <c r="I19" s="6">
        <v>23626.900000000005</v>
      </c>
      <c r="J19" s="5">
        <v>186406.38087660499</v>
      </c>
      <c r="K19" s="5">
        <v>125537.00225425699</v>
      </c>
      <c r="L19" s="5">
        <v>60869.378622347998</v>
      </c>
    </row>
    <row r="20" spans="1:12" x14ac:dyDescent="0.35">
      <c r="A20" s="7">
        <v>60</v>
      </c>
      <c r="B20" s="7" t="s">
        <v>25</v>
      </c>
      <c r="C20" s="7" t="str">
        <f t="shared" si="0"/>
        <v>Lowry-60</v>
      </c>
      <c r="D20" s="2">
        <v>59792</v>
      </c>
      <c r="E20" s="2">
        <v>23054</v>
      </c>
      <c r="F20" s="6">
        <v>36738</v>
      </c>
      <c r="G20" s="3">
        <v>47833.600000000006</v>
      </c>
      <c r="H20" s="3">
        <v>24206.7</v>
      </c>
      <c r="I20" s="6">
        <v>23626.900000000005</v>
      </c>
      <c r="J20" s="5">
        <v>186406.38087660499</v>
      </c>
      <c r="K20" s="5">
        <v>125537.00225425699</v>
      </c>
      <c r="L20" s="5">
        <v>60869.378622347998</v>
      </c>
    </row>
    <row r="21" spans="1:12" x14ac:dyDescent="0.35">
      <c r="A21" s="7">
        <v>65</v>
      </c>
      <c r="B21" s="7" t="s">
        <v>25</v>
      </c>
      <c r="C21" s="7" t="str">
        <f t="shared" si="0"/>
        <v>Lowry-65</v>
      </c>
      <c r="D21" s="2">
        <v>59792</v>
      </c>
      <c r="E21" s="2">
        <v>23054</v>
      </c>
      <c r="F21" s="6">
        <v>36738</v>
      </c>
      <c r="G21" s="3">
        <v>47833.600000000006</v>
      </c>
      <c r="H21" s="3">
        <v>24206.7</v>
      </c>
      <c r="I21" s="6">
        <v>23626.900000000005</v>
      </c>
      <c r="J21" s="5">
        <v>186406.38087660499</v>
      </c>
      <c r="K21" s="5">
        <v>125537.00225425699</v>
      </c>
      <c r="L21" s="5">
        <v>60869.378622347998</v>
      </c>
    </row>
    <row r="22" spans="1:12" x14ac:dyDescent="0.35">
      <c r="A22" s="7">
        <v>67</v>
      </c>
      <c r="B22" s="7" t="s">
        <v>25</v>
      </c>
      <c r="C22" s="7" t="str">
        <f t="shared" si="0"/>
        <v>Lowry-67</v>
      </c>
      <c r="D22" s="2">
        <v>59792</v>
      </c>
      <c r="E22" s="2">
        <v>23054</v>
      </c>
      <c r="F22" s="6">
        <v>36738</v>
      </c>
      <c r="G22" s="3">
        <v>47833.600000000006</v>
      </c>
      <c r="H22" s="3">
        <v>24206.7</v>
      </c>
      <c r="I22" s="6">
        <v>23626.900000000005</v>
      </c>
      <c r="J22" s="5">
        <v>186406.38087660499</v>
      </c>
      <c r="K22" s="5">
        <v>125537.00225425699</v>
      </c>
      <c r="L22" s="5">
        <v>60869.378622347998</v>
      </c>
    </row>
    <row r="23" spans="1:12" x14ac:dyDescent="0.35">
      <c r="A23" s="7">
        <v>68</v>
      </c>
      <c r="B23" s="7" t="s">
        <v>25</v>
      </c>
      <c r="C23" s="7" t="str">
        <f t="shared" si="0"/>
        <v>Lowry-68</v>
      </c>
      <c r="D23" s="2">
        <v>59792</v>
      </c>
      <c r="E23" s="2">
        <v>23054</v>
      </c>
      <c r="F23" s="6">
        <v>36738</v>
      </c>
      <c r="G23" s="3">
        <v>47833.600000000006</v>
      </c>
      <c r="H23" s="3">
        <v>24206.7</v>
      </c>
      <c r="I23" s="6">
        <v>23626.900000000005</v>
      </c>
      <c r="J23" s="5">
        <v>186406.38087660499</v>
      </c>
      <c r="K23" s="5">
        <v>125537.00225425699</v>
      </c>
      <c r="L23" s="5">
        <v>60869.378622347998</v>
      </c>
    </row>
    <row r="24" spans="1:12" x14ac:dyDescent="0.35">
      <c r="A24" s="7">
        <v>69</v>
      </c>
      <c r="B24" s="7" t="s">
        <v>25</v>
      </c>
      <c r="C24" s="7" t="str">
        <f t="shared" si="0"/>
        <v>Lowry-69</v>
      </c>
      <c r="D24" s="2">
        <v>59792</v>
      </c>
      <c r="E24" s="2">
        <v>23054</v>
      </c>
      <c r="F24" s="6">
        <v>36738</v>
      </c>
      <c r="G24" s="3">
        <v>47833.600000000006</v>
      </c>
      <c r="H24" s="3">
        <v>24206.7</v>
      </c>
      <c r="I24" s="6">
        <v>23626.900000000005</v>
      </c>
      <c r="J24" s="5">
        <v>186406.38087660499</v>
      </c>
      <c r="K24" s="5">
        <v>125537.00225425699</v>
      </c>
      <c r="L24" s="5">
        <v>60869.378622347998</v>
      </c>
    </row>
    <row r="25" spans="1:12" x14ac:dyDescent="0.35">
      <c r="A25" s="7">
        <v>70</v>
      </c>
      <c r="B25" s="7" t="s">
        <v>25</v>
      </c>
      <c r="C25" s="7" t="str">
        <f t="shared" si="0"/>
        <v>Lowry-70</v>
      </c>
      <c r="D25" s="2">
        <v>59792</v>
      </c>
      <c r="E25" s="2">
        <v>23054</v>
      </c>
      <c r="F25" s="6">
        <v>36738</v>
      </c>
      <c r="G25" s="3">
        <v>47833.600000000006</v>
      </c>
      <c r="H25" s="3">
        <v>24206.7</v>
      </c>
      <c r="I25" s="6">
        <v>23626.900000000005</v>
      </c>
      <c r="J25" s="5">
        <v>186406.38087660499</v>
      </c>
      <c r="K25" s="5">
        <v>125537.00225425699</v>
      </c>
      <c r="L25" s="5">
        <v>60869.378622347998</v>
      </c>
    </row>
    <row r="26" spans="1:12" x14ac:dyDescent="0.35">
      <c r="A26" s="7">
        <v>71</v>
      </c>
      <c r="B26" s="7" t="s">
        <v>25</v>
      </c>
      <c r="C26" s="7" t="str">
        <f t="shared" si="0"/>
        <v>Lowry-71</v>
      </c>
      <c r="D26" s="2">
        <v>59792</v>
      </c>
      <c r="E26" s="2">
        <v>23054</v>
      </c>
      <c r="F26" s="6">
        <v>36738</v>
      </c>
      <c r="G26" s="3">
        <v>47833.600000000006</v>
      </c>
      <c r="H26" s="3">
        <v>24206.7</v>
      </c>
      <c r="I26" s="6">
        <v>23626.900000000005</v>
      </c>
      <c r="J26" s="5">
        <v>186406.38087660499</v>
      </c>
      <c r="K26" s="5">
        <v>125537.00225425699</v>
      </c>
      <c r="L26" s="5">
        <v>60869.378622347998</v>
      </c>
    </row>
    <row r="27" spans="1:12" x14ac:dyDescent="0.35">
      <c r="A27" s="7">
        <v>76</v>
      </c>
      <c r="B27" s="7" t="s">
        <v>23</v>
      </c>
      <c r="C27" s="7" t="str">
        <f t="shared" si="0"/>
        <v>Tulsa-76</v>
      </c>
      <c r="D27" s="2">
        <v>79605</v>
      </c>
      <c r="E27" s="2">
        <v>28914</v>
      </c>
      <c r="F27" s="6">
        <v>50691</v>
      </c>
      <c r="G27" s="3">
        <v>63684</v>
      </c>
      <c r="H27" s="3">
        <v>30359.7</v>
      </c>
      <c r="I27" s="6">
        <v>33324.300000000003</v>
      </c>
      <c r="J27" s="5">
        <v>186406.38087660499</v>
      </c>
      <c r="K27" s="5">
        <v>125537.00225425699</v>
      </c>
      <c r="L27" s="5">
        <v>60869.378622347998</v>
      </c>
    </row>
    <row r="28" spans="1:12" x14ac:dyDescent="0.35">
      <c r="A28" s="7">
        <v>79</v>
      </c>
      <c r="B28" s="7" t="s">
        <v>23</v>
      </c>
      <c r="C28" s="7" t="str">
        <f t="shared" si="0"/>
        <v>Tulsa-79</v>
      </c>
      <c r="D28" s="2">
        <v>79605</v>
      </c>
      <c r="E28" s="2">
        <v>28914</v>
      </c>
      <c r="F28" s="6">
        <v>50691</v>
      </c>
      <c r="G28" s="3">
        <v>63684</v>
      </c>
      <c r="H28" s="3">
        <v>30359.7</v>
      </c>
      <c r="I28" s="6">
        <v>33324.300000000003</v>
      </c>
      <c r="J28" s="5">
        <v>186406.38087660499</v>
      </c>
      <c r="K28" s="5">
        <v>125537.00225425699</v>
      </c>
      <c r="L28" s="5">
        <v>60869.378622347998</v>
      </c>
    </row>
    <row r="29" spans="1:12" x14ac:dyDescent="0.35">
      <c r="A29" s="7">
        <v>74</v>
      </c>
      <c r="B29" s="7" t="s">
        <v>23</v>
      </c>
      <c r="C29" s="7" t="str">
        <f t="shared" si="0"/>
        <v>Tulsa-74</v>
      </c>
      <c r="D29" s="2">
        <v>79605</v>
      </c>
      <c r="E29" s="2">
        <v>28914</v>
      </c>
      <c r="F29" s="6">
        <v>50691</v>
      </c>
      <c r="G29" s="3">
        <v>63684</v>
      </c>
      <c r="H29" s="3">
        <v>30359.7</v>
      </c>
      <c r="I29" s="6">
        <v>33324.300000000003</v>
      </c>
      <c r="J29" s="5">
        <v>184643.225756334</v>
      </c>
      <c r="K29" s="5">
        <v>123773.84713398499</v>
      </c>
      <c r="L29" s="5">
        <v>60869.378622349002</v>
      </c>
    </row>
    <row r="30" spans="1:12" x14ac:dyDescent="0.35">
      <c r="A30" s="7">
        <v>85</v>
      </c>
      <c r="B30" s="7" t="s">
        <v>23</v>
      </c>
      <c r="C30" s="7" t="str">
        <f t="shared" si="0"/>
        <v>Tulsa-85</v>
      </c>
      <c r="D30" s="2">
        <v>79605</v>
      </c>
      <c r="E30" s="2">
        <v>28914</v>
      </c>
      <c r="F30" s="6">
        <v>50691</v>
      </c>
      <c r="G30" s="3">
        <v>63684</v>
      </c>
      <c r="H30" s="3">
        <v>30359.7</v>
      </c>
      <c r="I30" s="6">
        <v>33324.300000000003</v>
      </c>
      <c r="J30" s="5">
        <v>184643.225756334</v>
      </c>
      <c r="K30" s="5">
        <v>123773.84713398499</v>
      </c>
      <c r="L30" s="5">
        <v>60869.378622349002</v>
      </c>
    </row>
    <row r="31" spans="1:12" x14ac:dyDescent="0.35">
      <c r="A31" s="7">
        <v>52</v>
      </c>
      <c r="B31" s="7" t="s">
        <v>25</v>
      </c>
      <c r="C31" s="7" t="str">
        <f t="shared" si="0"/>
        <v>Lowry-52</v>
      </c>
      <c r="D31" s="2">
        <v>50619</v>
      </c>
      <c r="E31" s="2">
        <v>24447</v>
      </c>
      <c r="F31" s="6">
        <v>26172</v>
      </c>
      <c r="G31" s="3">
        <v>40495.200000000004</v>
      </c>
      <c r="H31" s="3">
        <v>25669.350000000002</v>
      </c>
      <c r="I31" s="6">
        <v>14825.850000000002</v>
      </c>
      <c r="J31" s="5">
        <v>171529.494193255</v>
      </c>
      <c r="K31" s="5">
        <v>95985.268963268696</v>
      </c>
      <c r="L31" s="5">
        <v>75544.225229986303</v>
      </c>
    </row>
    <row r="32" spans="1:12" x14ac:dyDescent="0.35">
      <c r="A32" s="7">
        <v>16</v>
      </c>
      <c r="B32" s="7" t="s">
        <v>27</v>
      </c>
      <c r="C32" s="7" t="str">
        <f t="shared" si="0"/>
        <v>Anderson-16</v>
      </c>
      <c r="D32" s="2">
        <v>79612</v>
      </c>
      <c r="E32" s="2">
        <v>34070</v>
      </c>
      <c r="F32" s="6">
        <v>45542</v>
      </c>
      <c r="G32" s="3">
        <v>63689.600000000006</v>
      </c>
      <c r="H32" s="3">
        <v>35773.5</v>
      </c>
      <c r="I32" s="6">
        <v>27916.100000000006</v>
      </c>
      <c r="J32" s="5">
        <v>170945.111587758</v>
      </c>
      <c r="K32" s="5">
        <v>95351.065562591</v>
      </c>
      <c r="L32" s="5">
        <v>75594.046025167001</v>
      </c>
    </row>
    <row r="33" spans="1:12" x14ac:dyDescent="0.35">
      <c r="A33" s="7">
        <v>17</v>
      </c>
      <c r="B33" s="7" t="s">
        <v>27</v>
      </c>
      <c r="C33" s="7" t="str">
        <f t="shared" si="0"/>
        <v>Anderson-17</v>
      </c>
      <c r="D33" s="2">
        <v>79612</v>
      </c>
      <c r="E33" s="2">
        <v>34070</v>
      </c>
      <c r="F33" s="6">
        <v>45542</v>
      </c>
      <c r="G33" s="3">
        <v>63689.600000000006</v>
      </c>
      <c r="H33" s="3">
        <v>35773.5</v>
      </c>
      <c r="I33" s="6">
        <v>27916.100000000006</v>
      </c>
      <c r="J33" s="5">
        <v>170945.111587758</v>
      </c>
      <c r="K33" s="5">
        <v>95351.065562591</v>
      </c>
      <c r="L33" s="5">
        <v>75594.046025167001</v>
      </c>
    </row>
    <row r="34" spans="1:12" x14ac:dyDescent="0.35">
      <c r="A34" s="7">
        <v>75</v>
      </c>
      <c r="B34" s="7" t="s">
        <v>23</v>
      </c>
      <c r="C34" s="7" t="str">
        <f t="shared" si="0"/>
        <v>Tulsa-75</v>
      </c>
      <c r="D34" s="2">
        <v>125068</v>
      </c>
      <c r="E34" s="2">
        <v>38248</v>
      </c>
      <c r="F34" s="6">
        <v>86820</v>
      </c>
      <c r="G34" s="3">
        <v>100054.40000000001</v>
      </c>
      <c r="H34" s="3">
        <v>40160.400000000001</v>
      </c>
      <c r="I34" s="6">
        <v>59894.000000000007</v>
      </c>
      <c r="J34" s="5">
        <v>169418.53554103599</v>
      </c>
      <c r="K34" s="5">
        <v>108549.156918687</v>
      </c>
      <c r="L34" s="5">
        <v>60869.378622348988</v>
      </c>
    </row>
    <row r="35" spans="1:12" x14ac:dyDescent="0.35">
      <c r="A35" s="7">
        <v>99</v>
      </c>
      <c r="B35" s="7" t="s">
        <v>23</v>
      </c>
      <c r="C35" s="7" t="str">
        <f t="shared" si="0"/>
        <v>Tulsa-99</v>
      </c>
      <c r="D35" s="2">
        <v>73915</v>
      </c>
      <c r="E35" s="2">
        <v>25153</v>
      </c>
      <c r="F35" s="6">
        <v>48762</v>
      </c>
      <c r="G35" s="3">
        <v>59132</v>
      </c>
      <c r="H35" s="3">
        <v>26410.65</v>
      </c>
      <c r="I35" s="6">
        <v>32721.35</v>
      </c>
      <c r="J35" s="5">
        <v>156830.321719762</v>
      </c>
      <c r="K35" s="5">
        <v>106105.839534472</v>
      </c>
      <c r="L35" s="5">
        <v>50724.482185289991</v>
      </c>
    </row>
    <row r="36" spans="1:12" x14ac:dyDescent="0.35">
      <c r="A36" s="7">
        <v>12</v>
      </c>
      <c r="B36" s="7" t="s">
        <v>27</v>
      </c>
      <c r="C36" s="7" t="str">
        <f t="shared" si="0"/>
        <v>Anderson-12</v>
      </c>
      <c r="D36" s="2">
        <v>73915</v>
      </c>
      <c r="E36" s="2">
        <v>26186</v>
      </c>
      <c r="F36" s="6">
        <v>47729</v>
      </c>
      <c r="G36" s="3">
        <v>59132</v>
      </c>
      <c r="H36" s="3">
        <v>27495.300000000003</v>
      </c>
      <c r="I36" s="6">
        <v>31636.699999999997</v>
      </c>
      <c r="J36" s="5">
        <v>153336.85618815699</v>
      </c>
      <c r="K36" s="5">
        <v>102812.51405882</v>
      </c>
      <c r="L36" s="5">
        <v>50524.34212933699</v>
      </c>
    </row>
    <row r="37" spans="1:12" x14ac:dyDescent="0.35">
      <c r="A37" s="7">
        <v>9</v>
      </c>
      <c r="B37" s="7" t="s">
        <v>27</v>
      </c>
      <c r="C37" s="7" t="str">
        <f t="shared" si="0"/>
        <v>Anderson-9</v>
      </c>
      <c r="D37" s="2">
        <v>73915</v>
      </c>
      <c r="E37" s="2">
        <v>26186</v>
      </c>
      <c r="F37" s="6">
        <v>47729</v>
      </c>
      <c r="G37" s="3">
        <v>59132</v>
      </c>
      <c r="H37" s="3">
        <v>27495.300000000003</v>
      </c>
      <c r="I37" s="6">
        <v>31636.699999999997</v>
      </c>
      <c r="J37" s="5">
        <v>153336.85618815699</v>
      </c>
      <c r="K37" s="5">
        <v>102812.51405882</v>
      </c>
      <c r="L37" s="5">
        <v>50524.34212933699</v>
      </c>
    </row>
    <row r="38" spans="1:12" x14ac:dyDescent="0.35">
      <c r="A38" s="7">
        <v>10</v>
      </c>
      <c r="B38" s="7" t="s">
        <v>27</v>
      </c>
      <c r="C38" s="7" t="str">
        <f t="shared" si="0"/>
        <v>Anderson-10</v>
      </c>
      <c r="D38" s="2">
        <v>73915</v>
      </c>
      <c r="E38" s="2">
        <v>26186</v>
      </c>
      <c r="F38" s="6">
        <v>47729</v>
      </c>
      <c r="G38" s="3">
        <v>59132</v>
      </c>
      <c r="H38" s="3">
        <v>27495.300000000003</v>
      </c>
      <c r="I38" s="6">
        <v>31636.699999999997</v>
      </c>
      <c r="J38" s="5">
        <v>153336.85618815699</v>
      </c>
      <c r="K38" s="5">
        <v>102812.51405882</v>
      </c>
      <c r="L38" s="5">
        <v>50524.34212933699</v>
      </c>
    </row>
    <row r="39" spans="1:12" x14ac:dyDescent="0.35">
      <c r="A39" s="7">
        <v>13</v>
      </c>
      <c r="B39" s="7" t="s">
        <v>27</v>
      </c>
      <c r="C39" s="7" t="str">
        <f t="shared" si="0"/>
        <v>Anderson-13</v>
      </c>
      <c r="D39" s="2">
        <v>73915</v>
      </c>
      <c r="E39" s="2">
        <v>26186</v>
      </c>
      <c r="F39" s="6">
        <v>47729</v>
      </c>
      <c r="G39" s="3">
        <v>59132</v>
      </c>
      <c r="H39" s="3">
        <v>27495.300000000003</v>
      </c>
      <c r="I39" s="6">
        <v>31636.699999999997</v>
      </c>
      <c r="J39" s="5">
        <v>153336.85618815699</v>
      </c>
      <c r="K39" s="5">
        <v>102812.51405882</v>
      </c>
      <c r="L39" s="5">
        <v>50524.34212933699</v>
      </c>
    </row>
    <row r="40" spans="1:12" x14ac:dyDescent="0.35">
      <c r="A40" s="7">
        <v>14</v>
      </c>
      <c r="B40" s="7" t="s">
        <v>27</v>
      </c>
      <c r="C40" s="7" t="str">
        <f t="shared" si="0"/>
        <v>Anderson-14</v>
      </c>
      <c r="D40" s="2">
        <v>73915</v>
      </c>
      <c r="E40" s="2">
        <v>26186</v>
      </c>
      <c r="F40" s="6">
        <v>47729</v>
      </c>
      <c r="G40" s="3">
        <v>59132</v>
      </c>
      <c r="H40" s="3">
        <v>27495.300000000003</v>
      </c>
      <c r="I40" s="6">
        <v>31636.699999999997</v>
      </c>
      <c r="J40" s="5">
        <v>153336.85618815699</v>
      </c>
      <c r="K40" s="5">
        <v>102812.51405882</v>
      </c>
      <c r="L40" s="5">
        <v>50524.34212933699</v>
      </c>
    </row>
    <row r="41" spans="1:12" x14ac:dyDescent="0.35">
      <c r="A41" s="7">
        <v>11</v>
      </c>
      <c r="B41" s="7" t="s">
        <v>27</v>
      </c>
      <c r="C41" s="7" t="str">
        <f t="shared" si="0"/>
        <v>Anderson-11</v>
      </c>
      <c r="D41" s="2">
        <v>73915</v>
      </c>
      <c r="E41" s="2">
        <v>26186</v>
      </c>
      <c r="F41" s="6">
        <v>47729</v>
      </c>
      <c r="G41" s="3">
        <v>59132</v>
      </c>
      <c r="H41" s="3">
        <v>27495.300000000003</v>
      </c>
      <c r="I41" s="6">
        <v>31636.699999999997</v>
      </c>
      <c r="J41" s="5">
        <v>153336.85618815699</v>
      </c>
      <c r="K41" s="5">
        <v>102812.51405882</v>
      </c>
      <c r="L41" s="5">
        <v>50524.34212933699</v>
      </c>
    </row>
    <row r="42" spans="1:12" x14ac:dyDescent="0.35">
      <c r="A42" s="7">
        <v>82</v>
      </c>
      <c r="B42" s="7" t="s">
        <v>23</v>
      </c>
      <c r="C42" s="7" t="str">
        <f t="shared" si="0"/>
        <v>Tulsa-82</v>
      </c>
      <c r="D42" s="2">
        <v>73915</v>
      </c>
      <c r="E42" s="2">
        <v>25651</v>
      </c>
      <c r="F42" s="6">
        <v>48264</v>
      </c>
      <c r="G42" s="3">
        <v>59132</v>
      </c>
      <c r="H42" s="3">
        <v>26933.550000000003</v>
      </c>
      <c r="I42" s="6">
        <v>32198.449999999997</v>
      </c>
      <c r="J42" s="5">
        <v>152422.098343049</v>
      </c>
      <c r="K42" s="5">
        <v>101697.61615775801</v>
      </c>
      <c r="L42" s="5">
        <v>50724.482185290995</v>
      </c>
    </row>
    <row r="43" spans="1:12" x14ac:dyDescent="0.35">
      <c r="A43" s="7">
        <v>92</v>
      </c>
      <c r="B43" s="7" t="s">
        <v>23</v>
      </c>
      <c r="C43" s="7" t="str">
        <f t="shared" si="0"/>
        <v>Tulsa-92</v>
      </c>
      <c r="D43" s="2">
        <v>53070</v>
      </c>
      <c r="E43" s="2">
        <v>19276</v>
      </c>
      <c r="F43" s="6">
        <v>33794</v>
      </c>
      <c r="G43" s="3">
        <v>42456</v>
      </c>
      <c r="H43" s="3">
        <v>20239.8</v>
      </c>
      <c r="I43" s="6">
        <v>22216.2</v>
      </c>
      <c r="J43" s="5">
        <v>124270.92058440299</v>
      </c>
      <c r="K43" s="5">
        <v>83691.3348361713</v>
      </c>
      <c r="L43" s="5">
        <v>40579.585748231693</v>
      </c>
    </row>
    <row r="44" spans="1:12" x14ac:dyDescent="0.35">
      <c r="A44" s="7">
        <v>96</v>
      </c>
      <c r="B44" s="7" t="s">
        <v>23</v>
      </c>
      <c r="C44" s="7" t="str">
        <f t="shared" si="0"/>
        <v>Tulsa-96</v>
      </c>
      <c r="D44" s="2">
        <v>53070</v>
      </c>
      <c r="E44" s="2">
        <v>19276</v>
      </c>
      <c r="F44" s="6">
        <v>33794</v>
      </c>
      <c r="G44" s="3">
        <v>42456</v>
      </c>
      <c r="H44" s="3">
        <v>20239.8</v>
      </c>
      <c r="I44" s="6">
        <v>22216.2</v>
      </c>
      <c r="J44" s="5">
        <v>123095.48383755601</v>
      </c>
      <c r="K44" s="5">
        <v>82515.898089323906</v>
      </c>
      <c r="L44" s="5">
        <v>40579.585748232101</v>
      </c>
    </row>
    <row r="45" spans="1:12" x14ac:dyDescent="0.35">
      <c r="A45" s="7">
        <v>91</v>
      </c>
      <c r="B45" s="7" t="s">
        <v>23</v>
      </c>
      <c r="C45" s="7" t="str">
        <f t="shared" si="0"/>
        <v>Tulsa-91</v>
      </c>
      <c r="D45" s="2">
        <v>68224</v>
      </c>
      <c r="E45" s="2">
        <v>22387</v>
      </c>
      <c r="F45" s="6">
        <v>45837</v>
      </c>
      <c r="G45" s="3">
        <v>54579.200000000004</v>
      </c>
      <c r="H45" s="3">
        <v>23506.350000000002</v>
      </c>
      <c r="I45" s="6">
        <v>31072.850000000002</v>
      </c>
      <c r="J45" s="5">
        <v>112945.69036069</v>
      </c>
      <c r="K45" s="5">
        <v>72366.104612458104</v>
      </c>
      <c r="L45" s="5">
        <v>40579.585748231897</v>
      </c>
    </row>
    <row r="46" spans="1:12" x14ac:dyDescent="0.35">
      <c r="A46" s="7">
        <v>97</v>
      </c>
      <c r="B46" s="7" t="s">
        <v>23</v>
      </c>
      <c r="C46" s="7" t="str">
        <f t="shared" si="0"/>
        <v>Tulsa-97</v>
      </c>
      <c r="D46" s="2">
        <v>38674</v>
      </c>
      <c r="E46" s="2">
        <v>15982</v>
      </c>
      <c r="F46" s="6">
        <v>22692</v>
      </c>
      <c r="G46" s="3">
        <v>30939.200000000001</v>
      </c>
      <c r="H46" s="3">
        <v>16781.100000000002</v>
      </c>
      <c r="I46" s="6">
        <v>14158.099999999999</v>
      </c>
      <c r="J46" s="5">
        <v>106094.403034271</v>
      </c>
      <c r="K46" s="5">
        <v>52107.003184592199</v>
      </c>
      <c r="L46" s="5">
        <v>53987.399849678804</v>
      </c>
    </row>
    <row r="47" spans="1:12" x14ac:dyDescent="0.35">
      <c r="A47" s="7">
        <v>50</v>
      </c>
      <c r="B47" s="7" t="s">
        <v>25</v>
      </c>
      <c r="C47" s="7" t="str">
        <f t="shared" si="0"/>
        <v>Lowry-50</v>
      </c>
      <c r="D47" s="2">
        <v>20248</v>
      </c>
      <c r="E47" s="2">
        <v>6555</v>
      </c>
      <c r="F47" s="6">
        <v>13693</v>
      </c>
      <c r="G47" s="3">
        <v>16198.400000000001</v>
      </c>
      <c r="H47" s="3">
        <v>6882.75</v>
      </c>
      <c r="I47" s="6">
        <v>9315.6500000000015</v>
      </c>
      <c r="J47" s="5">
        <v>74479.813805952203</v>
      </c>
      <c r="K47" s="5">
        <v>33455.158101220703</v>
      </c>
      <c r="L47" s="5">
        <v>41024.6557047315</v>
      </c>
    </row>
    <row r="48" spans="1:12" x14ac:dyDescent="0.35">
      <c r="A48" s="7">
        <v>64</v>
      </c>
      <c r="B48" s="7" t="s">
        <v>25</v>
      </c>
      <c r="C48" s="7" t="str">
        <f t="shared" si="0"/>
        <v>Lowry-64</v>
      </c>
      <c r="D48" s="2">
        <v>20631</v>
      </c>
      <c r="E48" s="2">
        <v>8586</v>
      </c>
      <c r="F48" s="6">
        <v>12045</v>
      </c>
      <c r="G48" s="3">
        <v>16504.8</v>
      </c>
      <c r="H48" s="3">
        <v>9015.3000000000011</v>
      </c>
      <c r="I48" s="6">
        <v>7489.4999999999982</v>
      </c>
      <c r="J48" s="5">
        <v>74428.769138751799</v>
      </c>
      <c r="K48" s="5">
        <v>49066.528046106498</v>
      </c>
      <c r="L48" s="5">
        <v>25362.241092645301</v>
      </c>
    </row>
    <row r="49" spans="1:12" x14ac:dyDescent="0.35">
      <c r="A49" s="7">
        <v>35</v>
      </c>
      <c r="B49" s="7" t="s">
        <v>27</v>
      </c>
      <c r="C49" s="7" t="str">
        <f t="shared" si="0"/>
        <v>Anderson-35</v>
      </c>
      <c r="D49" s="2">
        <v>32411</v>
      </c>
      <c r="E49" s="2">
        <v>12117</v>
      </c>
      <c r="F49" s="6">
        <v>20294</v>
      </c>
      <c r="G49" s="3">
        <v>25928.800000000003</v>
      </c>
      <c r="H49" s="3">
        <v>12722.85</v>
      </c>
      <c r="I49" s="6">
        <v>13205.950000000003</v>
      </c>
      <c r="J49" s="5">
        <v>74169.881980996899</v>
      </c>
      <c r="K49" s="5">
        <v>48907.7109163282</v>
      </c>
      <c r="L49" s="5">
        <v>25262.171064668699</v>
      </c>
    </row>
    <row r="50" spans="1:12" x14ac:dyDescent="0.35">
      <c r="A50" s="7">
        <v>3</v>
      </c>
      <c r="B50" s="7" t="s">
        <v>27</v>
      </c>
      <c r="C50" s="7" t="str">
        <f t="shared" si="0"/>
        <v>Anderson-3</v>
      </c>
      <c r="D50" s="2">
        <v>25783</v>
      </c>
      <c r="E50" s="2">
        <v>9116</v>
      </c>
      <c r="F50" s="6">
        <v>16667</v>
      </c>
      <c r="G50" s="3">
        <v>20626.400000000001</v>
      </c>
      <c r="H50" s="3">
        <v>9571.8000000000011</v>
      </c>
      <c r="I50" s="6">
        <v>11054.6</v>
      </c>
      <c r="J50" s="5">
        <v>72699.154217834002</v>
      </c>
      <c r="K50" s="5">
        <v>33215.986957037298</v>
      </c>
      <c r="L50" s="5">
        <v>39483.167260796705</v>
      </c>
    </row>
    <row r="51" spans="1:12" x14ac:dyDescent="0.35">
      <c r="A51" s="7">
        <v>131</v>
      </c>
      <c r="B51" s="7" t="s">
        <v>29</v>
      </c>
      <c r="C51" s="7" t="str">
        <f t="shared" si="0"/>
        <v>Shawnee-131</v>
      </c>
      <c r="D51" s="2">
        <v>31239</v>
      </c>
      <c r="E51" s="2">
        <v>8369</v>
      </c>
      <c r="F51" s="6">
        <v>22870</v>
      </c>
      <c r="G51" s="3">
        <v>24991.200000000001</v>
      </c>
      <c r="H51" s="3">
        <v>8787.4500000000007</v>
      </c>
      <c r="I51" s="6">
        <v>16203.75</v>
      </c>
      <c r="J51" s="5">
        <v>70012.971531390998</v>
      </c>
      <c r="K51" s="5">
        <v>34738.0021230614</v>
      </c>
      <c r="L51" s="5">
        <v>35274.969408329598</v>
      </c>
    </row>
    <row r="52" spans="1:12" x14ac:dyDescent="0.35">
      <c r="A52" s="7">
        <v>132</v>
      </c>
      <c r="B52" s="7" t="s">
        <v>29</v>
      </c>
      <c r="C52" s="7" t="str">
        <f t="shared" si="0"/>
        <v>Shawnee-132</v>
      </c>
      <c r="D52" s="2">
        <v>31239</v>
      </c>
      <c r="E52" s="2">
        <v>8369</v>
      </c>
      <c r="F52" s="6">
        <v>22870</v>
      </c>
      <c r="G52" s="3">
        <v>24991.200000000001</v>
      </c>
      <c r="H52" s="3">
        <v>8787.4500000000007</v>
      </c>
      <c r="I52" s="6">
        <v>16203.75</v>
      </c>
      <c r="J52" s="5">
        <v>69307.090497770798</v>
      </c>
      <c r="K52" s="5">
        <v>34738.0021230614</v>
      </c>
      <c r="L52" s="5">
        <v>34569.088374709398</v>
      </c>
    </row>
    <row r="53" spans="1:12" x14ac:dyDescent="0.35">
      <c r="A53" s="7">
        <v>134</v>
      </c>
      <c r="B53" s="7" t="s">
        <v>29</v>
      </c>
      <c r="C53" s="7" t="str">
        <f t="shared" si="0"/>
        <v>Shawnee-134</v>
      </c>
      <c r="D53" s="2">
        <v>31239</v>
      </c>
      <c r="E53" s="2">
        <v>8369</v>
      </c>
      <c r="F53" s="6">
        <v>22870</v>
      </c>
      <c r="G53" s="3">
        <v>24991.200000000001</v>
      </c>
      <c r="H53" s="3">
        <v>8787.4500000000007</v>
      </c>
      <c r="I53" s="6">
        <v>16203.75</v>
      </c>
      <c r="J53" s="5">
        <v>69307.090497770798</v>
      </c>
      <c r="K53" s="5">
        <v>34738.0021230614</v>
      </c>
      <c r="L53" s="5">
        <v>34569.088374709398</v>
      </c>
    </row>
    <row r="54" spans="1:12" x14ac:dyDescent="0.35">
      <c r="A54" s="7">
        <v>135</v>
      </c>
      <c r="B54" s="7" t="s">
        <v>29</v>
      </c>
      <c r="C54" s="7" t="str">
        <f t="shared" si="0"/>
        <v>Shawnee-135</v>
      </c>
      <c r="D54" s="2">
        <v>31239</v>
      </c>
      <c r="E54" s="2">
        <v>8369</v>
      </c>
      <c r="F54" s="6">
        <v>22870</v>
      </c>
      <c r="G54" s="3">
        <v>24991.200000000001</v>
      </c>
      <c r="H54" s="3">
        <v>8787.4500000000007</v>
      </c>
      <c r="I54" s="6">
        <v>16203.75</v>
      </c>
      <c r="J54" s="5">
        <v>69307.090497770798</v>
      </c>
      <c r="K54" s="5">
        <v>34738.0021230614</v>
      </c>
      <c r="L54" s="5">
        <v>34569.088374709398</v>
      </c>
    </row>
    <row r="55" spans="1:12" x14ac:dyDescent="0.35">
      <c r="A55" s="7">
        <v>137</v>
      </c>
      <c r="B55" s="7" t="s">
        <v>29</v>
      </c>
      <c r="C55" s="7" t="str">
        <f t="shared" si="0"/>
        <v>Shawnee-137</v>
      </c>
      <c r="D55" s="2">
        <v>31239</v>
      </c>
      <c r="E55" s="2">
        <v>8369</v>
      </c>
      <c r="F55" s="6">
        <v>22870</v>
      </c>
      <c r="G55" s="3">
        <v>24991.200000000001</v>
      </c>
      <c r="H55" s="3">
        <v>8787.4500000000007</v>
      </c>
      <c r="I55" s="6">
        <v>16203.75</v>
      </c>
      <c r="J55" s="5">
        <v>69307.090497770798</v>
      </c>
      <c r="K55" s="5">
        <v>34738.0021230614</v>
      </c>
      <c r="L55" s="5">
        <v>34569.088374709398</v>
      </c>
    </row>
    <row r="56" spans="1:12" x14ac:dyDescent="0.35">
      <c r="A56" s="7">
        <v>138</v>
      </c>
      <c r="B56" s="7" t="s">
        <v>29</v>
      </c>
      <c r="C56" s="7" t="str">
        <f t="shared" si="0"/>
        <v>Shawnee-138</v>
      </c>
      <c r="D56" s="2">
        <v>31239</v>
      </c>
      <c r="E56" s="2">
        <v>8369</v>
      </c>
      <c r="F56" s="6">
        <v>22870</v>
      </c>
      <c r="G56" s="3">
        <v>24991.200000000001</v>
      </c>
      <c r="H56" s="3">
        <v>8787.4500000000007</v>
      </c>
      <c r="I56" s="6">
        <v>16203.75</v>
      </c>
      <c r="J56" s="5">
        <v>69307.090497770798</v>
      </c>
      <c r="K56" s="5">
        <v>34738.0021230614</v>
      </c>
      <c r="L56" s="5">
        <v>34569.088374709398</v>
      </c>
    </row>
    <row r="57" spans="1:12" x14ac:dyDescent="0.35">
      <c r="A57" s="7">
        <v>139</v>
      </c>
      <c r="B57" s="7" t="s">
        <v>29</v>
      </c>
      <c r="C57" s="7" t="str">
        <f t="shared" si="0"/>
        <v>Shawnee-139</v>
      </c>
      <c r="D57" s="2">
        <v>31239</v>
      </c>
      <c r="E57" s="2">
        <v>8369</v>
      </c>
      <c r="F57" s="6">
        <v>22870</v>
      </c>
      <c r="G57" s="3">
        <v>24991.200000000001</v>
      </c>
      <c r="H57" s="3">
        <v>8787.4500000000007</v>
      </c>
      <c r="I57" s="6">
        <v>16203.75</v>
      </c>
      <c r="J57" s="5">
        <v>69307.090497770798</v>
      </c>
      <c r="K57" s="5">
        <v>34738.0021230614</v>
      </c>
      <c r="L57" s="5">
        <v>34569.088374709398</v>
      </c>
    </row>
    <row r="58" spans="1:12" x14ac:dyDescent="0.35">
      <c r="A58" s="7">
        <v>140</v>
      </c>
      <c r="B58" s="7" t="s">
        <v>29</v>
      </c>
      <c r="C58" s="7" t="str">
        <f t="shared" si="0"/>
        <v>Shawnee-140</v>
      </c>
      <c r="D58" s="2">
        <v>31239</v>
      </c>
      <c r="E58" s="2">
        <v>8369</v>
      </c>
      <c r="F58" s="6">
        <v>22870</v>
      </c>
      <c r="G58" s="3">
        <v>24991.200000000001</v>
      </c>
      <c r="H58" s="3">
        <v>8787.4500000000007</v>
      </c>
      <c r="I58" s="6">
        <v>16203.75</v>
      </c>
      <c r="J58" s="5">
        <v>69307.090497770798</v>
      </c>
      <c r="K58" s="5">
        <v>34738.0021230614</v>
      </c>
      <c r="L58" s="5">
        <v>34569.088374709398</v>
      </c>
    </row>
    <row r="59" spans="1:12" x14ac:dyDescent="0.35">
      <c r="A59" s="7">
        <v>141</v>
      </c>
      <c r="B59" s="7" t="s">
        <v>29</v>
      </c>
      <c r="C59" s="7" t="str">
        <f t="shared" si="0"/>
        <v>Shawnee-141</v>
      </c>
      <c r="D59" s="2">
        <v>31239</v>
      </c>
      <c r="E59" s="2">
        <v>8369</v>
      </c>
      <c r="F59" s="6">
        <v>22870</v>
      </c>
      <c r="G59" s="3">
        <v>24991.200000000001</v>
      </c>
      <c r="H59" s="3">
        <v>8787.4500000000007</v>
      </c>
      <c r="I59" s="6">
        <v>16203.75</v>
      </c>
      <c r="J59" s="5">
        <v>69307.090497770798</v>
      </c>
      <c r="K59" s="5">
        <v>34738.0021230614</v>
      </c>
      <c r="L59" s="5">
        <v>34569.088374709398</v>
      </c>
    </row>
    <row r="60" spans="1:12" x14ac:dyDescent="0.35">
      <c r="A60" s="7">
        <v>142</v>
      </c>
      <c r="B60" s="7" t="s">
        <v>29</v>
      </c>
      <c r="C60" s="7" t="str">
        <f t="shared" si="0"/>
        <v>Shawnee-142</v>
      </c>
      <c r="D60" s="2">
        <v>31239</v>
      </c>
      <c r="E60" s="2">
        <v>8369</v>
      </c>
      <c r="F60" s="6">
        <v>22870</v>
      </c>
      <c r="G60" s="3">
        <v>24991.200000000001</v>
      </c>
      <c r="H60" s="3">
        <v>8787.4500000000007</v>
      </c>
      <c r="I60" s="6">
        <v>16203.75</v>
      </c>
      <c r="J60" s="5">
        <v>69307.090497770798</v>
      </c>
      <c r="K60" s="5">
        <v>34738.0021230614</v>
      </c>
      <c r="L60" s="5">
        <v>34569.088374709398</v>
      </c>
    </row>
    <row r="61" spans="1:12" x14ac:dyDescent="0.35">
      <c r="A61" s="7">
        <v>143</v>
      </c>
      <c r="B61" s="7" t="s">
        <v>29</v>
      </c>
      <c r="C61" s="7" t="str">
        <f t="shared" si="0"/>
        <v>Shawnee-143</v>
      </c>
      <c r="D61" s="2">
        <v>31239</v>
      </c>
      <c r="E61" s="2">
        <v>8369</v>
      </c>
      <c r="F61" s="6">
        <v>22870</v>
      </c>
      <c r="G61" s="3">
        <v>24991.200000000001</v>
      </c>
      <c r="H61" s="3">
        <v>8787.4500000000007</v>
      </c>
      <c r="I61" s="6">
        <v>16203.75</v>
      </c>
      <c r="J61" s="5">
        <v>69307.090497770798</v>
      </c>
      <c r="K61" s="5">
        <v>34738.0021230614</v>
      </c>
      <c r="L61" s="5">
        <v>34569.088374709398</v>
      </c>
    </row>
    <row r="62" spans="1:12" x14ac:dyDescent="0.35">
      <c r="A62" s="7">
        <v>145</v>
      </c>
      <c r="B62" s="7" t="s">
        <v>29</v>
      </c>
      <c r="C62" s="7" t="str">
        <f t="shared" si="0"/>
        <v>Shawnee-145</v>
      </c>
      <c r="D62" s="2">
        <v>31239</v>
      </c>
      <c r="E62" s="2">
        <v>8369</v>
      </c>
      <c r="F62" s="6">
        <v>22870</v>
      </c>
      <c r="G62" s="3">
        <v>24991.200000000001</v>
      </c>
      <c r="H62" s="3">
        <v>8787.4500000000007</v>
      </c>
      <c r="I62" s="6">
        <v>16203.75</v>
      </c>
      <c r="J62" s="5">
        <v>69307.090497770798</v>
      </c>
      <c r="K62" s="5">
        <v>34738.0021230614</v>
      </c>
      <c r="L62" s="5">
        <v>34569.088374709398</v>
      </c>
    </row>
    <row r="63" spans="1:12" x14ac:dyDescent="0.35">
      <c r="A63" s="7">
        <v>146</v>
      </c>
      <c r="B63" s="7" t="s">
        <v>29</v>
      </c>
      <c r="C63" s="7" t="str">
        <f t="shared" si="0"/>
        <v>Shawnee-146</v>
      </c>
      <c r="D63" s="2">
        <v>31239</v>
      </c>
      <c r="E63" s="2">
        <v>8369</v>
      </c>
      <c r="F63" s="6">
        <v>22870</v>
      </c>
      <c r="G63" s="3">
        <v>24991.200000000001</v>
      </c>
      <c r="H63" s="3">
        <v>8787.4500000000007</v>
      </c>
      <c r="I63" s="6">
        <v>16203.75</v>
      </c>
      <c r="J63" s="5">
        <v>69307.090497770798</v>
      </c>
      <c r="K63" s="5">
        <v>34738.0021230614</v>
      </c>
      <c r="L63" s="5">
        <v>34569.088374709398</v>
      </c>
    </row>
    <row r="64" spans="1:12" x14ac:dyDescent="0.35">
      <c r="A64" s="7">
        <v>147</v>
      </c>
      <c r="B64" s="7" t="s">
        <v>29</v>
      </c>
      <c r="C64" s="7" t="str">
        <f t="shared" si="0"/>
        <v>Shawnee-147</v>
      </c>
      <c r="D64" s="2">
        <v>31239</v>
      </c>
      <c r="E64" s="2">
        <v>8369</v>
      </c>
      <c r="F64" s="6">
        <v>22870</v>
      </c>
      <c r="G64" s="3">
        <v>24991.200000000001</v>
      </c>
      <c r="H64" s="3">
        <v>8787.4500000000007</v>
      </c>
      <c r="I64" s="6">
        <v>16203.75</v>
      </c>
      <c r="J64" s="5">
        <v>69307.090497770798</v>
      </c>
      <c r="K64" s="5">
        <v>34738.0021230614</v>
      </c>
      <c r="L64" s="5">
        <v>34569.088374709398</v>
      </c>
    </row>
    <row r="65" spans="1:12" x14ac:dyDescent="0.35">
      <c r="A65" s="7">
        <v>148</v>
      </c>
      <c r="B65" s="7" t="s">
        <v>29</v>
      </c>
      <c r="C65" s="7" t="str">
        <f t="shared" si="0"/>
        <v>Shawnee-148</v>
      </c>
      <c r="D65" s="2">
        <v>31239</v>
      </c>
      <c r="E65" s="2">
        <v>8369</v>
      </c>
      <c r="F65" s="6">
        <v>22870</v>
      </c>
      <c r="G65" s="3">
        <v>24991.200000000001</v>
      </c>
      <c r="H65" s="3">
        <v>8787.4500000000007</v>
      </c>
      <c r="I65" s="6">
        <v>16203.75</v>
      </c>
      <c r="J65" s="5">
        <v>69307.090497770798</v>
      </c>
      <c r="K65" s="5">
        <v>34738.0021230614</v>
      </c>
      <c r="L65" s="5">
        <v>34569.088374709398</v>
      </c>
    </row>
    <row r="66" spans="1:12" x14ac:dyDescent="0.35">
      <c r="A66" s="7">
        <v>144</v>
      </c>
      <c r="B66" s="7" t="s">
        <v>29</v>
      </c>
      <c r="C66" s="7" t="str">
        <f t="shared" si="0"/>
        <v>Shawnee-144</v>
      </c>
      <c r="D66" s="2">
        <v>31845</v>
      </c>
      <c r="E66" s="2">
        <v>8369</v>
      </c>
      <c r="F66" s="6">
        <v>23476</v>
      </c>
      <c r="G66" s="3">
        <v>25476</v>
      </c>
      <c r="H66" s="3">
        <v>8787.4500000000007</v>
      </c>
      <c r="I66" s="6">
        <v>16688.55</v>
      </c>
      <c r="J66" s="5">
        <v>68611.797677302297</v>
      </c>
      <c r="K66" s="5">
        <v>34738.0021230614</v>
      </c>
      <c r="L66" s="5">
        <v>33873.795554240896</v>
      </c>
    </row>
    <row r="67" spans="1:12" x14ac:dyDescent="0.35">
      <c r="A67" s="7">
        <v>78</v>
      </c>
      <c r="B67" s="7" t="s">
        <v>23</v>
      </c>
      <c r="C67" s="7" t="str">
        <f t="shared" ref="C67:C130" si="1">_xlfn.CONCAT(B67,"-",A67)</f>
        <v>Tulsa-78</v>
      </c>
      <c r="D67" s="2">
        <v>31239</v>
      </c>
      <c r="E67" s="2">
        <v>8369</v>
      </c>
      <c r="F67" s="6">
        <v>22870</v>
      </c>
      <c r="G67" s="3">
        <v>24991.200000000001</v>
      </c>
      <c r="H67" s="3">
        <v>8787.4500000000007</v>
      </c>
      <c r="I67" s="6">
        <v>16203.75</v>
      </c>
      <c r="J67" s="5">
        <v>68611.797677302297</v>
      </c>
      <c r="K67" s="5">
        <v>34738.0021230614</v>
      </c>
      <c r="L67" s="5">
        <v>33873.795554240896</v>
      </c>
    </row>
    <row r="68" spans="1:12" x14ac:dyDescent="0.35">
      <c r="A68" s="7">
        <v>4</v>
      </c>
      <c r="B68" s="7" t="s">
        <v>27</v>
      </c>
      <c r="C68" s="7" t="str">
        <f t="shared" si="1"/>
        <v>Anderson-4</v>
      </c>
      <c r="D68" s="2">
        <v>28208</v>
      </c>
      <c r="E68" s="2">
        <v>9116</v>
      </c>
      <c r="F68" s="6">
        <v>19092</v>
      </c>
      <c r="G68" s="3">
        <v>22566.400000000001</v>
      </c>
      <c r="H68" s="3">
        <v>9571.8000000000011</v>
      </c>
      <c r="I68" s="6">
        <v>12994.6</v>
      </c>
      <c r="J68" s="5">
        <v>68378.044635103404</v>
      </c>
      <c r="K68" s="5">
        <v>33215.986957037298</v>
      </c>
      <c r="L68" s="5">
        <v>35162.057678066107</v>
      </c>
    </row>
    <row r="69" spans="1:12" x14ac:dyDescent="0.35">
      <c r="A69" s="7">
        <v>153</v>
      </c>
      <c r="B69" s="7" t="s">
        <v>29</v>
      </c>
      <c r="C69" s="7" t="str">
        <f t="shared" si="1"/>
        <v>Shawnee-153</v>
      </c>
      <c r="D69" s="2">
        <v>34112</v>
      </c>
      <c r="E69" s="2">
        <v>11599</v>
      </c>
      <c r="F69" s="6">
        <v>22513</v>
      </c>
      <c r="G69" s="3">
        <v>27289.600000000002</v>
      </c>
      <c r="H69" s="3">
        <v>12178.95</v>
      </c>
      <c r="I69" s="6">
        <v>15110.650000000001</v>
      </c>
      <c r="J69" s="5">
        <v>61547.7419187782</v>
      </c>
      <c r="K69" s="5">
        <v>41257.949044661902</v>
      </c>
      <c r="L69" s="5">
        <v>20289.792874116298</v>
      </c>
    </row>
    <row r="70" spans="1:12" x14ac:dyDescent="0.35">
      <c r="A70" s="7">
        <v>154</v>
      </c>
      <c r="B70" s="7" t="s">
        <v>29</v>
      </c>
      <c r="C70" s="7" t="str">
        <f t="shared" si="1"/>
        <v>Shawnee-154</v>
      </c>
      <c r="D70" s="2">
        <v>33809</v>
      </c>
      <c r="E70" s="2">
        <v>11506</v>
      </c>
      <c r="F70" s="6">
        <v>22303</v>
      </c>
      <c r="G70" s="3">
        <v>27047.200000000001</v>
      </c>
      <c r="H70" s="3">
        <v>12081.300000000001</v>
      </c>
      <c r="I70" s="6">
        <v>14965.9</v>
      </c>
      <c r="J70" s="5">
        <v>61547.7419187782</v>
      </c>
      <c r="K70" s="5">
        <v>41257.949044661902</v>
      </c>
      <c r="L70" s="5">
        <v>20289.792874116298</v>
      </c>
    </row>
    <row r="71" spans="1:12" x14ac:dyDescent="0.35">
      <c r="A71" s="7">
        <v>155</v>
      </c>
      <c r="B71" s="7" t="s">
        <v>29</v>
      </c>
      <c r="C71" s="7" t="str">
        <f t="shared" si="1"/>
        <v>Shawnee-155</v>
      </c>
      <c r="D71" s="2">
        <v>33809</v>
      </c>
      <c r="E71" s="2">
        <v>11506</v>
      </c>
      <c r="F71" s="6">
        <v>22303</v>
      </c>
      <c r="G71" s="3">
        <v>27047.200000000001</v>
      </c>
      <c r="H71" s="3">
        <v>12081.300000000001</v>
      </c>
      <c r="I71" s="6">
        <v>14965.9</v>
      </c>
      <c r="J71" s="5">
        <v>61547.7419187782</v>
      </c>
      <c r="K71" s="5">
        <v>41257.949044661902</v>
      </c>
      <c r="L71" s="5">
        <v>20289.792874116298</v>
      </c>
    </row>
    <row r="72" spans="1:12" x14ac:dyDescent="0.35">
      <c r="A72" s="7">
        <v>156</v>
      </c>
      <c r="B72" s="7" t="s">
        <v>29</v>
      </c>
      <c r="C72" s="7" t="str">
        <f t="shared" si="1"/>
        <v>Shawnee-156</v>
      </c>
      <c r="D72" s="2">
        <v>33809</v>
      </c>
      <c r="E72" s="2">
        <v>11506</v>
      </c>
      <c r="F72" s="6">
        <v>22303</v>
      </c>
      <c r="G72" s="3">
        <v>27047.200000000001</v>
      </c>
      <c r="H72" s="3">
        <v>12081.300000000001</v>
      </c>
      <c r="I72" s="6">
        <v>14965.9</v>
      </c>
      <c r="J72" s="5">
        <v>61547.7419187782</v>
      </c>
      <c r="K72" s="5">
        <v>41257.949044661902</v>
      </c>
      <c r="L72" s="5">
        <v>20289.792874116298</v>
      </c>
    </row>
    <row r="73" spans="1:12" x14ac:dyDescent="0.35">
      <c r="A73" s="7">
        <v>149</v>
      </c>
      <c r="B73" s="7" t="s">
        <v>29</v>
      </c>
      <c r="C73" s="7" t="str">
        <f t="shared" si="1"/>
        <v>Shawnee-149</v>
      </c>
      <c r="D73" s="2">
        <v>33809</v>
      </c>
      <c r="E73" s="2">
        <v>11506</v>
      </c>
      <c r="F73" s="6">
        <v>22303</v>
      </c>
      <c r="G73" s="3">
        <v>27047.200000000001</v>
      </c>
      <c r="H73" s="3">
        <v>12081.300000000001</v>
      </c>
      <c r="I73" s="6">
        <v>14965.9</v>
      </c>
      <c r="J73" s="5">
        <v>61547.7419187782</v>
      </c>
      <c r="K73" s="5">
        <v>41257.949044661902</v>
      </c>
      <c r="L73" s="5">
        <v>20289.792874116298</v>
      </c>
    </row>
    <row r="74" spans="1:12" x14ac:dyDescent="0.35">
      <c r="A74" s="7">
        <v>150</v>
      </c>
      <c r="B74" s="7" t="s">
        <v>29</v>
      </c>
      <c r="C74" s="7" t="str">
        <f t="shared" si="1"/>
        <v>Shawnee-150</v>
      </c>
      <c r="D74" s="2">
        <v>33809</v>
      </c>
      <c r="E74" s="2">
        <v>11506</v>
      </c>
      <c r="F74" s="6">
        <v>22303</v>
      </c>
      <c r="G74" s="3">
        <v>27047.200000000001</v>
      </c>
      <c r="H74" s="3">
        <v>12081.300000000001</v>
      </c>
      <c r="I74" s="6">
        <v>14965.9</v>
      </c>
      <c r="J74" s="5">
        <v>61547.7419187782</v>
      </c>
      <c r="K74" s="5">
        <v>41257.949044661902</v>
      </c>
      <c r="L74" s="5">
        <v>20289.792874116298</v>
      </c>
    </row>
    <row r="75" spans="1:12" x14ac:dyDescent="0.35">
      <c r="A75" s="7">
        <v>93</v>
      </c>
      <c r="B75" s="7" t="s">
        <v>23</v>
      </c>
      <c r="C75" s="7" t="str">
        <f t="shared" si="1"/>
        <v>Tulsa-93</v>
      </c>
      <c r="D75" s="2">
        <v>33809</v>
      </c>
      <c r="E75" s="2">
        <v>11506</v>
      </c>
      <c r="F75" s="6">
        <v>22303</v>
      </c>
      <c r="G75" s="3">
        <v>27047.200000000001</v>
      </c>
      <c r="H75" s="3">
        <v>12081.300000000001</v>
      </c>
      <c r="I75" s="6">
        <v>14965.9</v>
      </c>
      <c r="J75" s="5">
        <v>61547.7419187782</v>
      </c>
      <c r="K75" s="5">
        <v>41257.949044661902</v>
      </c>
      <c r="L75" s="5">
        <v>20289.792874116298</v>
      </c>
    </row>
    <row r="76" spans="1:12" x14ac:dyDescent="0.35">
      <c r="A76" s="7">
        <v>157</v>
      </c>
      <c r="B76" s="7" t="s">
        <v>29</v>
      </c>
      <c r="C76" s="7" t="str">
        <f t="shared" si="1"/>
        <v>Shawnee-157</v>
      </c>
      <c r="D76" s="2">
        <v>33809</v>
      </c>
      <c r="E76" s="2">
        <v>11506</v>
      </c>
      <c r="F76" s="6">
        <v>22303</v>
      </c>
      <c r="G76" s="3">
        <v>27047.200000000001</v>
      </c>
      <c r="H76" s="3">
        <v>12081.300000000001</v>
      </c>
      <c r="I76" s="6">
        <v>14965.9</v>
      </c>
      <c r="J76" s="5">
        <v>60968.839337219702</v>
      </c>
      <c r="K76" s="5">
        <v>40679.046463103397</v>
      </c>
      <c r="L76" s="5">
        <v>20289.792874116305</v>
      </c>
    </row>
    <row r="77" spans="1:12" x14ac:dyDescent="0.35">
      <c r="A77" s="7">
        <v>158</v>
      </c>
      <c r="B77" s="7" t="s">
        <v>29</v>
      </c>
      <c r="C77" s="7" t="str">
        <f t="shared" si="1"/>
        <v>Shawnee-158</v>
      </c>
      <c r="D77" s="2">
        <v>33809</v>
      </c>
      <c r="E77" s="2">
        <v>11506</v>
      </c>
      <c r="F77" s="6">
        <v>22303</v>
      </c>
      <c r="G77" s="3">
        <v>27047.200000000001</v>
      </c>
      <c r="H77" s="3">
        <v>12081.300000000001</v>
      </c>
      <c r="I77" s="6">
        <v>14965.9</v>
      </c>
      <c r="J77" s="5">
        <v>60968.839337219702</v>
      </c>
      <c r="K77" s="5">
        <v>40679.046463103397</v>
      </c>
      <c r="L77" s="5">
        <v>20289.792874116305</v>
      </c>
    </row>
    <row r="78" spans="1:12" x14ac:dyDescent="0.35">
      <c r="A78" s="7">
        <v>159</v>
      </c>
      <c r="B78" s="7" t="s">
        <v>29</v>
      </c>
      <c r="C78" s="7" t="str">
        <f t="shared" si="1"/>
        <v>Shawnee-159</v>
      </c>
      <c r="D78" s="2">
        <v>33809</v>
      </c>
      <c r="E78" s="2">
        <v>11506</v>
      </c>
      <c r="F78" s="6">
        <v>22303</v>
      </c>
      <c r="G78" s="3">
        <v>27047.200000000001</v>
      </c>
      <c r="H78" s="3">
        <v>12081.300000000001</v>
      </c>
      <c r="I78" s="6">
        <v>14965.9</v>
      </c>
      <c r="J78" s="5">
        <v>60968.839337219702</v>
      </c>
      <c r="K78" s="5">
        <v>40679.046463103397</v>
      </c>
      <c r="L78" s="5">
        <v>20289.792874116305</v>
      </c>
    </row>
    <row r="79" spans="1:12" x14ac:dyDescent="0.35">
      <c r="A79" s="7">
        <v>160</v>
      </c>
      <c r="B79" s="7" t="s">
        <v>29</v>
      </c>
      <c r="C79" s="7" t="str">
        <f t="shared" si="1"/>
        <v>Shawnee-160</v>
      </c>
      <c r="D79" s="2">
        <v>33809</v>
      </c>
      <c r="E79" s="2">
        <v>11506</v>
      </c>
      <c r="F79" s="6">
        <v>22303</v>
      </c>
      <c r="G79" s="3">
        <v>27047.200000000001</v>
      </c>
      <c r="H79" s="3">
        <v>12081.300000000001</v>
      </c>
      <c r="I79" s="6">
        <v>14965.9</v>
      </c>
      <c r="J79" s="5">
        <v>60968.839337219702</v>
      </c>
      <c r="K79" s="5">
        <v>40679.046463103397</v>
      </c>
      <c r="L79" s="5">
        <v>20289.792874116305</v>
      </c>
    </row>
    <row r="80" spans="1:12" x14ac:dyDescent="0.35">
      <c r="A80" s="7">
        <v>161</v>
      </c>
      <c r="B80" s="7" t="s">
        <v>29</v>
      </c>
      <c r="C80" s="7" t="str">
        <f t="shared" si="1"/>
        <v>Shawnee-161</v>
      </c>
      <c r="D80" s="2">
        <v>33809</v>
      </c>
      <c r="E80" s="2">
        <v>11506</v>
      </c>
      <c r="F80" s="6">
        <v>22303</v>
      </c>
      <c r="G80" s="3">
        <v>27047.200000000001</v>
      </c>
      <c r="H80" s="3">
        <v>12081.300000000001</v>
      </c>
      <c r="I80" s="6">
        <v>14965.9</v>
      </c>
      <c r="J80" s="5">
        <v>60968.839337219702</v>
      </c>
      <c r="K80" s="5">
        <v>40679.046463103397</v>
      </c>
      <c r="L80" s="5">
        <v>20289.792874116305</v>
      </c>
    </row>
    <row r="81" spans="1:12" x14ac:dyDescent="0.35">
      <c r="A81" s="7">
        <v>162</v>
      </c>
      <c r="B81" s="7" t="s">
        <v>29</v>
      </c>
      <c r="C81" s="7" t="str">
        <f t="shared" si="1"/>
        <v>Shawnee-162</v>
      </c>
      <c r="D81" s="2">
        <v>33809</v>
      </c>
      <c r="E81" s="2">
        <v>11506</v>
      </c>
      <c r="F81" s="6">
        <v>22303</v>
      </c>
      <c r="G81" s="3">
        <v>27047.200000000001</v>
      </c>
      <c r="H81" s="3">
        <v>12081.300000000001</v>
      </c>
      <c r="I81" s="6">
        <v>14965.9</v>
      </c>
      <c r="J81" s="5">
        <v>60968.839337219702</v>
      </c>
      <c r="K81" s="5">
        <v>40679.046463103397</v>
      </c>
      <c r="L81" s="5">
        <v>20289.792874116305</v>
      </c>
    </row>
    <row r="82" spans="1:12" x14ac:dyDescent="0.35">
      <c r="A82" s="7">
        <v>151</v>
      </c>
      <c r="B82" s="7" t="s">
        <v>29</v>
      </c>
      <c r="C82" s="7" t="str">
        <f t="shared" si="1"/>
        <v>Shawnee-151</v>
      </c>
      <c r="D82" s="2">
        <v>33809</v>
      </c>
      <c r="E82" s="2">
        <v>11506</v>
      </c>
      <c r="F82" s="6">
        <v>22303</v>
      </c>
      <c r="G82" s="3">
        <v>27047.200000000001</v>
      </c>
      <c r="H82" s="3">
        <v>12081.300000000001</v>
      </c>
      <c r="I82" s="6">
        <v>14965.9</v>
      </c>
      <c r="J82" s="5">
        <v>59543.0153110014</v>
      </c>
      <c r="K82" s="5">
        <v>39253.222436885197</v>
      </c>
      <c r="L82" s="5">
        <v>20289.792874116203</v>
      </c>
    </row>
    <row r="83" spans="1:12" x14ac:dyDescent="0.35">
      <c r="A83" s="7">
        <v>152</v>
      </c>
      <c r="B83" s="7" t="s">
        <v>29</v>
      </c>
      <c r="C83" s="7" t="str">
        <f t="shared" si="1"/>
        <v>Shawnee-152</v>
      </c>
      <c r="D83" s="2">
        <v>33809</v>
      </c>
      <c r="E83" s="2">
        <v>11506</v>
      </c>
      <c r="F83" s="6">
        <v>22303</v>
      </c>
      <c r="G83" s="3">
        <v>27047.200000000001</v>
      </c>
      <c r="H83" s="3">
        <v>12081.300000000001</v>
      </c>
      <c r="I83" s="6">
        <v>14965.9</v>
      </c>
      <c r="J83" s="5">
        <v>59543.0153110014</v>
      </c>
      <c r="K83" s="5">
        <v>39253.222436885197</v>
      </c>
      <c r="L83" s="5">
        <v>20289.792874116203</v>
      </c>
    </row>
    <row r="84" spans="1:12" x14ac:dyDescent="0.35">
      <c r="A84" s="7">
        <v>163</v>
      </c>
      <c r="B84" s="7" t="s">
        <v>29</v>
      </c>
      <c r="C84" s="7" t="str">
        <f t="shared" si="1"/>
        <v>Shawnee-163</v>
      </c>
      <c r="D84" s="2">
        <v>33809</v>
      </c>
      <c r="E84" s="2">
        <v>11506</v>
      </c>
      <c r="F84" s="6">
        <v>22303</v>
      </c>
      <c r="G84" s="3">
        <v>27047.200000000001</v>
      </c>
      <c r="H84" s="3">
        <v>12081.300000000001</v>
      </c>
      <c r="I84" s="6">
        <v>14965.9</v>
      </c>
      <c r="J84" s="5">
        <v>59543.0153110014</v>
      </c>
      <c r="K84" s="5">
        <v>39253.222436885197</v>
      </c>
      <c r="L84" s="5">
        <v>20289.792874116203</v>
      </c>
    </row>
    <row r="85" spans="1:12" x14ac:dyDescent="0.35">
      <c r="A85" s="7">
        <v>164</v>
      </c>
      <c r="B85" s="7" t="s">
        <v>29</v>
      </c>
      <c r="C85" s="7" t="str">
        <f t="shared" si="1"/>
        <v>Shawnee-164</v>
      </c>
      <c r="D85" s="2">
        <v>33809</v>
      </c>
      <c r="E85" s="2">
        <v>11506</v>
      </c>
      <c r="F85" s="6">
        <v>22303</v>
      </c>
      <c r="G85" s="3">
        <v>27047.200000000001</v>
      </c>
      <c r="H85" s="3">
        <v>12081.300000000001</v>
      </c>
      <c r="I85" s="6">
        <v>14965.9</v>
      </c>
      <c r="J85" s="5">
        <v>59543.0153110014</v>
      </c>
      <c r="K85" s="5">
        <v>39253.222436885197</v>
      </c>
      <c r="L85" s="5">
        <v>20289.792874116203</v>
      </c>
    </row>
    <row r="86" spans="1:12" x14ac:dyDescent="0.35">
      <c r="A86" s="7">
        <v>165</v>
      </c>
      <c r="B86" s="7" t="s">
        <v>29</v>
      </c>
      <c r="C86" s="7" t="str">
        <f t="shared" si="1"/>
        <v>Shawnee-165</v>
      </c>
      <c r="D86" s="2">
        <v>33809</v>
      </c>
      <c r="E86" s="2">
        <v>11506</v>
      </c>
      <c r="F86" s="6">
        <v>22303</v>
      </c>
      <c r="G86" s="3">
        <v>27047.200000000001</v>
      </c>
      <c r="H86" s="3">
        <v>12081.300000000001</v>
      </c>
      <c r="I86" s="6">
        <v>14965.9</v>
      </c>
      <c r="J86" s="5">
        <v>59543.0153110014</v>
      </c>
      <c r="K86" s="5">
        <v>39253.222436885197</v>
      </c>
      <c r="L86" s="5">
        <v>20289.792874116203</v>
      </c>
    </row>
    <row r="87" spans="1:12" x14ac:dyDescent="0.35">
      <c r="A87" s="7">
        <v>166</v>
      </c>
      <c r="B87" s="7" t="s">
        <v>29</v>
      </c>
      <c r="C87" s="7" t="str">
        <f t="shared" si="1"/>
        <v>Shawnee-166</v>
      </c>
      <c r="D87" s="2">
        <v>33809</v>
      </c>
      <c r="E87" s="2">
        <v>11506</v>
      </c>
      <c r="F87" s="6">
        <v>22303</v>
      </c>
      <c r="G87" s="3">
        <v>27047.200000000001</v>
      </c>
      <c r="H87" s="3">
        <v>12081.300000000001</v>
      </c>
      <c r="I87" s="6">
        <v>14965.9</v>
      </c>
      <c r="J87" s="5">
        <v>59543.0153110014</v>
      </c>
      <c r="K87" s="5">
        <v>39253.222436885197</v>
      </c>
      <c r="L87" s="5">
        <v>20289.792874116203</v>
      </c>
    </row>
    <row r="88" spans="1:12" x14ac:dyDescent="0.35">
      <c r="A88" s="7">
        <v>27</v>
      </c>
      <c r="B88" s="7" t="s">
        <v>27</v>
      </c>
      <c r="C88" s="7" t="str">
        <f t="shared" si="1"/>
        <v>Anderson-27</v>
      </c>
      <c r="D88" s="2">
        <v>34112</v>
      </c>
      <c r="E88" s="2">
        <v>11950</v>
      </c>
      <c r="F88" s="6">
        <v>22162</v>
      </c>
      <c r="G88" s="3">
        <v>27289.600000000002</v>
      </c>
      <c r="H88" s="3">
        <v>12547.5</v>
      </c>
      <c r="I88" s="6">
        <v>14742.100000000002</v>
      </c>
      <c r="J88" s="5">
        <v>59335.905584797503</v>
      </c>
      <c r="K88" s="5">
        <v>39126.168733062499</v>
      </c>
      <c r="L88" s="5">
        <v>20209.736851735004</v>
      </c>
    </row>
    <row r="89" spans="1:12" x14ac:dyDescent="0.35">
      <c r="A89" s="7">
        <v>90</v>
      </c>
      <c r="B89" s="7" t="s">
        <v>23</v>
      </c>
      <c r="C89" s="7" t="str">
        <f t="shared" si="1"/>
        <v>Tulsa-90</v>
      </c>
      <c r="D89" s="2">
        <v>23734</v>
      </c>
      <c r="E89" s="2">
        <v>7394</v>
      </c>
      <c r="F89" s="6">
        <v>16340</v>
      </c>
      <c r="G89" s="3">
        <v>18987.2</v>
      </c>
      <c r="H89" s="3">
        <v>7763.7000000000007</v>
      </c>
      <c r="I89" s="6">
        <v>11223.5</v>
      </c>
      <c r="J89" s="5">
        <v>58320.028025706997</v>
      </c>
      <c r="K89" s="5">
        <v>29527.301804602201</v>
      </c>
      <c r="L89" s="5">
        <v>28792.726221104796</v>
      </c>
    </row>
    <row r="90" spans="1:12" x14ac:dyDescent="0.35">
      <c r="A90" s="7">
        <v>62</v>
      </c>
      <c r="B90" s="7" t="s">
        <v>25</v>
      </c>
      <c r="C90" s="7" t="str">
        <f t="shared" si="1"/>
        <v>Lowry-62</v>
      </c>
      <c r="D90" s="2">
        <v>11971</v>
      </c>
      <c r="E90" s="2">
        <v>5300</v>
      </c>
      <c r="F90" s="6">
        <v>6671</v>
      </c>
      <c r="G90" s="3">
        <v>9576.8000000000011</v>
      </c>
      <c r="H90" s="3">
        <v>5565</v>
      </c>
      <c r="I90" s="6">
        <v>4011.8000000000011</v>
      </c>
      <c r="J90" s="5">
        <v>55280.197603626802</v>
      </c>
      <c r="K90" s="5">
        <v>26053.501592296099</v>
      </c>
      <c r="L90" s="5">
        <v>29226.696011330703</v>
      </c>
    </row>
    <row r="91" spans="1:12" x14ac:dyDescent="0.35">
      <c r="A91" s="7">
        <v>112</v>
      </c>
      <c r="B91" s="7" t="s">
        <v>29</v>
      </c>
      <c r="C91" s="7" t="str">
        <f t="shared" si="1"/>
        <v>Shawnee-112</v>
      </c>
      <c r="D91" s="2">
        <v>19337</v>
      </c>
      <c r="E91" s="2">
        <v>6944</v>
      </c>
      <c r="F91" s="6">
        <v>12393</v>
      </c>
      <c r="G91" s="3">
        <v>15469.6</v>
      </c>
      <c r="H91" s="3">
        <v>7291.2000000000007</v>
      </c>
      <c r="I91" s="6">
        <v>8178.4</v>
      </c>
      <c r="J91" s="5">
        <v>51980.317873328102</v>
      </c>
      <c r="K91" s="5">
        <v>23979.660258669101</v>
      </c>
      <c r="L91" s="5">
        <v>28000.657614659001</v>
      </c>
    </row>
    <row r="92" spans="1:12" x14ac:dyDescent="0.35">
      <c r="A92" s="7">
        <v>117</v>
      </c>
      <c r="B92" s="7" t="s">
        <v>29</v>
      </c>
      <c r="C92" s="7" t="str">
        <f t="shared" si="1"/>
        <v>Shawnee-117</v>
      </c>
      <c r="D92" s="2">
        <v>22368</v>
      </c>
      <c r="E92" s="2">
        <v>7368</v>
      </c>
      <c r="F92" s="6">
        <v>15000</v>
      </c>
      <c r="G92" s="3">
        <v>17894.400000000001</v>
      </c>
      <c r="H92" s="3">
        <v>7736.4000000000005</v>
      </c>
      <c r="I92" s="6">
        <v>10158</v>
      </c>
      <c r="J92" s="5">
        <v>51458.848257976701</v>
      </c>
      <c r="K92" s="5">
        <v>23979.660258669101</v>
      </c>
      <c r="L92" s="5">
        <v>27479.1879993076</v>
      </c>
    </row>
    <row r="93" spans="1:12" x14ac:dyDescent="0.35">
      <c r="A93" s="7">
        <v>136</v>
      </c>
      <c r="B93" s="7" t="s">
        <v>29</v>
      </c>
      <c r="C93" s="7" t="str">
        <f t="shared" si="1"/>
        <v>Shawnee-136</v>
      </c>
      <c r="D93" s="2">
        <v>23734</v>
      </c>
      <c r="E93" s="2">
        <v>7368</v>
      </c>
      <c r="F93" s="6">
        <v>16366</v>
      </c>
      <c r="G93" s="3">
        <v>18987.2</v>
      </c>
      <c r="H93" s="3">
        <v>7736.4000000000005</v>
      </c>
      <c r="I93" s="6">
        <v>11250.8</v>
      </c>
      <c r="J93" s="5">
        <v>51458.848257976701</v>
      </c>
      <c r="K93" s="5">
        <v>26053.501592296099</v>
      </c>
      <c r="L93" s="5">
        <v>25405.346665680601</v>
      </c>
    </row>
    <row r="94" spans="1:12" x14ac:dyDescent="0.35">
      <c r="A94" s="7">
        <v>80</v>
      </c>
      <c r="B94" s="7" t="s">
        <v>23</v>
      </c>
      <c r="C94" s="7" t="str">
        <f t="shared" si="1"/>
        <v>Tulsa-80</v>
      </c>
      <c r="D94" s="2">
        <v>19337</v>
      </c>
      <c r="E94" s="2">
        <v>6944</v>
      </c>
      <c r="F94" s="6">
        <v>12393</v>
      </c>
      <c r="G94" s="3">
        <v>15469.6</v>
      </c>
      <c r="H94" s="3">
        <v>7291.2000000000007</v>
      </c>
      <c r="I94" s="6">
        <v>8178.4</v>
      </c>
      <c r="J94" s="5">
        <v>51458.848257976701</v>
      </c>
      <c r="K94" s="5">
        <v>26053.501592296099</v>
      </c>
      <c r="L94" s="5">
        <v>25405.346665680601</v>
      </c>
    </row>
    <row r="95" spans="1:12" x14ac:dyDescent="0.35">
      <c r="A95" s="7">
        <v>83</v>
      </c>
      <c r="B95" s="7" t="s">
        <v>23</v>
      </c>
      <c r="C95" s="7" t="str">
        <f t="shared" si="1"/>
        <v>Tulsa-83</v>
      </c>
      <c r="D95" s="2">
        <v>19337</v>
      </c>
      <c r="E95" s="2">
        <v>6944</v>
      </c>
      <c r="F95" s="6">
        <v>12393</v>
      </c>
      <c r="G95" s="3">
        <v>15469.6</v>
      </c>
      <c r="H95" s="3">
        <v>7291.2000000000007</v>
      </c>
      <c r="I95" s="6">
        <v>8178.4</v>
      </c>
      <c r="J95" s="5">
        <v>51458.848257976701</v>
      </c>
      <c r="K95" s="5">
        <v>26053.501592296099</v>
      </c>
      <c r="L95" s="5">
        <v>25405.346665680601</v>
      </c>
    </row>
    <row r="96" spans="1:12" x14ac:dyDescent="0.35">
      <c r="A96" s="7">
        <v>98</v>
      </c>
      <c r="B96" s="7" t="s">
        <v>23</v>
      </c>
      <c r="C96" s="7" t="str">
        <f t="shared" si="1"/>
        <v>Tulsa-98</v>
      </c>
      <c r="D96" s="2">
        <v>24793</v>
      </c>
      <c r="E96" s="2">
        <v>7368</v>
      </c>
      <c r="F96" s="6">
        <v>17425</v>
      </c>
      <c r="G96" s="3">
        <v>19834.400000000001</v>
      </c>
      <c r="H96" s="3">
        <v>7736.4000000000005</v>
      </c>
      <c r="I96" s="6">
        <v>12098</v>
      </c>
      <c r="J96" s="5">
        <v>51458.848257976701</v>
      </c>
      <c r="K96" s="5">
        <v>23979.660258669101</v>
      </c>
      <c r="L96" s="5">
        <v>27479.1879993076</v>
      </c>
    </row>
    <row r="97" spans="1:12" x14ac:dyDescent="0.35">
      <c r="A97" s="7">
        <v>57</v>
      </c>
      <c r="B97" s="7" t="s">
        <v>25</v>
      </c>
      <c r="C97" s="7" t="str">
        <f t="shared" si="1"/>
        <v>Lowry-57</v>
      </c>
      <c r="D97" s="2">
        <v>11277</v>
      </c>
      <c r="E97" s="2">
        <v>4889</v>
      </c>
      <c r="F97" s="6">
        <v>6388</v>
      </c>
      <c r="G97" s="3">
        <v>9021.6</v>
      </c>
      <c r="H97" s="3">
        <v>5133.45</v>
      </c>
      <c r="I97" s="6">
        <v>3888.1500000000005</v>
      </c>
      <c r="J97" s="5">
        <v>46601.595219151401</v>
      </c>
      <c r="K97" s="5">
        <v>31384.250563564201</v>
      </c>
      <c r="L97" s="5">
        <v>15217.3446555872</v>
      </c>
    </row>
    <row r="98" spans="1:12" x14ac:dyDescent="0.35">
      <c r="A98" s="7">
        <v>128</v>
      </c>
      <c r="B98" s="7" t="s">
        <v>29</v>
      </c>
      <c r="C98" s="7" t="str">
        <f t="shared" si="1"/>
        <v>Shawnee-128</v>
      </c>
      <c r="D98" s="2">
        <v>17628</v>
      </c>
      <c r="E98" s="2">
        <v>7066</v>
      </c>
      <c r="F98" s="6">
        <v>10562</v>
      </c>
      <c r="G98" s="3">
        <v>14102.400000000001</v>
      </c>
      <c r="H98" s="3">
        <v>7419.3</v>
      </c>
      <c r="I98" s="6">
        <v>6683.1000000000013</v>
      </c>
      <c r="J98" s="5">
        <v>45726.629502914802</v>
      </c>
      <c r="K98" s="5">
        <v>30509.284847327599</v>
      </c>
      <c r="L98" s="5">
        <v>15217.344655587203</v>
      </c>
    </row>
    <row r="99" spans="1:12" x14ac:dyDescent="0.35">
      <c r="A99" s="7">
        <v>42</v>
      </c>
      <c r="B99" s="7" t="s">
        <v>27</v>
      </c>
      <c r="C99" s="7" t="str">
        <f t="shared" si="1"/>
        <v>Anderson-42</v>
      </c>
      <c r="D99" s="2">
        <v>12285</v>
      </c>
      <c r="E99" s="2">
        <v>4213</v>
      </c>
      <c r="F99" s="6">
        <v>8072</v>
      </c>
      <c r="G99" s="3">
        <v>9828</v>
      </c>
      <c r="H99" s="3">
        <v>4423.6500000000005</v>
      </c>
      <c r="I99" s="6">
        <v>5404.3499999999995</v>
      </c>
      <c r="J99" s="5">
        <v>44843.148334207603</v>
      </c>
      <c r="K99" s="5">
        <v>16954.075972436302</v>
      </c>
      <c r="L99" s="5">
        <v>27889.072361771301</v>
      </c>
    </row>
    <row r="100" spans="1:12" x14ac:dyDescent="0.35">
      <c r="A100" s="7">
        <v>48</v>
      </c>
      <c r="B100" s="7" t="s">
        <v>25</v>
      </c>
      <c r="C100" s="7" t="str">
        <f t="shared" si="1"/>
        <v>Lowry-48</v>
      </c>
      <c r="D100" s="2">
        <v>11047</v>
      </c>
      <c r="E100" s="2">
        <v>4979</v>
      </c>
      <c r="F100" s="6">
        <v>6068</v>
      </c>
      <c r="G100" s="3">
        <v>8837.6</v>
      </c>
      <c r="H100" s="3">
        <v>5227.95</v>
      </c>
      <c r="I100" s="6">
        <v>3609.6500000000005</v>
      </c>
      <c r="J100" s="5">
        <v>44687.888283571301</v>
      </c>
      <c r="K100" s="5">
        <v>19183.728206935299</v>
      </c>
      <c r="L100" s="5">
        <v>25504.160076636002</v>
      </c>
    </row>
    <row r="101" spans="1:12" x14ac:dyDescent="0.35">
      <c r="A101" s="7">
        <v>49</v>
      </c>
      <c r="B101" s="7" t="s">
        <v>25</v>
      </c>
      <c r="C101" s="7" t="str">
        <f t="shared" si="1"/>
        <v>Lowry-49</v>
      </c>
      <c r="D101" s="2">
        <v>11047</v>
      </c>
      <c r="E101" s="2">
        <v>4979</v>
      </c>
      <c r="F101" s="6">
        <v>6068</v>
      </c>
      <c r="G101" s="3">
        <v>8837.6</v>
      </c>
      <c r="H101" s="3">
        <v>5227.95</v>
      </c>
      <c r="I101" s="6">
        <v>3609.6500000000005</v>
      </c>
      <c r="J101" s="5">
        <v>44687.888283571301</v>
      </c>
      <c r="K101" s="5">
        <v>19183.728206935299</v>
      </c>
      <c r="L101" s="5">
        <v>25504.160076636002</v>
      </c>
    </row>
    <row r="102" spans="1:12" x14ac:dyDescent="0.35">
      <c r="A102" s="7">
        <v>40</v>
      </c>
      <c r="B102" s="7" t="s">
        <v>27</v>
      </c>
      <c r="C102" s="7" t="str">
        <f t="shared" si="1"/>
        <v>Anderson-40</v>
      </c>
      <c r="D102" s="2">
        <v>12285</v>
      </c>
      <c r="E102" s="2">
        <v>4213</v>
      </c>
      <c r="F102" s="6">
        <v>8072</v>
      </c>
      <c r="G102" s="3">
        <v>9828</v>
      </c>
      <c r="H102" s="3">
        <v>4423.6500000000005</v>
      </c>
      <c r="I102" s="6">
        <v>5404.3499999999995</v>
      </c>
      <c r="J102" s="5">
        <v>36729.1040137495</v>
      </c>
      <c r="K102" s="5">
        <v>16954.075972436302</v>
      </c>
      <c r="L102" s="5">
        <v>19775.028041313199</v>
      </c>
    </row>
    <row r="103" spans="1:12" x14ac:dyDescent="0.35">
      <c r="A103" s="7">
        <v>41</v>
      </c>
      <c r="B103" s="7" t="s">
        <v>27</v>
      </c>
      <c r="C103" s="7" t="str">
        <f t="shared" si="1"/>
        <v>Anderson-41</v>
      </c>
      <c r="D103" s="2">
        <v>12285</v>
      </c>
      <c r="E103" s="2">
        <v>4213</v>
      </c>
      <c r="F103" s="6">
        <v>8072</v>
      </c>
      <c r="G103" s="3">
        <v>9828</v>
      </c>
      <c r="H103" s="3">
        <v>4423.6500000000005</v>
      </c>
      <c r="I103" s="6">
        <v>5404.3499999999995</v>
      </c>
      <c r="J103" s="5">
        <v>35244.813525251397</v>
      </c>
      <c r="K103" s="5">
        <v>16954.075972436302</v>
      </c>
      <c r="L103" s="5">
        <v>18290.737552815095</v>
      </c>
    </row>
    <row r="104" spans="1:12" x14ac:dyDescent="0.35">
      <c r="A104" s="7">
        <v>101</v>
      </c>
      <c r="B104" s="7" t="s">
        <v>23</v>
      </c>
      <c r="C104" s="7" t="str">
        <f t="shared" si="1"/>
        <v>Tulsa-101</v>
      </c>
      <c r="D104" s="2">
        <v>11752</v>
      </c>
      <c r="E104" s="2">
        <v>4707</v>
      </c>
      <c r="F104" s="6">
        <v>7045</v>
      </c>
      <c r="G104" s="3">
        <v>9401.6</v>
      </c>
      <c r="H104" s="3">
        <v>4942.3500000000004</v>
      </c>
      <c r="I104" s="6">
        <v>4459.25</v>
      </c>
      <c r="J104" s="5">
        <v>35006.485765695499</v>
      </c>
      <c r="K104" s="5">
        <v>24861.589328637299</v>
      </c>
      <c r="L104" s="5">
        <v>10144.8964370582</v>
      </c>
    </row>
    <row r="105" spans="1:12" x14ac:dyDescent="0.35">
      <c r="A105" s="7">
        <v>110</v>
      </c>
      <c r="B105" s="7" t="s">
        <v>29</v>
      </c>
      <c r="C105" s="7" t="str">
        <f t="shared" si="1"/>
        <v>Shawnee-110</v>
      </c>
      <c r="D105" s="2">
        <v>12285</v>
      </c>
      <c r="E105" s="2">
        <v>4213</v>
      </c>
      <c r="F105" s="6">
        <v>8072</v>
      </c>
      <c r="G105" s="3">
        <v>9828</v>
      </c>
      <c r="H105" s="3">
        <v>4423.6500000000005</v>
      </c>
      <c r="I105" s="6">
        <v>5404.3499999999995</v>
      </c>
      <c r="J105" s="5">
        <v>34653.545248885399</v>
      </c>
      <c r="K105" s="5">
        <v>17074.6813016003</v>
      </c>
      <c r="L105" s="5">
        <v>17578.863947285099</v>
      </c>
    </row>
    <row r="106" spans="1:12" x14ac:dyDescent="0.35">
      <c r="A106" s="7">
        <v>24</v>
      </c>
      <c r="B106" s="7" t="s">
        <v>27</v>
      </c>
      <c r="C106" s="7" t="str">
        <f t="shared" si="1"/>
        <v>Anderson-24</v>
      </c>
      <c r="D106" s="2">
        <v>12285</v>
      </c>
      <c r="E106" s="2">
        <v>4213</v>
      </c>
      <c r="F106" s="6">
        <v>8072</v>
      </c>
      <c r="G106" s="3">
        <v>9828</v>
      </c>
      <c r="H106" s="3">
        <v>4423.6500000000005</v>
      </c>
      <c r="I106" s="6">
        <v>5404.3499999999995</v>
      </c>
      <c r="J106" s="5">
        <v>34535.647372019703</v>
      </c>
      <c r="K106" s="5">
        <v>16954.075972436302</v>
      </c>
      <c r="L106" s="5">
        <v>17581.571399583401</v>
      </c>
    </row>
    <row r="107" spans="1:12" x14ac:dyDescent="0.35">
      <c r="A107" s="7">
        <v>38</v>
      </c>
      <c r="B107" s="7" t="s">
        <v>27</v>
      </c>
      <c r="C107" s="7" t="str">
        <f t="shared" si="1"/>
        <v>Anderson-38</v>
      </c>
      <c r="D107" s="2">
        <v>12285</v>
      </c>
      <c r="E107" s="2">
        <v>4213</v>
      </c>
      <c r="F107" s="6">
        <v>8072</v>
      </c>
      <c r="G107" s="3">
        <v>9828</v>
      </c>
      <c r="H107" s="3">
        <v>4423.6500000000005</v>
      </c>
      <c r="I107" s="6">
        <v>5404.3499999999995</v>
      </c>
      <c r="J107" s="5">
        <v>34535.647372019703</v>
      </c>
      <c r="K107" s="5">
        <v>16954.075972436302</v>
      </c>
      <c r="L107" s="5">
        <v>17581.571399583401</v>
      </c>
    </row>
    <row r="108" spans="1:12" x14ac:dyDescent="0.35">
      <c r="A108" s="7">
        <v>119</v>
      </c>
      <c r="B108" s="7" t="s">
        <v>29</v>
      </c>
      <c r="C108" s="7" t="str">
        <f t="shared" si="1"/>
        <v>Shawnee-119</v>
      </c>
      <c r="D108" s="2">
        <v>11752</v>
      </c>
      <c r="E108" s="2">
        <v>4823</v>
      </c>
      <c r="F108" s="6">
        <v>6929</v>
      </c>
      <c r="G108" s="3">
        <v>9401.6</v>
      </c>
      <c r="H108" s="3">
        <v>5064.1500000000005</v>
      </c>
      <c r="I108" s="6">
        <v>4337.45</v>
      </c>
      <c r="J108" s="5">
        <v>34305.898838651097</v>
      </c>
      <c r="K108" s="5">
        <v>17074.6813016003</v>
      </c>
      <c r="L108" s="5">
        <v>17231.217537050798</v>
      </c>
    </row>
    <row r="109" spans="1:12" x14ac:dyDescent="0.35">
      <c r="A109" s="7">
        <v>120</v>
      </c>
      <c r="B109" s="7" t="s">
        <v>29</v>
      </c>
      <c r="C109" s="7" t="str">
        <f t="shared" si="1"/>
        <v>Shawnee-120</v>
      </c>
      <c r="D109" s="2">
        <v>11752</v>
      </c>
      <c r="E109" s="2">
        <v>4823</v>
      </c>
      <c r="F109" s="6">
        <v>6929</v>
      </c>
      <c r="G109" s="3">
        <v>9401.6</v>
      </c>
      <c r="H109" s="3">
        <v>5064.1500000000005</v>
      </c>
      <c r="I109" s="6">
        <v>4337.45</v>
      </c>
      <c r="J109" s="5">
        <v>34305.898838651097</v>
      </c>
      <c r="K109" s="5">
        <v>17074.6813016003</v>
      </c>
      <c r="L109" s="5">
        <v>17231.217537050798</v>
      </c>
    </row>
    <row r="110" spans="1:12" x14ac:dyDescent="0.35">
      <c r="A110" s="7">
        <v>121</v>
      </c>
      <c r="B110" s="7" t="s">
        <v>29</v>
      </c>
      <c r="C110" s="7" t="str">
        <f t="shared" si="1"/>
        <v>Shawnee-121</v>
      </c>
      <c r="D110" s="2">
        <v>12285</v>
      </c>
      <c r="E110" s="2">
        <v>4213</v>
      </c>
      <c r="F110" s="6">
        <v>8072</v>
      </c>
      <c r="G110" s="3">
        <v>9828</v>
      </c>
      <c r="H110" s="3">
        <v>4423.6500000000005</v>
      </c>
      <c r="I110" s="6">
        <v>5404.3499999999995</v>
      </c>
      <c r="J110" s="5">
        <v>34305.898838651097</v>
      </c>
      <c r="K110" s="5">
        <v>17074.6813016003</v>
      </c>
      <c r="L110" s="5">
        <v>17231.217537050798</v>
      </c>
    </row>
    <row r="111" spans="1:12" x14ac:dyDescent="0.35">
      <c r="A111" s="7">
        <v>125</v>
      </c>
      <c r="B111" s="7" t="s">
        <v>29</v>
      </c>
      <c r="C111" s="7" t="str">
        <f t="shared" si="1"/>
        <v>Shawnee-125</v>
      </c>
      <c r="D111" s="2">
        <v>12285</v>
      </c>
      <c r="E111" s="2">
        <v>4213</v>
      </c>
      <c r="F111" s="6">
        <v>8072</v>
      </c>
      <c r="G111" s="3">
        <v>9828</v>
      </c>
      <c r="H111" s="3">
        <v>4423.6500000000005</v>
      </c>
      <c r="I111" s="6">
        <v>5404.3499999999995</v>
      </c>
      <c r="J111" s="5">
        <v>34305.898838651097</v>
      </c>
      <c r="K111" s="5">
        <v>17074.6813016003</v>
      </c>
      <c r="L111" s="5">
        <v>17231.217537050798</v>
      </c>
    </row>
    <row r="112" spans="1:12" x14ac:dyDescent="0.35">
      <c r="A112" s="7">
        <v>133</v>
      </c>
      <c r="B112" s="7" t="s">
        <v>29</v>
      </c>
      <c r="C112" s="7" t="str">
        <f t="shared" si="1"/>
        <v>Shawnee-133</v>
      </c>
      <c r="D112" s="2">
        <v>12285</v>
      </c>
      <c r="E112" s="2">
        <v>4213</v>
      </c>
      <c r="F112" s="6">
        <v>8072</v>
      </c>
      <c r="G112" s="3">
        <v>9828</v>
      </c>
      <c r="H112" s="3">
        <v>4423.6500000000005</v>
      </c>
      <c r="I112" s="6">
        <v>5404.3499999999995</v>
      </c>
      <c r="J112" s="5">
        <v>34305.898838651097</v>
      </c>
      <c r="K112" s="5">
        <v>15707.134942327901</v>
      </c>
      <c r="L112" s="5">
        <v>18598.763896323195</v>
      </c>
    </row>
    <row r="113" spans="1:12" x14ac:dyDescent="0.35">
      <c r="A113" s="7">
        <v>113</v>
      </c>
      <c r="B113" s="7" t="s">
        <v>29</v>
      </c>
      <c r="C113" s="7" t="str">
        <f t="shared" si="1"/>
        <v>Shawnee-113</v>
      </c>
      <c r="D113" s="2">
        <v>12285</v>
      </c>
      <c r="E113" s="2">
        <v>4213</v>
      </c>
      <c r="F113" s="6">
        <v>8072</v>
      </c>
      <c r="G113" s="3">
        <v>9828</v>
      </c>
      <c r="H113" s="3">
        <v>4423.6500000000005</v>
      </c>
      <c r="I113" s="6">
        <v>5404.3499999999995</v>
      </c>
      <c r="J113" s="5">
        <v>34305.898838651097</v>
      </c>
      <c r="K113" s="5">
        <v>24161.002401592999</v>
      </c>
      <c r="L113" s="5">
        <v>10144.896437058098</v>
      </c>
    </row>
    <row r="114" spans="1:12" x14ac:dyDescent="0.35">
      <c r="A114" s="7">
        <v>114</v>
      </c>
      <c r="B114" s="7" t="s">
        <v>29</v>
      </c>
      <c r="C114" s="7" t="str">
        <f t="shared" si="1"/>
        <v>Shawnee-114</v>
      </c>
      <c r="D114" s="2">
        <v>21378</v>
      </c>
      <c r="E114" s="2">
        <v>6402</v>
      </c>
      <c r="F114" s="6">
        <v>14976</v>
      </c>
      <c r="G114" s="3">
        <v>17102.400000000001</v>
      </c>
      <c r="H114" s="3">
        <v>6722.1</v>
      </c>
      <c r="I114" s="6">
        <v>10380.300000000001</v>
      </c>
      <c r="J114" s="5">
        <v>34305.898838651097</v>
      </c>
      <c r="K114" s="5">
        <v>24161.002401592999</v>
      </c>
      <c r="L114" s="5">
        <v>10144.896437058098</v>
      </c>
    </row>
    <row r="115" spans="1:12" x14ac:dyDescent="0.35">
      <c r="A115" s="7">
        <v>26</v>
      </c>
      <c r="B115" s="7" t="s">
        <v>27</v>
      </c>
      <c r="C115" s="7" t="str">
        <f t="shared" si="1"/>
        <v>Anderson-26</v>
      </c>
      <c r="D115" s="2">
        <v>12285</v>
      </c>
      <c r="E115" s="2">
        <v>6402</v>
      </c>
      <c r="F115" s="6">
        <v>5883</v>
      </c>
      <c r="G115" s="3">
        <v>9828</v>
      </c>
      <c r="H115" s="3">
        <v>6722.1</v>
      </c>
      <c r="I115" s="6">
        <v>3105.8999999999996</v>
      </c>
      <c r="J115" s="5">
        <v>34189.022317551702</v>
      </c>
      <c r="K115" s="5">
        <v>15590.5473487668</v>
      </c>
      <c r="L115" s="5">
        <v>18598.474968784903</v>
      </c>
    </row>
    <row r="116" spans="1:12" x14ac:dyDescent="0.35">
      <c r="A116" s="7">
        <v>32</v>
      </c>
      <c r="B116" s="7" t="s">
        <v>27</v>
      </c>
      <c r="C116" s="7" t="str">
        <f t="shared" si="1"/>
        <v>Anderson-32</v>
      </c>
      <c r="D116" s="2">
        <v>12285</v>
      </c>
      <c r="E116" s="2">
        <v>6402</v>
      </c>
      <c r="F116" s="6">
        <v>5883</v>
      </c>
      <c r="G116" s="3">
        <v>9828</v>
      </c>
      <c r="H116" s="3">
        <v>6722.1</v>
      </c>
      <c r="I116" s="6">
        <v>3105.8999999999996</v>
      </c>
      <c r="J116" s="5">
        <v>34189.022317551702</v>
      </c>
      <c r="K116" s="5">
        <v>15590.5473487668</v>
      </c>
      <c r="L116" s="5">
        <v>18598.474968784903</v>
      </c>
    </row>
    <row r="117" spans="1:12" x14ac:dyDescent="0.35">
      <c r="A117" s="7">
        <v>39</v>
      </c>
      <c r="B117" s="7" t="s">
        <v>27</v>
      </c>
      <c r="C117" s="7" t="str">
        <f t="shared" si="1"/>
        <v>Anderson-39</v>
      </c>
      <c r="D117" s="2">
        <v>12285</v>
      </c>
      <c r="E117" s="2">
        <v>4213</v>
      </c>
      <c r="F117" s="6">
        <v>8072</v>
      </c>
      <c r="G117" s="3">
        <v>9828</v>
      </c>
      <c r="H117" s="3">
        <v>4423.6500000000005</v>
      </c>
      <c r="I117" s="6">
        <v>5404.3499999999995</v>
      </c>
      <c r="J117" s="5">
        <v>34189.022317551702</v>
      </c>
      <c r="K117" s="5">
        <v>16954.075972436302</v>
      </c>
      <c r="L117" s="5">
        <v>17234.946345115401</v>
      </c>
    </row>
    <row r="118" spans="1:12" x14ac:dyDescent="0.35">
      <c r="A118" s="7">
        <v>89</v>
      </c>
      <c r="B118" s="7" t="s">
        <v>23</v>
      </c>
      <c r="C118" s="7" t="str">
        <f t="shared" si="1"/>
        <v>Tulsa-89</v>
      </c>
      <c r="D118" s="2">
        <v>12890</v>
      </c>
      <c r="E118" s="2">
        <v>5404</v>
      </c>
      <c r="F118" s="6">
        <v>7486</v>
      </c>
      <c r="G118" s="3">
        <v>10312</v>
      </c>
      <c r="H118" s="3">
        <v>5674.2</v>
      </c>
      <c r="I118" s="6">
        <v>4637.8</v>
      </c>
      <c r="J118" s="5">
        <v>33883.7071082072</v>
      </c>
      <c r="K118" s="5">
        <v>21709.831383737401</v>
      </c>
      <c r="L118" s="5">
        <v>12173.875724469799</v>
      </c>
    </row>
    <row r="119" spans="1:12" x14ac:dyDescent="0.35">
      <c r="A119" s="7">
        <v>77</v>
      </c>
      <c r="B119" s="7" t="s">
        <v>23</v>
      </c>
      <c r="C119" s="7" t="str">
        <f t="shared" si="1"/>
        <v>Tulsa-77</v>
      </c>
      <c r="D119" s="2">
        <v>22368</v>
      </c>
      <c r="E119" s="2">
        <v>7368</v>
      </c>
      <c r="F119" s="6">
        <v>15000</v>
      </c>
      <c r="G119" s="3">
        <v>17894.400000000001</v>
      </c>
      <c r="H119" s="3">
        <v>7736.4000000000005</v>
      </c>
      <c r="I119" s="6">
        <v>10158</v>
      </c>
      <c r="J119" s="5">
        <v>31366.064343952501</v>
      </c>
      <c r="K119" s="5">
        <v>17369.0010615307</v>
      </c>
      <c r="L119" s="5">
        <v>13997.063282421801</v>
      </c>
    </row>
    <row r="120" spans="1:12" x14ac:dyDescent="0.35">
      <c r="A120" s="7">
        <v>36</v>
      </c>
      <c r="B120" s="7" t="s">
        <v>27</v>
      </c>
      <c r="C120" s="7" t="str">
        <f t="shared" si="1"/>
        <v>Anderson-36</v>
      </c>
      <c r="D120" s="2">
        <v>11752</v>
      </c>
      <c r="E120" s="2">
        <v>4707</v>
      </c>
      <c r="F120" s="6">
        <v>7045</v>
      </c>
      <c r="G120" s="3">
        <v>9401.6</v>
      </c>
      <c r="H120" s="3">
        <v>4942.3500000000004</v>
      </c>
      <c r="I120" s="6">
        <v>4459.25</v>
      </c>
      <c r="J120" s="5">
        <v>31257.824808090001</v>
      </c>
      <c r="K120" s="5">
        <v>21152.956382222499</v>
      </c>
      <c r="L120" s="5">
        <v>10104.868425867502</v>
      </c>
    </row>
    <row r="121" spans="1:12" x14ac:dyDescent="0.35">
      <c r="A121" s="7">
        <v>105</v>
      </c>
      <c r="B121" s="7" t="s">
        <v>29</v>
      </c>
      <c r="C121" s="7" t="str">
        <f t="shared" si="1"/>
        <v>Shawnee-105</v>
      </c>
      <c r="D121" s="2">
        <v>11752</v>
      </c>
      <c r="E121" s="2">
        <v>4823</v>
      </c>
      <c r="F121" s="6">
        <v>6929</v>
      </c>
      <c r="G121" s="3">
        <v>9401.6</v>
      </c>
      <c r="H121" s="3">
        <v>5064.1500000000005</v>
      </c>
      <c r="I121" s="6">
        <v>4337.45</v>
      </c>
      <c r="J121" s="5">
        <v>31067.730146100901</v>
      </c>
      <c r="K121" s="5">
        <v>20922.833709042799</v>
      </c>
      <c r="L121" s="5">
        <v>10144.896437058102</v>
      </c>
    </row>
    <row r="122" spans="1:12" x14ac:dyDescent="0.35">
      <c r="A122" s="7">
        <v>126</v>
      </c>
      <c r="B122" s="7" t="s">
        <v>29</v>
      </c>
      <c r="C122" s="7" t="str">
        <f t="shared" si="1"/>
        <v>Shawnee-126</v>
      </c>
      <c r="D122" s="2">
        <v>11752</v>
      </c>
      <c r="E122" s="2">
        <v>4823</v>
      </c>
      <c r="F122" s="6">
        <v>6929</v>
      </c>
      <c r="G122" s="3">
        <v>9401.6</v>
      </c>
      <c r="H122" s="3">
        <v>5064.1500000000005</v>
      </c>
      <c r="I122" s="6">
        <v>4337.45</v>
      </c>
      <c r="J122" s="5">
        <v>31067.730146100901</v>
      </c>
      <c r="K122" s="5">
        <v>20922.833709042799</v>
      </c>
      <c r="L122" s="5">
        <v>10144.896437058102</v>
      </c>
    </row>
    <row r="123" spans="1:12" x14ac:dyDescent="0.35">
      <c r="A123" s="7">
        <v>122</v>
      </c>
      <c r="B123" s="7" t="s">
        <v>29</v>
      </c>
      <c r="C123" s="7" t="str">
        <f t="shared" si="1"/>
        <v>Shawnee-122</v>
      </c>
      <c r="D123" s="2">
        <v>11752</v>
      </c>
      <c r="E123" s="2">
        <v>4823</v>
      </c>
      <c r="F123" s="6">
        <v>6929</v>
      </c>
      <c r="G123" s="3">
        <v>9401.6</v>
      </c>
      <c r="H123" s="3">
        <v>5064.1500000000005</v>
      </c>
      <c r="I123" s="6">
        <v>4337.45</v>
      </c>
      <c r="J123" s="5">
        <v>30773.8709593891</v>
      </c>
      <c r="K123" s="5">
        <v>20628.9745223309</v>
      </c>
      <c r="L123" s="5">
        <v>10144.8964370582</v>
      </c>
    </row>
    <row r="124" spans="1:12" x14ac:dyDescent="0.35">
      <c r="A124" s="7">
        <v>123</v>
      </c>
      <c r="B124" s="7" t="s">
        <v>29</v>
      </c>
      <c r="C124" s="7" t="str">
        <f t="shared" si="1"/>
        <v>Shawnee-123</v>
      </c>
      <c r="D124" s="2">
        <v>11752</v>
      </c>
      <c r="E124" s="2">
        <v>4823</v>
      </c>
      <c r="F124" s="6">
        <v>6929</v>
      </c>
      <c r="G124" s="3">
        <v>9401.6</v>
      </c>
      <c r="H124" s="3">
        <v>5064.1500000000005</v>
      </c>
      <c r="I124" s="6">
        <v>4337.45</v>
      </c>
      <c r="J124" s="5">
        <v>30773.8709593891</v>
      </c>
      <c r="K124" s="5">
        <v>20628.9745223309</v>
      </c>
      <c r="L124" s="5">
        <v>10144.8964370582</v>
      </c>
    </row>
    <row r="125" spans="1:12" x14ac:dyDescent="0.35">
      <c r="A125" s="7">
        <v>102</v>
      </c>
      <c r="B125" s="7" t="s">
        <v>29</v>
      </c>
      <c r="C125" s="7" t="str">
        <f t="shared" si="1"/>
        <v>Shawnee-102</v>
      </c>
      <c r="D125" s="2">
        <v>11752</v>
      </c>
      <c r="E125" s="2">
        <v>4823</v>
      </c>
      <c r="F125" s="6">
        <v>6929</v>
      </c>
      <c r="G125" s="3">
        <v>9401.6</v>
      </c>
      <c r="H125" s="3">
        <v>5064.1500000000005</v>
      </c>
      <c r="I125" s="6">
        <v>4337.45</v>
      </c>
      <c r="J125" s="5">
        <v>30773.8709593891</v>
      </c>
      <c r="K125" s="5">
        <v>20628.9745223309</v>
      </c>
      <c r="L125" s="5">
        <v>10144.8964370582</v>
      </c>
    </row>
    <row r="126" spans="1:12" x14ac:dyDescent="0.35">
      <c r="A126" s="7">
        <v>37</v>
      </c>
      <c r="B126" s="7" t="s">
        <v>27</v>
      </c>
      <c r="C126" s="7" t="str">
        <f t="shared" si="1"/>
        <v>Anderson-37</v>
      </c>
      <c r="D126" s="2">
        <v>12285</v>
      </c>
      <c r="E126" s="2">
        <v>4213</v>
      </c>
      <c r="F126" s="6">
        <v>8072</v>
      </c>
      <c r="G126" s="3">
        <v>9828</v>
      </c>
      <c r="H126" s="3">
        <v>4423.6500000000005</v>
      </c>
      <c r="I126" s="6">
        <v>5404.3499999999995</v>
      </c>
      <c r="J126" s="5">
        <v>30667.371237631502</v>
      </c>
      <c r="K126" s="5">
        <v>16954.075972436302</v>
      </c>
      <c r="L126" s="5">
        <v>13713.2952651952</v>
      </c>
    </row>
    <row r="127" spans="1:12" x14ac:dyDescent="0.35">
      <c r="A127" s="7">
        <v>45</v>
      </c>
      <c r="B127" s="7" t="s">
        <v>27</v>
      </c>
      <c r="C127" s="7" t="str">
        <f t="shared" si="1"/>
        <v>Anderson-45</v>
      </c>
      <c r="D127" s="2">
        <v>11752</v>
      </c>
      <c r="E127" s="2">
        <v>4707</v>
      </c>
      <c r="F127" s="6">
        <v>7045</v>
      </c>
      <c r="G127" s="3">
        <v>9401.6</v>
      </c>
      <c r="H127" s="3">
        <v>4942.3500000000004</v>
      </c>
      <c r="I127" s="6">
        <v>4459.25</v>
      </c>
      <c r="J127" s="5">
        <v>30667.371237631502</v>
      </c>
      <c r="K127" s="5">
        <v>20562.502811763999</v>
      </c>
      <c r="L127" s="5">
        <v>10104.868425867502</v>
      </c>
    </row>
    <row r="128" spans="1:12" x14ac:dyDescent="0.35">
      <c r="A128" s="7">
        <v>103</v>
      </c>
      <c r="B128" s="7" t="s">
        <v>29</v>
      </c>
      <c r="C128" s="7" t="str">
        <f t="shared" si="1"/>
        <v>Shawnee-103</v>
      </c>
      <c r="D128" s="2">
        <v>11752</v>
      </c>
      <c r="E128" s="2">
        <v>4823</v>
      </c>
      <c r="F128" s="6">
        <v>6929</v>
      </c>
      <c r="G128" s="3">
        <v>9401.6</v>
      </c>
      <c r="H128" s="3">
        <v>5064.1500000000005</v>
      </c>
      <c r="I128" s="6">
        <v>4337.45</v>
      </c>
      <c r="J128" s="5">
        <v>30484.4196686098</v>
      </c>
      <c r="K128" s="5">
        <v>20339.523231551699</v>
      </c>
      <c r="L128" s="5">
        <v>10144.896437058102</v>
      </c>
    </row>
    <row r="129" spans="1:12" x14ac:dyDescent="0.35">
      <c r="A129" s="7">
        <v>108</v>
      </c>
      <c r="B129" s="7" t="s">
        <v>29</v>
      </c>
      <c r="C129" s="7" t="str">
        <f t="shared" si="1"/>
        <v>Shawnee-108</v>
      </c>
      <c r="D129" s="2">
        <v>11752</v>
      </c>
      <c r="E129" s="2">
        <v>4823</v>
      </c>
      <c r="F129" s="6">
        <v>6929</v>
      </c>
      <c r="G129" s="3">
        <v>9401.6</v>
      </c>
      <c r="H129" s="3">
        <v>5064.1500000000005</v>
      </c>
      <c r="I129" s="6">
        <v>4337.45</v>
      </c>
      <c r="J129" s="5">
        <v>29771.5076555007</v>
      </c>
      <c r="K129" s="5">
        <v>19626.611218442598</v>
      </c>
      <c r="L129" s="5">
        <v>10144.896437058102</v>
      </c>
    </row>
    <row r="130" spans="1:12" x14ac:dyDescent="0.35">
      <c r="A130" s="7">
        <v>28</v>
      </c>
      <c r="B130" s="7" t="s">
        <v>27</v>
      </c>
      <c r="C130" s="7" t="str">
        <f t="shared" si="1"/>
        <v>Anderson-28</v>
      </c>
      <c r="D130" s="2">
        <v>10010</v>
      </c>
      <c r="E130" s="2">
        <v>3626</v>
      </c>
      <c r="F130" s="6">
        <v>6384</v>
      </c>
      <c r="G130" s="3">
        <v>8008</v>
      </c>
      <c r="H130" s="3">
        <v>3807.3</v>
      </c>
      <c r="I130" s="6">
        <v>4200.7</v>
      </c>
      <c r="J130" s="5">
        <v>29079.661687133499</v>
      </c>
      <c r="K130" s="5">
        <v>12855.6858089374</v>
      </c>
      <c r="L130" s="5">
        <v>16223.975878196099</v>
      </c>
    </row>
    <row r="131" spans="1:12" x14ac:dyDescent="0.35">
      <c r="A131" s="7">
        <v>44</v>
      </c>
      <c r="B131" s="7" t="s">
        <v>27</v>
      </c>
      <c r="C131" s="7" t="str">
        <f t="shared" ref="C131:C152" si="2">_xlfn.CONCAT(B131,"-",A131)</f>
        <v>Anderson-44</v>
      </c>
      <c r="D131" s="2">
        <v>7129</v>
      </c>
      <c r="E131" s="2">
        <v>3626</v>
      </c>
      <c r="F131" s="6">
        <v>3503</v>
      </c>
      <c r="G131" s="3">
        <v>5703.2000000000007</v>
      </c>
      <c r="H131" s="3">
        <v>3807.3</v>
      </c>
      <c r="I131" s="6">
        <v>1895.9000000000005</v>
      </c>
      <c r="J131" s="5">
        <v>28780.594486461399</v>
      </c>
      <c r="K131" s="5">
        <v>12855.6858089374</v>
      </c>
      <c r="L131" s="5">
        <v>15924.908677523999</v>
      </c>
    </row>
    <row r="132" spans="1:12" x14ac:dyDescent="0.35">
      <c r="A132" s="7">
        <v>84</v>
      </c>
      <c r="B132" s="7" t="s">
        <v>23</v>
      </c>
      <c r="C132" s="7" t="str">
        <f t="shared" si="2"/>
        <v>Tulsa-84</v>
      </c>
      <c r="D132" s="2">
        <v>12285</v>
      </c>
      <c r="E132" s="2">
        <v>4213</v>
      </c>
      <c r="F132" s="6">
        <v>8072</v>
      </c>
      <c r="G132" s="3">
        <v>9828</v>
      </c>
      <c r="H132" s="3">
        <v>4423.6500000000005</v>
      </c>
      <c r="I132" s="6">
        <v>5404.3499999999995</v>
      </c>
      <c r="J132" s="5">
        <v>27444.719070920899</v>
      </c>
      <c r="K132" s="5">
        <v>13659.745041280299</v>
      </c>
      <c r="L132" s="5">
        <v>13784.9740296406</v>
      </c>
    </row>
    <row r="133" spans="1:12" x14ac:dyDescent="0.35">
      <c r="A133" s="7">
        <v>46</v>
      </c>
      <c r="B133" s="7" t="s">
        <v>27</v>
      </c>
      <c r="C133" s="7" t="str">
        <f t="shared" si="2"/>
        <v>Anderson-46</v>
      </c>
      <c r="D133" s="2">
        <v>10010</v>
      </c>
      <c r="E133" s="2">
        <v>3557</v>
      </c>
      <c r="F133" s="6">
        <v>6453</v>
      </c>
      <c r="G133" s="3">
        <v>8008</v>
      </c>
      <c r="H133" s="3">
        <v>3734.8500000000004</v>
      </c>
      <c r="I133" s="6">
        <v>4273.1499999999996</v>
      </c>
      <c r="J133" s="5">
        <v>27351.217854041301</v>
      </c>
      <c r="K133" s="5">
        <v>13563.260777949001</v>
      </c>
      <c r="L133" s="5">
        <v>13787.9570760923</v>
      </c>
    </row>
    <row r="134" spans="1:12" x14ac:dyDescent="0.35">
      <c r="A134" s="7">
        <v>47</v>
      </c>
      <c r="B134" s="7" t="s">
        <v>27</v>
      </c>
      <c r="C134" s="7" t="str">
        <f t="shared" si="2"/>
        <v>Anderson-47</v>
      </c>
      <c r="D134" s="2">
        <v>10010</v>
      </c>
      <c r="E134" s="2">
        <v>3557</v>
      </c>
      <c r="F134" s="6">
        <v>6453</v>
      </c>
      <c r="G134" s="3">
        <v>8008</v>
      </c>
      <c r="H134" s="3">
        <v>3734.8500000000004</v>
      </c>
      <c r="I134" s="6">
        <v>4273.1499999999996</v>
      </c>
      <c r="J134" s="5">
        <v>27351.217854041301</v>
      </c>
      <c r="K134" s="5">
        <v>13563.260777949001</v>
      </c>
      <c r="L134" s="5">
        <v>13787.9570760923</v>
      </c>
    </row>
    <row r="135" spans="1:12" x14ac:dyDescent="0.35">
      <c r="A135" s="7">
        <v>25</v>
      </c>
      <c r="B135" s="7" t="s">
        <v>27</v>
      </c>
      <c r="C135" s="7" t="str">
        <f t="shared" si="2"/>
        <v>Anderson-25</v>
      </c>
      <c r="D135" s="2">
        <v>11526</v>
      </c>
      <c r="E135" s="2">
        <v>5710</v>
      </c>
      <c r="F135" s="6">
        <v>5816</v>
      </c>
      <c r="G135" s="3">
        <v>9220.8000000000011</v>
      </c>
      <c r="H135" s="3">
        <v>5995.5</v>
      </c>
      <c r="I135" s="6">
        <v>3225.3000000000011</v>
      </c>
      <c r="J135" s="5">
        <v>25247.849867561901</v>
      </c>
      <c r="K135" s="5">
        <v>12582.903458815001</v>
      </c>
      <c r="L135" s="5">
        <v>12664.9464087469</v>
      </c>
    </row>
    <row r="136" spans="1:12" x14ac:dyDescent="0.35">
      <c r="A136" s="7">
        <v>104</v>
      </c>
      <c r="B136" s="7" t="s">
        <v>29</v>
      </c>
      <c r="C136" s="7" t="str">
        <f t="shared" si="2"/>
        <v>Shawnee-104</v>
      </c>
      <c r="D136" s="2">
        <v>9099</v>
      </c>
      <c r="E136" s="2">
        <v>3796</v>
      </c>
      <c r="F136" s="6">
        <v>5303</v>
      </c>
      <c r="G136" s="3">
        <v>7279.2000000000007</v>
      </c>
      <c r="H136" s="3">
        <v>3985.8</v>
      </c>
      <c r="I136" s="6">
        <v>3293.4000000000005</v>
      </c>
      <c r="J136" s="5">
        <v>24387.535734887901</v>
      </c>
      <c r="K136" s="5">
        <v>16271.6185852413</v>
      </c>
      <c r="L136" s="5">
        <v>8115.9171496466006</v>
      </c>
    </row>
    <row r="137" spans="1:12" x14ac:dyDescent="0.35">
      <c r="A137" s="7">
        <v>127</v>
      </c>
      <c r="B137" s="7" t="s">
        <v>29</v>
      </c>
      <c r="C137" s="7" t="str">
        <f t="shared" si="2"/>
        <v>Shawnee-127</v>
      </c>
      <c r="D137" s="2">
        <v>9099</v>
      </c>
      <c r="E137" s="2">
        <v>3796</v>
      </c>
      <c r="F137" s="6">
        <v>5303</v>
      </c>
      <c r="G137" s="3">
        <v>7279.2000000000007</v>
      </c>
      <c r="H137" s="3">
        <v>3985.8</v>
      </c>
      <c r="I137" s="6">
        <v>3293.4000000000005</v>
      </c>
      <c r="J137" s="5">
        <v>24387.535734887901</v>
      </c>
      <c r="K137" s="5">
        <v>16271.6185852413</v>
      </c>
      <c r="L137" s="5">
        <v>8115.9171496466006</v>
      </c>
    </row>
    <row r="138" spans="1:12" x14ac:dyDescent="0.35">
      <c r="A138" s="7">
        <v>111</v>
      </c>
      <c r="B138" s="7" t="s">
        <v>29</v>
      </c>
      <c r="C138" s="7" t="str">
        <f t="shared" si="2"/>
        <v>Shawnee-111</v>
      </c>
      <c r="D138" s="2">
        <v>9099</v>
      </c>
      <c r="E138" s="2">
        <v>3796</v>
      </c>
      <c r="F138" s="6">
        <v>5303</v>
      </c>
      <c r="G138" s="3">
        <v>7279.2000000000007</v>
      </c>
      <c r="H138" s="3">
        <v>3985.8</v>
      </c>
      <c r="I138" s="6">
        <v>3293.4000000000005</v>
      </c>
      <c r="J138" s="5">
        <v>23817.206124400502</v>
      </c>
      <c r="K138" s="5">
        <v>15701.288974753999</v>
      </c>
      <c r="L138" s="5">
        <v>8115.9171496465024</v>
      </c>
    </row>
    <row r="139" spans="1:12" x14ac:dyDescent="0.35">
      <c r="A139" s="7">
        <v>20</v>
      </c>
      <c r="B139" s="7" t="s">
        <v>27</v>
      </c>
      <c r="C139" s="7" t="str">
        <f t="shared" si="2"/>
        <v>Anderson-20</v>
      </c>
      <c r="D139" s="2">
        <v>10614</v>
      </c>
      <c r="E139" s="2">
        <v>4107</v>
      </c>
      <c r="F139" s="6">
        <v>6507</v>
      </c>
      <c r="G139" s="3">
        <v>8491.2000000000007</v>
      </c>
      <c r="H139" s="3">
        <v>4312.3500000000004</v>
      </c>
      <c r="I139" s="6">
        <v>4178.8500000000004</v>
      </c>
      <c r="J139" s="5">
        <v>22713.4765663625</v>
      </c>
      <c r="K139" s="5">
        <v>14629.5818256685</v>
      </c>
      <c r="L139" s="5">
        <v>8083.8947406940006</v>
      </c>
    </row>
    <row r="140" spans="1:12" x14ac:dyDescent="0.35">
      <c r="A140" s="7">
        <v>22</v>
      </c>
      <c r="B140" s="7" t="s">
        <v>27</v>
      </c>
      <c r="C140" s="7" t="str">
        <f t="shared" si="2"/>
        <v>Anderson-22</v>
      </c>
      <c r="D140" s="2">
        <v>7129</v>
      </c>
      <c r="E140" s="2">
        <v>2641</v>
      </c>
      <c r="F140" s="6">
        <v>4488</v>
      </c>
      <c r="G140" s="3">
        <v>5703.2000000000007</v>
      </c>
      <c r="H140" s="3">
        <v>2773.05</v>
      </c>
      <c r="I140" s="6">
        <v>2930.1500000000005</v>
      </c>
      <c r="J140" s="5">
        <v>21364.5099714397</v>
      </c>
      <c r="K140" s="5">
        <v>9641.7643567031191</v>
      </c>
      <c r="L140" s="5">
        <v>11722.745614736581</v>
      </c>
    </row>
    <row r="141" spans="1:12" x14ac:dyDescent="0.35">
      <c r="A141" s="7">
        <v>21</v>
      </c>
      <c r="B141" s="7" t="s">
        <v>27</v>
      </c>
      <c r="C141" s="7" t="str">
        <f t="shared" si="2"/>
        <v>Anderson-21</v>
      </c>
      <c r="D141" s="2">
        <v>7129</v>
      </c>
      <c r="E141" s="2">
        <v>2641</v>
      </c>
      <c r="F141" s="6">
        <v>4488</v>
      </c>
      <c r="G141" s="3">
        <v>5703.2000000000007</v>
      </c>
      <c r="H141" s="3">
        <v>2773.05</v>
      </c>
      <c r="I141" s="6">
        <v>2930.1500000000005</v>
      </c>
      <c r="J141" s="5">
        <v>20932.530587655601</v>
      </c>
      <c r="K141" s="5">
        <v>9641.7643567031191</v>
      </c>
      <c r="L141" s="5">
        <v>11290.766230952482</v>
      </c>
    </row>
    <row r="142" spans="1:12" x14ac:dyDescent="0.35">
      <c r="A142" s="7">
        <v>109</v>
      </c>
      <c r="B142" s="7" t="s">
        <v>29</v>
      </c>
      <c r="C142" s="7" t="str">
        <f t="shared" si="2"/>
        <v>Shawnee-109</v>
      </c>
      <c r="D142" s="2">
        <v>4732</v>
      </c>
      <c r="E142" s="2">
        <v>2641</v>
      </c>
      <c r="F142" s="6">
        <v>2091</v>
      </c>
      <c r="G142" s="3">
        <v>3785.6000000000004</v>
      </c>
      <c r="H142" s="3">
        <v>2773.05</v>
      </c>
      <c r="I142" s="6">
        <v>1012.5500000000002</v>
      </c>
      <c r="J142" s="5">
        <v>20792.127149331202</v>
      </c>
      <c r="K142" s="5">
        <v>9712.5638636258409</v>
      </c>
      <c r="L142" s="5">
        <v>11079.563285705361</v>
      </c>
    </row>
    <row r="143" spans="1:12" x14ac:dyDescent="0.35">
      <c r="A143" s="7">
        <v>95</v>
      </c>
      <c r="B143" s="7" t="s">
        <v>23</v>
      </c>
      <c r="C143" s="7" t="str">
        <f t="shared" si="2"/>
        <v>Tulsa-95</v>
      </c>
      <c r="D143" s="2">
        <v>5415</v>
      </c>
      <c r="E143" s="2">
        <v>2641</v>
      </c>
      <c r="F143" s="6">
        <v>2774</v>
      </c>
      <c r="G143" s="3">
        <v>4332</v>
      </c>
      <c r="H143" s="3">
        <v>2773.05</v>
      </c>
      <c r="I143" s="6">
        <v>1558.9499999999998</v>
      </c>
      <c r="J143" s="5">
        <v>20583.539303190701</v>
      </c>
      <c r="K143" s="5">
        <v>9712.5638636258409</v>
      </c>
      <c r="L143" s="5">
        <v>10870.97543956486</v>
      </c>
    </row>
    <row r="144" spans="1:12" x14ac:dyDescent="0.35">
      <c r="A144" s="7">
        <v>115</v>
      </c>
      <c r="B144" s="7" t="s">
        <v>29</v>
      </c>
      <c r="C144" s="7" t="str">
        <f t="shared" si="2"/>
        <v>Shawnee-115</v>
      </c>
      <c r="D144" s="2">
        <v>6445</v>
      </c>
      <c r="E144" s="2">
        <v>2769</v>
      </c>
      <c r="F144" s="6">
        <v>3676</v>
      </c>
      <c r="G144" s="3">
        <v>5156</v>
      </c>
      <c r="H144" s="3">
        <v>2907.4500000000003</v>
      </c>
      <c r="I144" s="6">
        <v>2248.5499999999997</v>
      </c>
      <c r="J144" s="5">
        <v>18819.6386063715</v>
      </c>
      <c r="K144" s="5">
        <v>12732.7007441366</v>
      </c>
      <c r="L144" s="5">
        <v>6086.9378622348995</v>
      </c>
    </row>
    <row r="145" spans="1:12" x14ac:dyDescent="0.35">
      <c r="A145" s="7">
        <v>124</v>
      </c>
      <c r="B145" s="7" t="s">
        <v>29</v>
      </c>
      <c r="C145" s="7" t="str">
        <f t="shared" si="2"/>
        <v>Shawnee-124</v>
      </c>
      <c r="D145" s="2">
        <v>7960</v>
      </c>
      <c r="E145" s="2">
        <v>3080</v>
      </c>
      <c r="F145" s="6">
        <v>4880</v>
      </c>
      <c r="G145" s="3">
        <v>6368</v>
      </c>
      <c r="H145" s="3">
        <v>3234</v>
      </c>
      <c r="I145" s="6">
        <v>3134</v>
      </c>
      <c r="J145" s="5">
        <v>18640.6380876605</v>
      </c>
      <c r="K145" s="5">
        <v>12553.7002254257</v>
      </c>
      <c r="L145" s="5">
        <v>6086.9378622347995</v>
      </c>
    </row>
    <row r="146" spans="1:12" x14ac:dyDescent="0.35">
      <c r="A146" s="7">
        <v>31</v>
      </c>
      <c r="B146" s="7" t="s">
        <v>27</v>
      </c>
      <c r="C146" s="7" t="str">
        <f t="shared" si="2"/>
        <v>Anderson-31</v>
      </c>
      <c r="D146" s="2">
        <v>9476</v>
      </c>
      <c r="E146" s="2">
        <v>3322</v>
      </c>
      <c r="F146" s="6">
        <v>6154</v>
      </c>
      <c r="G146" s="3">
        <v>7580.8</v>
      </c>
      <c r="H146" s="3">
        <v>3488.1000000000004</v>
      </c>
      <c r="I146" s="6">
        <v>4092.7</v>
      </c>
      <c r="J146" s="5">
        <v>18576.2202545359</v>
      </c>
      <c r="K146" s="5">
        <v>12513.299199015401</v>
      </c>
      <c r="L146" s="5">
        <v>6062.9210555204991</v>
      </c>
    </row>
    <row r="147" spans="1:12" x14ac:dyDescent="0.35">
      <c r="A147" s="7">
        <v>33</v>
      </c>
      <c r="B147" s="7" t="s">
        <v>27</v>
      </c>
      <c r="C147" s="7" t="str">
        <f t="shared" si="2"/>
        <v>Anderson-33</v>
      </c>
      <c r="D147" s="2">
        <v>9476</v>
      </c>
      <c r="E147" s="2">
        <v>3422</v>
      </c>
      <c r="F147" s="6">
        <v>6054</v>
      </c>
      <c r="G147" s="3">
        <v>7580.8</v>
      </c>
      <c r="H147" s="3">
        <v>3593.1000000000004</v>
      </c>
      <c r="I147" s="6">
        <v>3987.7</v>
      </c>
      <c r="J147" s="5">
        <v>17800.771675439199</v>
      </c>
      <c r="K147" s="5">
        <v>11737.8506199187</v>
      </c>
      <c r="L147" s="5">
        <v>6062.9210555204991</v>
      </c>
    </row>
    <row r="148" spans="1:12" x14ac:dyDescent="0.35">
      <c r="A148" s="7">
        <v>30</v>
      </c>
      <c r="B148" s="7" t="s">
        <v>27</v>
      </c>
      <c r="C148" s="7" t="str">
        <f t="shared" si="2"/>
        <v>Anderson-30</v>
      </c>
      <c r="D148" s="2">
        <v>4732</v>
      </c>
      <c r="E148" s="2">
        <v>1757</v>
      </c>
      <c r="F148" s="6">
        <v>2975</v>
      </c>
      <c r="G148" s="3">
        <v>3785.6000000000004</v>
      </c>
      <c r="H148" s="3">
        <v>1844.8500000000001</v>
      </c>
      <c r="I148" s="6">
        <v>1940.7500000000002</v>
      </c>
      <c r="J148" s="5">
        <v>17443.775489713</v>
      </c>
      <c r="K148" s="5">
        <v>8034.8036305859296</v>
      </c>
      <c r="L148" s="5">
        <v>9408.9718591270703</v>
      </c>
    </row>
    <row r="149" spans="1:12" x14ac:dyDescent="0.35">
      <c r="A149" s="7">
        <v>118</v>
      </c>
      <c r="B149" s="7" t="s">
        <v>29</v>
      </c>
      <c r="C149" s="7" t="str">
        <f t="shared" si="2"/>
        <v>Shawnee-118</v>
      </c>
      <c r="D149" s="2">
        <v>7960</v>
      </c>
      <c r="E149" s="2">
        <v>3080</v>
      </c>
      <c r="F149" s="6">
        <v>4880</v>
      </c>
      <c r="G149" s="3">
        <v>6368</v>
      </c>
      <c r="H149" s="3">
        <v>3234</v>
      </c>
      <c r="I149" s="6">
        <v>3134</v>
      </c>
      <c r="J149" s="5">
        <v>17094.984257600099</v>
      </c>
      <c r="K149" s="5">
        <v>11008.0463953653</v>
      </c>
      <c r="L149" s="5">
        <v>6086.9378622347995</v>
      </c>
    </row>
    <row r="150" spans="1:12" x14ac:dyDescent="0.35">
      <c r="A150" s="7">
        <v>43</v>
      </c>
      <c r="B150" s="7" t="s">
        <v>27</v>
      </c>
      <c r="C150" s="7" t="str">
        <f t="shared" si="2"/>
        <v>Anderson-43</v>
      </c>
      <c r="D150" s="2">
        <v>3564</v>
      </c>
      <c r="E150" s="2">
        <v>1420</v>
      </c>
      <c r="F150" s="6">
        <v>2144</v>
      </c>
      <c r="G150" s="3">
        <v>2851.2000000000003</v>
      </c>
      <c r="H150" s="3">
        <v>1491</v>
      </c>
      <c r="I150" s="6">
        <v>1360.2000000000003</v>
      </c>
      <c r="J150" s="5">
        <v>14243.0066476264</v>
      </c>
      <c r="K150" s="5">
        <v>6427.84290446874</v>
      </c>
      <c r="L150" s="5">
        <v>7815.1637431576601</v>
      </c>
    </row>
    <row r="151" spans="1:12" x14ac:dyDescent="0.35">
      <c r="A151" s="7">
        <v>23</v>
      </c>
      <c r="B151" s="7" t="s">
        <v>27</v>
      </c>
      <c r="C151" s="7" t="str">
        <f t="shared" si="2"/>
        <v>Anderson-23</v>
      </c>
      <c r="D151" s="2">
        <v>4732</v>
      </c>
      <c r="E151" s="2">
        <v>1757</v>
      </c>
      <c r="F151" s="6">
        <v>2975</v>
      </c>
      <c r="G151" s="3">
        <v>3785.6000000000004</v>
      </c>
      <c r="H151" s="3">
        <v>1844.8500000000001</v>
      </c>
      <c r="I151" s="6">
        <v>1940.7500000000002</v>
      </c>
      <c r="J151" s="5">
        <v>14097.925410100501</v>
      </c>
      <c r="K151" s="5">
        <v>6427.84290446874</v>
      </c>
      <c r="L151" s="5">
        <v>7670.0825056317608</v>
      </c>
    </row>
    <row r="152" spans="1:12" x14ac:dyDescent="0.35">
      <c r="A152" s="7">
        <v>87</v>
      </c>
      <c r="B152" s="7" t="s">
        <v>23</v>
      </c>
      <c r="C152" s="7" t="str">
        <f t="shared" si="2"/>
        <v>Tulsa-87</v>
      </c>
      <c r="D152" s="2">
        <v>4732</v>
      </c>
      <c r="E152" s="2">
        <v>1757</v>
      </c>
      <c r="F152" s="6">
        <v>2975</v>
      </c>
      <c r="G152" s="3">
        <v>3785.6000000000004</v>
      </c>
      <c r="H152" s="3">
        <v>1844.8500000000001</v>
      </c>
      <c r="I152" s="6">
        <v>1940.7500000000002</v>
      </c>
      <c r="J152" s="5">
        <v>14002.594306278101</v>
      </c>
      <c r="K152" s="5">
        <v>6475.04257575056</v>
      </c>
      <c r="L152" s="5">
        <v>7527.5517305275407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FC8163C1A263499AC35059E93A7ED2" ma:contentTypeVersion="13" ma:contentTypeDescription="Create a new document." ma:contentTypeScope="" ma:versionID="a277cd8d1f32807d1f28bdcc4e4a46fb">
  <xsd:schema xmlns:xsd="http://www.w3.org/2001/XMLSchema" xmlns:xs="http://www.w3.org/2001/XMLSchema" xmlns:p="http://schemas.microsoft.com/office/2006/metadata/properties" xmlns:ns3="661ed327-f10f-4126-aab0-ac502faf7f28" xmlns:ns4="d0553571-7893-4762-b778-6a3fe93ec783" targetNamespace="http://schemas.microsoft.com/office/2006/metadata/properties" ma:root="true" ma:fieldsID="f8ea8456ed2e8098c9f4cb0faac9ad51" ns3:_="" ns4:_="">
    <xsd:import namespace="661ed327-f10f-4126-aab0-ac502faf7f28"/>
    <xsd:import namespace="d0553571-7893-4762-b778-6a3fe93ec7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ed327-f10f-4126-aab0-ac502faf7f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553571-7893-4762-b778-6a3fe93ec78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FBA9F1-EA9D-4FEE-B814-38BC5E63CD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1A1A8F-A144-4033-9D6B-E02A9887DD71}">
  <ds:schemaRefs>
    <ds:schemaRef ds:uri="661ed327-f10f-4126-aab0-ac502faf7f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0553571-7893-4762-b778-6a3fe93ec783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A26863-D3AA-40CB-9D70-E9322821F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ed327-f10f-4126-aab0-ac502faf7f28"/>
    <ds:schemaRef ds:uri="d0553571-7893-4762-b778-6a3fe93ec7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BGHE_portfolio_summary</vt:lpstr>
      <vt:lpstr>BGHE_site_summary</vt:lpstr>
      <vt:lpstr>BGHE_asset_summary</vt:lpstr>
      <vt:lpstr>Reference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Pfeiffer</dc:creator>
  <cp:lastModifiedBy>Dan Pfeiffer</cp:lastModifiedBy>
  <dcterms:created xsi:type="dcterms:W3CDTF">2020-04-23T21:46:32Z</dcterms:created>
  <dcterms:modified xsi:type="dcterms:W3CDTF">2020-04-25T00:45:37Z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0x010100D0FC8163C1A263499AC35059E93A7ED2</vt:lpwstr>
  </property>
</Properties>
</file>