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l\Documents\"/>
    </mc:Choice>
  </mc:AlternateContent>
  <xr:revisionPtr revIDLastSave="0" documentId="8_{01920A2A-5AB8-4020-AE7F-1DB5A0F55E3E}" xr6:coauthVersionLast="46" xr6:coauthVersionMax="46" xr10:uidLastSave="{00000000-0000-0000-0000-000000000000}"/>
  <bookViews>
    <workbookView xWindow="-110" yWindow="-110" windowWidth="22780" windowHeight="14660" xr2:uid="{03722BCE-BEE1-49D1-8B0D-05DEFFED15D7}"/>
  </bookViews>
  <sheets>
    <sheet name="Valuatio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N29" i="1"/>
  <c r="B29" i="1"/>
  <c r="B16" i="1"/>
  <c r="B19" i="1" s="1"/>
  <c r="C21" i="1" s="1"/>
  <c r="C12" i="1"/>
  <c r="E5" i="1"/>
  <c r="E4" i="1" s="1"/>
  <c r="B6" i="1"/>
  <c r="C6" i="1"/>
  <c r="D6" i="1"/>
  <c r="C17" i="1" l="1"/>
  <c r="C20" i="1"/>
  <c r="F5" i="1"/>
  <c r="C23" i="1" l="1"/>
  <c r="J30" i="1" s="1"/>
  <c r="J31" i="1" s="1"/>
  <c r="G5" i="1"/>
  <c r="F4" i="1"/>
  <c r="N30" i="1" l="1"/>
  <c r="N31" i="1" s="1"/>
  <c r="M30" i="1"/>
  <c r="M31" i="1" s="1"/>
  <c r="K30" i="1"/>
  <c r="K31" i="1" s="1"/>
  <c r="O29" i="1"/>
  <c r="E30" i="1"/>
  <c r="E31" i="1" s="1"/>
  <c r="G30" i="1"/>
  <c r="G31" i="1" s="1"/>
  <c r="L30" i="1"/>
  <c r="L31" i="1" s="1"/>
  <c r="F30" i="1"/>
  <c r="F31" i="1" s="1"/>
  <c r="H30" i="1"/>
  <c r="H31" i="1" s="1"/>
  <c r="I30" i="1"/>
  <c r="I31" i="1" s="1"/>
  <c r="O30" i="1"/>
  <c r="O31" i="1" s="1"/>
  <c r="H5" i="1"/>
  <c r="G4" i="1"/>
  <c r="B32" i="1" l="1"/>
  <c r="B34" i="1" s="1"/>
  <c r="I5" i="1"/>
  <c r="H4" i="1"/>
  <c r="J5" i="1" l="1"/>
  <c r="I4" i="1"/>
  <c r="K5" i="1" l="1"/>
  <c r="J4" i="1"/>
  <c r="L5" i="1" l="1"/>
  <c r="K4" i="1"/>
  <c r="M5" i="1" l="1"/>
  <c r="L4" i="1"/>
  <c r="N5" i="1" l="1"/>
  <c r="N4" i="1" s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Dana Lain</author>
  </authors>
  <commentList>
    <comment ref="A6" authorId="0" shapeId="0" xr:uid="{6A6A7C5C-68D1-4453-849C-7567BBAE5274}">
      <text>
        <r>
          <rPr>
            <b/>
            <sz val="9"/>
            <color indexed="81"/>
            <rFont val="Tahoma"/>
            <family val="2"/>
          </rPr>
          <t>Dana Lain:</t>
        </r>
        <r>
          <rPr>
            <sz val="9"/>
            <color indexed="81"/>
            <rFont val="Tahoma"/>
            <family val="2"/>
          </rPr>
          <t xml:space="preserve">
Analyst Estimate: https://tinyurl.com/ct4k3bxs</t>
        </r>
      </text>
    </comment>
  </commentList>
</comments>
</file>

<file path=xl/sharedStrings.xml><?xml version="1.0" encoding="utf-8"?>
<sst xmlns="http://schemas.openxmlformats.org/spreadsheetml/2006/main" count="34" uniqueCount="32">
  <si>
    <t>Year</t>
  </si>
  <si>
    <t>Period</t>
  </si>
  <si>
    <t>Cash Flow from Operations</t>
  </si>
  <si>
    <t>CAPEX</t>
  </si>
  <si>
    <t>FCFF</t>
  </si>
  <si>
    <t>Required Rate of Return</t>
  </si>
  <si>
    <t>Risk Free Rate (10 Year Treasury Note)</t>
  </si>
  <si>
    <t>Market Expected Return</t>
  </si>
  <si>
    <t>Beta</t>
  </si>
  <si>
    <t>Cost of Equity</t>
  </si>
  <si>
    <t>Interest Expense</t>
  </si>
  <si>
    <t>Short/Current Debt</t>
  </si>
  <si>
    <t>Long Term Debt</t>
  </si>
  <si>
    <t>Total Debt</t>
  </si>
  <si>
    <t>Cost of Debt</t>
  </si>
  <si>
    <t>Market Cap</t>
  </si>
  <si>
    <t>Total Debt+Equity</t>
  </si>
  <si>
    <t>Weight of Equity</t>
  </si>
  <si>
    <t>Weight of Debt</t>
  </si>
  <si>
    <t>Tax Rate</t>
  </si>
  <si>
    <t>Weighted Average Cost of Capital</t>
  </si>
  <si>
    <t>Free Cash Flow</t>
  </si>
  <si>
    <t>Discount Factor</t>
  </si>
  <si>
    <t>PV of Future Cash Flow</t>
  </si>
  <si>
    <t>Terminal Value</t>
  </si>
  <si>
    <t>∞</t>
  </si>
  <si>
    <t>Perpetual Growth Rate</t>
  </si>
  <si>
    <t>Net Present Value</t>
  </si>
  <si>
    <t>Shares Outstanding</t>
  </si>
  <si>
    <t>Discounted Cash Flow Valuation (In Thousands except NPV, shares and share price)</t>
  </si>
  <si>
    <t>Fair Value of Price Per Share</t>
  </si>
  <si>
    <t>Free Cash Flow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</si>
</sst>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72" fontId="0" fillId="0" borderId="0" xfId="0" applyNumberFormat="1"/>
    <xf numFmtId="0" fontId="2" fillId="3" borderId="0" xfId="0" applyFont="1" applyFill="1" applyBorder="1"/>
    <xf numFmtId="38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3" fontId="0" fillId="0" borderId="0" xfId="0" applyNumberFormat="1" applyBorder="1"/>
    <xf numFmtId="0" fontId="2" fillId="3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/>
    <xf numFmtId="0" fontId="2" fillId="3" borderId="6" xfId="0" applyFont="1" applyFill="1" applyBorder="1" applyAlignment="1">
      <alignment horizontal="center"/>
    </xf>
    <xf numFmtId="0" fontId="0" fillId="3" borderId="7" xfId="0" applyFill="1" applyBorder="1"/>
    <xf numFmtId="0" fontId="5" fillId="3" borderId="8" xfId="0" applyFont="1" applyFill="1" applyBorder="1" applyAlignment="1">
      <alignment horizontal="center"/>
    </xf>
    <xf numFmtId="0" fontId="0" fillId="0" borderId="9" xfId="0" applyBorder="1"/>
    <xf numFmtId="38" fontId="0" fillId="0" borderId="6" xfId="0" applyNumberFormat="1" applyBorder="1"/>
    <xf numFmtId="2" fontId="0" fillId="0" borderId="6" xfId="0" applyNumberFormat="1" applyBorder="1"/>
    <xf numFmtId="0" fontId="0" fillId="0" borderId="6" xfId="0" applyBorder="1"/>
    <xf numFmtId="0" fontId="0" fillId="0" borderId="10" xfId="0" applyBorder="1"/>
    <xf numFmtId="2" fontId="2" fillId="4" borderId="11" xfId="0" applyNumberFormat="1" applyFont="1" applyFill="1" applyBorder="1"/>
    <xf numFmtId="0" fontId="0" fillId="0" borderId="11" xfId="0" applyBorder="1"/>
    <xf numFmtId="0" fontId="0" fillId="0" borderId="12" xfId="0" applyBorder="1"/>
    <xf numFmtId="10" fontId="0" fillId="0" borderId="0" xfId="0" applyNumberFormat="1" applyBorder="1"/>
    <xf numFmtId="9" fontId="0" fillId="0" borderId="0" xfId="0" applyNumberFormat="1" applyBorder="1"/>
    <xf numFmtId="10" fontId="0" fillId="0" borderId="6" xfId="0" applyNumberFormat="1" applyBorder="1"/>
    <xf numFmtId="10" fontId="0" fillId="0" borderId="6" xfId="1" applyNumberFormat="1" applyFont="1" applyBorder="1"/>
    <xf numFmtId="0" fontId="0" fillId="0" borderId="16" xfId="0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8" xfId="0" applyFont="1" applyFill="1" applyBorder="1"/>
    <xf numFmtId="38" fontId="0" fillId="0" borderId="11" xfId="0" applyNumberFormat="1" applyBorder="1"/>
    <xf numFmtId="38" fontId="0" fillId="0" borderId="12" xfId="0" applyNumberFormat="1" applyBorder="1"/>
    <xf numFmtId="10" fontId="2" fillId="0" borderId="6" xfId="1" applyNumberFormat="1" applyFont="1" applyBorder="1"/>
    <xf numFmtId="10" fontId="2" fillId="0" borderId="1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665-A7D3-45A7-B36A-66B130BC7E56}">
  <dimension ref="A1:O34"/>
  <sheetViews>
    <sheetView tabSelected="1" topLeftCell="A7" workbookViewId="0">
      <selection activeCell="A37" sqref="A37"/>
    </sheetView>
  </sheetViews>
  <sheetFormatPr defaultRowHeight="14.5" x14ac:dyDescent="0.35"/>
  <cols>
    <col min="1" max="1" width="36.26953125" bestFit="1" customWidth="1"/>
    <col min="2" max="2" width="13.90625" bestFit="1" customWidth="1"/>
    <col min="3" max="3" width="10.81640625" customWidth="1"/>
    <col min="4" max="4" width="9.81640625" customWidth="1"/>
    <col min="5" max="6" width="11.08984375" bestFit="1" customWidth="1"/>
    <col min="7" max="7" width="10.7265625" customWidth="1"/>
    <col min="8" max="14" width="11.81640625" bestFit="1" customWidth="1"/>
    <col min="15" max="15" width="13.453125" bestFit="1" customWidth="1"/>
  </cols>
  <sheetData>
    <row r="1" spans="1:15" x14ac:dyDescent="0.35">
      <c r="A1" s="8" t="s">
        <v>31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5" x14ac:dyDescent="0.35">
      <c r="A2" s="11" t="s">
        <v>1</v>
      </c>
      <c r="B2" s="2"/>
      <c r="C2" s="2"/>
      <c r="D2" s="2"/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31">
        <v>10</v>
      </c>
    </row>
    <row r="3" spans="1:15" x14ac:dyDescent="0.35">
      <c r="A3" s="13" t="s">
        <v>0</v>
      </c>
      <c r="B3" s="7">
        <v>2018</v>
      </c>
      <c r="C3" s="7">
        <v>2019</v>
      </c>
      <c r="D3" s="7">
        <v>2020</v>
      </c>
      <c r="E3" s="7">
        <v>2021</v>
      </c>
      <c r="F3" s="7">
        <v>2022</v>
      </c>
      <c r="G3" s="7">
        <v>2023</v>
      </c>
      <c r="H3" s="7">
        <v>2024</v>
      </c>
      <c r="I3" s="7">
        <v>2025</v>
      </c>
      <c r="J3" s="7">
        <v>2026</v>
      </c>
      <c r="K3" s="7">
        <v>2027</v>
      </c>
      <c r="L3" s="7">
        <v>2028</v>
      </c>
      <c r="M3" s="7">
        <v>2029</v>
      </c>
      <c r="N3" s="32">
        <v>2030</v>
      </c>
    </row>
    <row r="4" spans="1:15" x14ac:dyDescent="0.35">
      <c r="A4" s="27" t="s">
        <v>2</v>
      </c>
      <c r="B4" s="3">
        <v>-97538</v>
      </c>
      <c r="C4" s="3">
        <v>-191011</v>
      </c>
      <c r="D4" s="3">
        <v>-216055</v>
      </c>
      <c r="E4" s="3">
        <f>E6-E5</f>
        <v>-190531.50599999999</v>
      </c>
      <c r="F4" s="3">
        <f t="shared" ref="F4:N4" si="0">F6-F5</f>
        <v>-80892.865722799994</v>
      </c>
      <c r="G4" s="3">
        <f t="shared" si="0"/>
        <v>144445.92138745336</v>
      </c>
      <c r="H4" s="3">
        <f t="shared" si="0"/>
        <v>381484.85588872567</v>
      </c>
      <c r="I4" s="3">
        <f t="shared" si="0"/>
        <v>607823.9383411028</v>
      </c>
      <c r="J4" s="3">
        <f t="shared" si="0"/>
        <v>866663.16930679907</v>
      </c>
      <c r="K4" s="3">
        <f t="shared" si="0"/>
        <v>1130402.5493501648</v>
      </c>
      <c r="L4" s="3">
        <f t="shared" si="0"/>
        <v>1380442.0790376954</v>
      </c>
      <c r="M4" s="3">
        <f t="shared" si="0"/>
        <v>1610481.7589380387</v>
      </c>
      <c r="N4" s="16">
        <f t="shared" si="0"/>
        <v>1800521.5896220033</v>
      </c>
    </row>
    <row r="5" spans="1:15" x14ac:dyDescent="0.35">
      <c r="A5" s="15" t="s">
        <v>3</v>
      </c>
      <c r="B5" s="3">
        <v>-10015</v>
      </c>
      <c r="C5" s="3">
        <v>-6035</v>
      </c>
      <c r="D5" s="3">
        <v>-10130</v>
      </c>
      <c r="E5" s="3">
        <f>-(ABS(D5)*(1+0.0038))</f>
        <v>-10168.494000000001</v>
      </c>
      <c r="F5" s="3">
        <f t="shared" ref="F5:N5" si="1">-(ABS(E5)*(1+0.0038))</f>
        <v>-10207.134277200001</v>
      </c>
      <c r="G5" s="3">
        <f t="shared" si="1"/>
        <v>-10245.921387453362</v>
      </c>
      <c r="H5" s="3">
        <f t="shared" si="1"/>
        <v>-10284.855888725684</v>
      </c>
      <c r="I5" s="3">
        <f t="shared" si="1"/>
        <v>-10323.938341102841</v>
      </c>
      <c r="J5" s="3">
        <f t="shared" si="1"/>
        <v>-10363.169306799033</v>
      </c>
      <c r="K5" s="3">
        <f t="shared" si="1"/>
        <v>-10402.549350164869</v>
      </c>
      <c r="L5" s="3">
        <f t="shared" si="1"/>
        <v>-10442.079037695496</v>
      </c>
      <c r="M5" s="3">
        <f t="shared" si="1"/>
        <v>-10481.758938038738</v>
      </c>
      <c r="N5" s="16">
        <f t="shared" si="1"/>
        <v>-10521.589622003286</v>
      </c>
    </row>
    <row r="6" spans="1:15" ht="15" thickBot="1" x14ac:dyDescent="0.4">
      <c r="A6" s="19" t="s">
        <v>4</v>
      </c>
      <c r="B6" s="33">
        <f>SUM(B4:B5)</f>
        <v>-107553</v>
      </c>
      <c r="C6" s="33">
        <f t="shared" ref="C6:D6" si="2">SUM(C4:C5)</f>
        <v>-197046</v>
      </c>
      <c r="D6" s="33">
        <f t="shared" si="2"/>
        <v>-226185</v>
      </c>
      <c r="E6" s="33">
        <v>-200700</v>
      </c>
      <c r="F6" s="33">
        <v>-91100</v>
      </c>
      <c r="G6" s="33">
        <v>134200</v>
      </c>
      <c r="H6" s="33">
        <v>371200</v>
      </c>
      <c r="I6" s="33">
        <v>597500</v>
      </c>
      <c r="J6" s="33">
        <v>856300</v>
      </c>
      <c r="K6" s="33">
        <v>1120000</v>
      </c>
      <c r="L6" s="33">
        <v>1370000</v>
      </c>
      <c r="M6" s="33">
        <v>1600000</v>
      </c>
      <c r="N6" s="34">
        <v>1790000</v>
      </c>
    </row>
    <row r="7" spans="1:15" ht="15" thickBot="1" x14ac:dyDescent="0.4"/>
    <row r="8" spans="1:15" x14ac:dyDescent="0.35">
      <c r="A8" s="28" t="s">
        <v>5</v>
      </c>
      <c r="B8" s="29"/>
      <c r="C8" s="30"/>
    </row>
    <row r="9" spans="1:15" x14ac:dyDescent="0.35">
      <c r="A9" s="27" t="s">
        <v>6</v>
      </c>
      <c r="B9" s="23">
        <v>1.635E-2</v>
      </c>
      <c r="C9" s="18"/>
    </row>
    <row r="10" spans="1:15" x14ac:dyDescent="0.35">
      <c r="A10" s="15" t="s">
        <v>7</v>
      </c>
      <c r="B10" s="24">
        <v>0.09</v>
      </c>
      <c r="C10" s="18"/>
    </row>
    <row r="11" spans="1:15" x14ac:dyDescent="0.35">
      <c r="A11" s="15" t="s">
        <v>8</v>
      </c>
      <c r="B11" s="4">
        <v>1.1399999999999999</v>
      </c>
      <c r="C11" s="18"/>
    </row>
    <row r="12" spans="1:15" x14ac:dyDescent="0.35">
      <c r="A12" s="15" t="s">
        <v>9</v>
      </c>
      <c r="B12" s="4"/>
      <c r="C12" s="25">
        <f>B9+(B11*(B10-B9))</f>
        <v>0.10031099999999998</v>
      </c>
    </row>
    <row r="13" spans="1:15" x14ac:dyDescent="0.35">
      <c r="A13" s="15" t="s">
        <v>10</v>
      </c>
      <c r="B13" s="3">
        <v>181</v>
      </c>
      <c r="C13" s="18"/>
    </row>
    <row r="14" spans="1:15" x14ac:dyDescent="0.35">
      <c r="A14" s="15" t="s">
        <v>11</v>
      </c>
      <c r="B14" s="4">
        <v>0</v>
      </c>
      <c r="C14" s="18"/>
    </row>
    <row r="15" spans="1:15" x14ac:dyDescent="0.35">
      <c r="A15" s="15" t="s">
        <v>12</v>
      </c>
      <c r="B15" s="3">
        <v>13392</v>
      </c>
      <c r="C15" s="18"/>
      <c r="E15" s="1"/>
    </row>
    <row r="16" spans="1:15" x14ac:dyDescent="0.35">
      <c r="A16" s="15" t="s">
        <v>13</v>
      </c>
      <c r="B16" s="3">
        <f>B14+B15</f>
        <v>13392</v>
      </c>
      <c r="C16" s="18"/>
      <c r="O16" s="1"/>
    </row>
    <row r="17" spans="1:15" x14ac:dyDescent="0.35">
      <c r="A17" s="15" t="s">
        <v>14</v>
      </c>
      <c r="B17" s="4"/>
      <c r="C17" s="26">
        <f>B13/B16</f>
        <v>1.3515531660692951E-2</v>
      </c>
      <c r="O17" s="1"/>
    </row>
    <row r="18" spans="1:15" x14ac:dyDescent="0.35">
      <c r="A18" s="15" t="s">
        <v>15</v>
      </c>
      <c r="B18" s="3">
        <v>1289000</v>
      </c>
      <c r="C18" s="18"/>
    </row>
    <row r="19" spans="1:15" x14ac:dyDescent="0.35">
      <c r="A19" s="15" t="s">
        <v>16</v>
      </c>
      <c r="B19" s="3">
        <f>B16+B18</f>
        <v>1302392</v>
      </c>
      <c r="C19" s="18"/>
    </row>
    <row r="20" spans="1:15" x14ac:dyDescent="0.35">
      <c r="A20" s="15" t="s">
        <v>17</v>
      </c>
      <c r="B20" s="4"/>
      <c r="C20" s="26">
        <f>B18/B19</f>
        <v>0.98971738155639777</v>
      </c>
    </row>
    <row r="21" spans="1:15" x14ac:dyDescent="0.35">
      <c r="A21" s="15" t="s">
        <v>18</v>
      </c>
      <c r="B21" s="4"/>
      <c r="C21" s="26">
        <f>B16/B19</f>
        <v>1.0282618443602233E-2</v>
      </c>
    </row>
    <row r="22" spans="1:15" x14ac:dyDescent="0.35">
      <c r="A22" s="15" t="s">
        <v>19</v>
      </c>
      <c r="B22" s="24">
        <v>0.25</v>
      </c>
      <c r="C22" s="18"/>
    </row>
    <row r="23" spans="1:15" x14ac:dyDescent="0.35">
      <c r="A23" s="15" t="s">
        <v>20</v>
      </c>
      <c r="B23" s="4"/>
      <c r="C23" s="35">
        <f>(C21*C17*(1-B22))+(C20*C12)</f>
        <v>9.9383771552650796E-2</v>
      </c>
    </row>
    <row r="24" spans="1:15" ht="15" thickBot="1" x14ac:dyDescent="0.4">
      <c r="A24" s="19" t="s">
        <v>26</v>
      </c>
      <c r="B24" s="21"/>
      <c r="C24" s="36">
        <v>2.5000000000000001E-2</v>
      </c>
    </row>
    <row r="25" spans="1:15" ht="15" thickBot="1" x14ac:dyDescent="0.4"/>
    <row r="26" spans="1:15" x14ac:dyDescent="0.35">
      <c r="A26" s="8" t="s">
        <v>29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</row>
    <row r="27" spans="1:15" x14ac:dyDescent="0.35">
      <c r="A27" s="11" t="s">
        <v>1</v>
      </c>
      <c r="B27" s="2"/>
      <c r="C27" s="2"/>
      <c r="D27" s="2"/>
      <c r="E27" s="2">
        <v>1</v>
      </c>
      <c r="F27" s="2">
        <v>2</v>
      </c>
      <c r="G27" s="2">
        <v>3</v>
      </c>
      <c r="H27" s="2">
        <v>4</v>
      </c>
      <c r="I27" s="2">
        <v>5</v>
      </c>
      <c r="J27" s="2">
        <v>6</v>
      </c>
      <c r="K27" s="2">
        <v>7</v>
      </c>
      <c r="L27" s="2">
        <v>8</v>
      </c>
      <c r="M27" s="2">
        <v>9</v>
      </c>
      <c r="N27" s="2">
        <v>10</v>
      </c>
      <c r="O27" s="12" t="s">
        <v>24</v>
      </c>
    </row>
    <row r="28" spans="1:15" x14ac:dyDescent="0.35">
      <c r="A28" s="13" t="s">
        <v>0</v>
      </c>
      <c r="B28" s="7">
        <v>2018</v>
      </c>
      <c r="C28" s="7">
        <v>2019</v>
      </c>
      <c r="D28" s="7">
        <v>2020</v>
      </c>
      <c r="E28" s="7">
        <v>2021</v>
      </c>
      <c r="F28" s="7">
        <v>2022</v>
      </c>
      <c r="G28" s="7">
        <v>2023</v>
      </c>
      <c r="H28" s="7">
        <v>2024</v>
      </c>
      <c r="I28" s="7">
        <v>2025</v>
      </c>
      <c r="J28" s="7">
        <v>2026</v>
      </c>
      <c r="K28" s="7">
        <v>2027</v>
      </c>
      <c r="L28" s="7">
        <v>2028</v>
      </c>
      <c r="M28" s="7">
        <v>2029</v>
      </c>
      <c r="N28" s="7">
        <v>2030</v>
      </c>
      <c r="O28" s="14" t="s">
        <v>25</v>
      </c>
    </row>
    <row r="29" spans="1:15" x14ac:dyDescent="0.35">
      <c r="A29" s="15" t="s">
        <v>21</v>
      </c>
      <c r="B29" s="3">
        <f>B6</f>
        <v>-107553</v>
      </c>
      <c r="C29" s="3">
        <f>C6</f>
        <v>-197046</v>
      </c>
      <c r="D29" s="3">
        <f>D6</f>
        <v>-226185</v>
      </c>
      <c r="E29" s="3">
        <f>E6</f>
        <v>-200700</v>
      </c>
      <c r="F29" s="3">
        <f>F6</f>
        <v>-91100</v>
      </c>
      <c r="G29" s="3">
        <f>G6</f>
        <v>134200</v>
      </c>
      <c r="H29" s="3">
        <f>H6</f>
        <v>371200</v>
      </c>
      <c r="I29" s="3">
        <f>I6</f>
        <v>597500</v>
      </c>
      <c r="J29" s="3">
        <f>J6</f>
        <v>856300</v>
      </c>
      <c r="K29" s="3">
        <f>K6</f>
        <v>1120000</v>
      </c>
      <c r="L29" s="3">
        <f>L6</f>
        <v>1370000</v>
      </c>
      <c r="M29" s="3">
        <f>M6</f>
        <v>1600000</v>
      </c>
      <c r="N29" s="3">
        <f>N6</f>
        <v>1790000</v>
      </c>
      <c r="O29" s="16">
        <f>(N29*(1+C24))/(C23-C24)</f>
        <v>24665998.533044472</v>
      </c>
    </row>
    <row r="30" spans="1:15" x14ac:dyDescent="0.35">
      <c r="A30" s="15" t="s">
        <v>22</v>
      </c>
      <c r="B30" s="4"/>
      <c r="C30" s="4"/>
      <c r="D30" s="4"/>
      <c r="E30" s="5">
        <f>(1+$C$23)^E27</f>
        <v>1.0993837715526509</v>
      </c>
      <c r="F30" s="5">
        <f t="shared" ref="F30:N30" si="3">(1+$C$23)^F27</f>
        <v>1.2086446771533312</v>
      </c>
      <c r="G30" s="5">
        <f t="shared" si="3"/>
        <v>1.3287643436358654</v>
      </c>
      <c r="H30" s="5">
        <f t="shared" si="3"/>
        <v>1.4608219556110802</v>
      </c>
      <c r="I30" s="5">
        <f t="shared" si="3"/>
        <v>1.6060039511266284</v>
      </c>
      <c r="J30" s="5">
        <f t="shared" si="3"/>
        <v>1.765614680918052</v>
      </c>
      <c r="K30" s="5">
        <f t="shared" si="3"/>
        <v>1.9410881270164182</v>
      </c>
      <c r="L30" s="5">
        <f t="shared" si="3"/>
        <v>2.1340007859953807</v>
      </c>
      <c r="M30" s="5">
        <f t="shared" si="3"/>
        <v>2.3460858326039231</v>
      </c>
      <c r="N30" s="5">
        <f t="shared" si="3"/>
        <v>2.579248691034342</v>
      </c>
      <c r="O30" s="17">
        <f>N30</f>
        <v>2.579248691034342</v>
      </c>
    </row>
    <row r="31" spans="1:15" x14ac:dyDescent="0.35">
      <c r="A31" s="15" t="s">
        <v>23</v>
      </c>
      <c r="B31" s="4"/>
      <c r="C31" s="4"/>
      <c r="D31" s="4"/>
      <c r="E31" s="3">
        <f>E29/E30</f>
        <v>-182556.81518434006</v>
      </c>
      <c r="F31" s="3">
        <f t="shared" ref="F31:N31" si="4">F29/F30</f>
        <v>-75373.682375008604</v>
      </c>
      <c r="G31" s="3">
        <f t="shared" si="4"/>
        <v>100996.08756266881</v>
      </c>
      <c r="H31" s="3">
        <f t="shared" si="4"/>
        <v>254103.51930582969</v>
      </c>
      <c r="I31" s="3">
        <f t="shared" si="4"/>
        <v>372041.42591358355</v>
      </c>
      <c r="J31" s="3">
        <f t="shared" si="4"/>
        <v>484986.90527128876</v>
      </c>
      <c r="K31" s="3">
        <f t="shared" si="4"/>
        <v>576995.95624311746</v>
      </c>
      <c r="L31" s="3">
        <f t="shared" si="4"/>
        <v>641986.64264361036</v>
      </c>
      <c r="M31" s="3">
        <f t="shared" si="4"/>
        <v>681986.98349589296</v>
      </c>
      <c r="N31" s="3">
        <f t="shared" si="4"/>
        <v>694000.5460590797</v>
      </c>
      <c r="O31" s="16">
        <f>O29/O30</f>
        <v>9563249.4139806274</v>
      </c>
    </row>
    <row r="32" spans="1:15" x14ac:dyDescent="0.35">
      <c r="A32" s="15" t="s">
        <v>27</v>
      </c>
      <c r="B32" s="6">
        <f>SUM(E31:O31)*1000</f>
        <v>13112416982.916351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8"/>
    </row>
    <row r="33" spans="1:15" x14ac:dyDescent="0.35">
      <c r="A33" s="15" t="s">
        <v>28</v>
      </c>
      <c r="B33" s="6">
        <v>87811026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8"/>
    </row>
    <row r="34" spans="1:15" ht="15" thickBot="1" x14ac:dyDescent="0.4">
      <c r="A34" s="19" t="s">
        <v>30</v>
      </c>
      <c r="B34" s="20">
        <f>B32/B33</f>
        <v>149.32540456726187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</row>
  </sheetData>
  <mergeCells count="3">
    <mergeCell ref="A1:N1"/>
    <mergeCell ref="A26:O26"/>
    <mergeCell ref="A8:C8"/>
  </mergeCells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Lain</dc:creator>
  <cp:lastModifiedBy>Dana Lain</cp:lastModifiedBy>
  <dcterms:created xsi:type="dcterms:W3CDTF">2021-03-13T00:37:19Z</dcterms:created>
  <dcterms:modified xsi:type="dcterms:W3CDTF">2021-03-15T00:16:39Z</dcterms:modified>
</cp:coreProperties>
</file>