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Danar_diskG\FRONTEND DEVELOPMENT\JAVASCRIPT\project\clt-technical-test\javascript-test\excel\"/>
    </mc:Choice>
  </mc:AlternateContent>
  <xr:revisionPtr revIDLastSave="0" documentId="13_ncr:1_{7C979770-CC2E-494B-9B26-E29D0A54E99A}" xr6:coauthVersionLast="36" xr6:coauthVersionMax="47" xr10:uidLastSave="{00000000-0000-0000-0000-000000000000}"/>
  <bookViews>
    <workbookView xWindow="2760" yWindow="6804" windowWidth="26844" windowHeight="15936" activeTab="1" xr2:uid="{06323F42-374D-8043-B3CD-A4C25C676AC9}"/>
  </bookViews>
  <sheets>
    <sheet name="1. Simply Supported UDL" sheetId="2" r:id="rId1"/>
    <sheet name="2. Two unequal Span Equal UDL" sheetId="3" r:id="rId2"/>
  </sheet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E36" i="3" s="1"/>
  <c r="B9" i="2" l="1"/>
  <c r="B9" i="3"/>
  <c r="I11" i="3"/>
  <c r="E49" i="3"/>
  <c r="E50" i="3" s="1"/>
  <c r="E83" i="3"/>
  <c r="D125" i="3" s="1"/>
  <c r="E84" i="3"/>
  <c r="D126" i="3" s="1"/>
  <c r="D139" i="3"/>
  <c r="D140" i="3"/>
  <c r="D141" i="3"/>
  <c r="D142" i="3"/>
  <c r="D143" i="3"/>
  <c r="D144" i="3"/>
  <c r="D145" i="3"/>
  <c r="D146" i="3"/>
  <c r="D147" i="3"/>
  <c r="F46" i="2"/>
  <c r="E47" i="2"/>
  <c r="F47" i="2" s="1"/>
  <c r="E68" i="2"/>
  <c r="D69" i="2"/>
  <c r="E69" i="2" s="1"/>
  <c r="E98" i="2"/>
  <c r="D99" i="2"/>
  <c r="E99" i="2"/>
  <c r="D100" i="2"/>
  <c r="D101" i="2" s="1"/>
  <c r="E100" i="2"/>
  <c r="E126" i="3" l="1"/>
  <c r="E38" i="3"/>
  <c r="E37" i="3" s="1"/>
  <c r="F83" i="3"/>
  <c r="E51" i="3"/>
  <c r="E85" i="3"/>
  <c r="F49" i="3"/>
  <c r="F84" i="3"/>
  <c r="E125" i="3"/>
  <c r="E101" i="2"/>
  <c r="D102" i="2"/>
  <c r="E48" i="2"/>
  <c r="D70" i="2"/>
  <c r="E142" i="3" l="1"/>
  <c r="E140" i="3"/>
  <c r="E143" i="3"/>
  <c r="E147" i="3"/>
  <c r="E144" i="3"/>
  <c r="E139" i="3"/>
  <c r="E145" i="3"/>
  <c r="E146" i="3"/>
  <c r="E141" i="3"/>
  <c r="E52" i="3"/>
  <c r="F85" i="3"/>
  <c r="E86" i="3"/>
  <c r="F86" i="3" s="1"/>
  <c r="D127" i="3"/>
  <c r="E127" i="3" s="1"/>
  <c r="F50" i="3"/>
  <c r="E102" i="2"/>
  <c r="D103" i="2"/>
  <c r="F48" i="2"/>
  <c r="E49" i="2"/>
  <c r="E70" i="2"/>
  <c r="D71" i="2"/>
  <c r="E53" i="3" l="1"/>
  <c r="E87" i="3"/>
  <c r="D128" i="3"/>
  <c r="E128" i="3" s="1"/>
  <c r="F51" i="3"/>
  <c r="E50" i="2"/>
  <c r="F49" i="2"/>
  <c r="E71" i="2"/>
  <c r="D72" i="2"/>
  <c r="D104" i="2"/>
  <c r="E103" i="2"/>
  <c r="E54" i="3" l="1"/>
  <c r="F53" i="3"/>
  <c r="D129" i="3"/>
  <c r="E129" i="3" s="1"/>
  <c r="F87" i="3"/>
  <c r="E88" i="3"/>
  <c r="F52" i="3"/>
  <c r="E72" i="2"/>
  <c r="D73" i="2"/>
  <c r="F50" i="2"/>
  <c r="E51" i="2"/>
  <c r="D105" i="2"/>
  <c r="E104" i="2"/>
  <c r="D130" i="3" l="1"/>
  <c r="E130" i="3" s="1"/>
  <c r="F88" i="3"/>
  <c r="E89" i="3"/>
  <c r="F54" i="3"/>
  <c r="E55" i="3"/>
  <c r="E105" i="2"/>
  <c r="D106" i="2"/>
  <c r="F51" i="2"/>
  <c r="E52" i="2"/>
  <c r="E73" i="2"/>
  <c r="D74" i="2"/>
  <c r="E56" i="3" l="1"/>
  <c r="F55" i="3" s="1"/>
  <c r="F89" i="3"/>
  <c r="E90" i="3"/>
  <c r="D131" i="3"/>
  <c r="E131" i="3" s="1"/>
  <c r="E74" i="2"/>
  <c r="D75" i="2"/>
  <c r="F52" i="2"/>
  <c r="E53" i="2"/>
  <c r="E106" i="2"/>
  <c r="D107" i="2"/>
  <c r="F90" i="3" l="1"/>
  <c r="E91" i="3"/>
  <c r="D132" i="3"/>
  <c r="E132" i="3" s="1"/>
  <c r="E57" i="3"/>
  <c r="F56" i="3" s="1"/>
  <c r="E107" i="2"/>
  <c r="D108" i="2"/>
  <c r="E108" i="2" s="1"/>
  <c r="E54" i="2"/>
  <c r="F53" i="2"/>
  <c r="E75" i="2"/>
  <c r="D76" i="2"/>
  <c r="E58" i="3" l="1"/>
  <c r="F57" i="3" s="1"/>
  <c r="D133" i="3"/>
  <c r="E133" i="3" s="1"/>
  <c r="F91" i="3"/>
  <c r="E92" i="3"/>
  <c r="F54" i="2"/>
  <c r="E55" i="2"/>
  <c r="E76" i="2"/>
  <c r="D77" i="2"/>
  <c r="E93" i="3" l="1"/>
  <c r="D134" i="3"/>
  <c r="E134" i="3" s="1"/>
  <c r="F92" i="3"/>
  <c r="E59" i="3"/>
  <c r="E77" i="2"/>
  <c r="D78" i="2"/>
  <c r="E78" i="2" s="1"/>
  <c r="E56" i="2"/>
  <c r="F56" i="2" s="1"/>
  <c r="F55" i="2"/>
  <c r="E60" i="3" l="1"/>
  <c r="F59" i="3"/>
  <c r="F58" i="3"/>
  <c r="E94" i="3"/>
  <c r="D135" i="3"/>
  <c r="E135" i="3" s="1"/>
  <c r="F93" i="3"/>
  <c r="F94" i="3" l="1"/>
  <c r="D136" i="3"/>
  <c r="E136" i="3" s="1"/>
  <c r="E95" i="3"/>
  <c r="E61" i="3"/>
  <c r="F61" i="3" s="1"/>
  <c r="D137" i="3" l="1"/>
  <c r="E137" i="3" s="1"/>
  <c r="F95" i="3"/>
  <c r="E96" i="3"/>
  <c r="F60" i="3"/>
  <c r="D76" i="3" s="1"/>
  <c r="D138" i="3" l="1"/>
  <c r="E138" i="3" s="1"/>
  <c r="F96" i="3"/>
  <c r="D112" i="3" l="1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<sst xmlns="http://schemas.openxmlformats.org/spreadsheetml/2006/main" count="159" uniqueCount="71">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</sst>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6" fillId="0" borderId="0" xfId="2" applyFont="1"/>
    <xf numFmtId="0" fontId="17" fillId="0" borderId="0" xfId="2" applyFont="1"/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  <xf numFmtId="0" fontId="6" fillId="3" borderId="0" xfId="1" applyFont="1" applyFill="1" applyAlignment="1">
      <alignment horizontal="center" vertical="top"/>
    </xf>
    <xf numFmtId="0" fontId="1" fillId="3" borderId="0" xfId="1" applyFill="1"/>
    <xf numFmtId="0" fontId="6" fillId="3" borderId="1" xfId="1" applyFont="1" applyFill="1" applyBorder="1" applyAlignment="1">
      <alignment horizontal="center" vertical="center"/>
    </xf>
    <xf numFmtId="0" fontId="8" fillId="3" borderId="1" xfId="1" applyFont="1" applyFill="1" applyBorder="1"/>
    <xf numFmtId="0" fontId="13" fillId="0" borderId="0" xfId="2" applyFont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3" borderId="0" xfId="2" applyFont="1" applyFill="1" applyAlignment="1">
      <alignment horizontal="center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14</c:v>
                </c:pt>
                <c:pt idx="1">
                  <c:v>11.200000000000001</c:v>
                </c:pt>
                <c:pt idx="2">
                  <c:v>8.4</c:v>
                </c:pt>
                <c:pt idx="3">
                  <c:v>5.5999999999999988</c:v>
                </c:pt>
                <c:pt idx="4">
                  <c:v>2.7999999999999994</c:v>
                </c:pt>
                <c:pt idx="5">
                  <c:v>0</c:v>
                </c:pt>
                <c:pt idx="6">
                  <c:v>-2.7999999999999994</c:v>
                </c:pt>
                <c:pt idx="7">
                  <c:v>-5.5999999999999988</c:v>
                </c:pt>
                <c:pt idx="8">
                  <c:v>-8.3999999999999986</c:v>
                </c:pt>
                <c:pt idx="9">
                  <c:v>-11.199999999999998</c:v>
                </c:pt>
                <c:pt idx="10">
                  <c:v>-13.999999999999996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14</c:v>
                </c:pt>
                <c:pt idx="1">
                  <c:v>11.200000000000001</c:v>
                </c:pt>
                <c:pt idx="2">
                  <c:v>8.4</c:v>
                </c:pt>
                <c:pt idx="3">
                  <c:v>5.5999999999999988</c:v>
                </c:pt>
                <c:pt idx="4">
                  <c:v>2.7999999999999994</c:v>
                </c:pt>
                <c:pt idx="5">
                  <c:v>0</c:v>
                </c:pt>
                <c:pt idx="6">
                  <c:v>-2.7999999999999994</c:v>
                </c:pt>
                <c:pt idx="7">
                  <c:v>-5.5999999999999988</c:v>
                </c:pt>
                <c:pt idx="8">
                  <c:v>-8.3999999999999986</c:v>
                </c:pt>
                <c:pt idx="9">
                  <c:v>-11.199999999999998</c:v>
                </c:pt>
                <c:pt idx="10">
                  <c:v>-13.999999999999996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-5.0400000000000009</c:v>
                </c:pt>
                <c:pt idx="2">
                  <c:v>-8.9600000000000009</c:v>
                </c:pt>
                <c:pt idx="3">
                  <c:v>-11.760000000000002</c:v>
                </c:pt>
                <c:pt idx="4">
                  <c:v>-13.440000000000001</c:v>
                </c:pt>
                <c:pt idx="5">
                  <c:v>-14</c:v>
                </c:pt>
                <c:pt idx="6">
                  <c:v>-13.440000000000001</c:v>
                </c:pt>
                <c:pt idx="7">
                  <c:v>-11.76</c:v>
                </c:pt>
                <c:pt idx="8">
                  <c:v>-8.9600000000000026</c:v>
                </c:pt>
                <c:pt idx="9">
                  <c:v>-5.0400000000000036</c:v>
                </c:pt>
                <c:pt idx="10">
                  <c:v>-6.2172489379008758E-15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-4.6506666666666678</c:v>
                </c:pt>
                <c:pt idx="2">
                  <c:v>-8.7988148148148149</c:v>
                </c:pt>
                <c:pt idx="3">
                  <c:v>-12.046222222222225</c:v>
                </c:pt>
                <c:pt idx="4">
                  <c:v>-14.108444444444446</c:v>
                </c:pt>
                <c:pt idx="5">
                  <c:v>-14.814814814814813</c:v>
                </c:pt>
                <c:pt idx="6">
                  <c:v>-14.108444444444444</c:v>
                </c:pt>
                <c:pt idx="7">
                  <c:v>-12.046222222222221</c:v>
                </c:pt>
                <c:pt idx="8">
                  <c:v>-8.7988148148148184</c:v>
                </c:pt>
                <c:pt idx="9">
                  <c:v>-4.6506666666666705</c:v>
                </c:pt>
                <c:pt idx="10">
                  <c:v>-5.2632795241488892E-15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9.40625</c:v>
                </c:pt>
                <c:pt idx="1">
                  <c:v>3.1062500000000002</c:v>
                </c:pt>
                <c:pt idx="2">
                  <c:v>-3.1937499999999996</c:v>
                </c:pt>
                <c:pt idx="3">
                  <c:v>-9.4937500000000021</c:v>
                </c:pt>
                <c:pt idx="4">
                  <c:v>-15.793749999999999</c:v>
                </c:pt>
                <c:pt idx="5">
                  <c:v>-18.59375</c:v>
                </c:pt>
                <c:pt idx="6">
                  <c:v>21.174999999999997</c:v>
                </c:pt>
                <c:pt idx="7">
                  <c:v>14.874999999999993</c:v>
                </c:pt>
                <c:pt idx="8">
                  <c:v>8.5749999999999886</c:v>
                </c:pt>
                <c:pt idx="9">
                  <c:v>2.2749999999999915</c:v>
                </c:pt>
                <c:pt idx="10">
                  <c:v>-4.0250000000000128</c:v>
                </c:pt>
                <c:pt idx="11">
                  <c:v>-10.325000000000017</c:v>
                </c:pt>
                <c:pt idx="12">
                  <c:v>-13.825000000000003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7.0250000000000004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-5.63</c:v>
                </c:pt>
                <c:pt idx="2">
                  <c:v>-6.32</c:v>
                </c:pt>
                <c:pt idx="3">
                  <c:v>-5.59</c:v>
                </c:pt>
                <c:pt idx="4">
                  <c:v>0.12</c:v>
                </c:pt>
                <c:pt idx="5">
                  <c:v>11.5</c:v>
                </c:pt>
                <c:pt idx="6">
                  <c:v>18.38</c:v>
                </c:pt>
                <c:pt idx="7">
                  <c:v>2.15</c:v>
                </c:pt>
                <c:pt idx="8">
                  <c:v>-8.4</c:v>
                </c:pt>
                <c:pt idx="9">
                  <c:v>-13.28</c:v>
                </c:pt>
                <c:pt idx="10">
                  <c:v>-13.65</c:v>
                </c:pt>
                <c:pt idx="11">
                  <c:v>-12.5</c:v>
                </c:pt>
                <c:pt idx="12">
                  <c:v>-6.04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7.0250000000000004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-6.1250833333333343</c:v>
                </c:pt>
                <c:pt idx="2">
                  <c:v>-7.3263821778474032</c:v>
                </c:pt>
                <c:pt idx="3">
                  <c:v>-6.9446666666666648</c:v>
                </c:pt>
                <c:pt idx="4">
                  <c:v>-2.4992499999999938</c:v>
                </c:pt>
                <c:pt idx="5">
                  <c:v>1.3386666666666704</c:v>
                </c:pt>
                <c:pt idx="6">
                  <c:v>0</c:v>
                </c:pt>
                <c:pt idx="7">
                  <c:v>-19.228416666666693</c:v>
                </c:pt>
                <c:pt idx="8">
                  <c:v>-77.971333333333391</c:v>
                </c:pt>
                <c:pt idx="9">
                  <c:v>-202.18925000000027</c:v>
                </c:pt>
                <c:pt idx="10">
                  <c:v>-269.10571556712978</c:v>
                </c:pt>
                <c:pt idx="11">
                  <c:v>-423.67466666666712</c:v>
                </c:pt>
                <c:pt idx="12">
                  <c:v>-13.083333333334084</c:v>
                </c:pt>
                <c:pt idx="13">
                  <c:v>-2.8872847675331054E-13</c:v>
                </c:pt>
                <c:pt idx="14">
                  <c:v>-538.66666666666663</c:v>
                </c:pt>
                <c:pt idx="15">
                  <c:v>-538.66666666666663</c:v>
                </c:pt>
                <c:pt idx="16">
                  <c:v>-538.66666666666663</c:v>
                </c:pt>
                <c:pt idx="17">
                  <c:v>-538.66666666666663</c:v>
                </c:pt>
                <c:pt idx="18">
                  <c:v>-538.66666666666663</c:v>
                </c:pt>
                <c:pt idx="19">
                  <c:v>-538.66666666666663</c:v>
                </c:pt>
                <c:pt idx="20">
                  <c:v>-538.66666666666663</c:v>
                </c:pt>
                <c:pt idx="21">
                  <c:v>-538.66666666666663</c:v>
                </c:pt>
                <c:pt idx="22">
                  <c:v>-538.66666666666663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file:///C:\Users\FARHAT~1\AppData\Local\Temp\ksohtml10668\wps3.jpg" TargetMode="External"/><Relationship Id="rId3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jpeg"/><Relationship Id="rId2" Type="http://schemas.openxmlformats.org/officeDocument/2006/relationships/chart" Target="../charts/chart5.xml"/><Relationship Id="rId16" Type="http://schemas.openxmlformats.org/officeDocument/2006/relationships/image" Target="file:///C:\Users\FARHAT~1\AppData\Local\Temp\ksohtml10668\wps2.jpg" TargetMode="External"/><Relationship Id="rId20" Type="http://schemas.openxmlformats.org/officeDocument/2006/relationships/image" Target="file:///C:\Users\FARHAT~1\AppData\Local\Temp\ksohtml10668\wps4.jpg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10" Type="http://schemas.openxmlformats.org/officeDocument/2006/relationships/image" Target="../media/image9.png"/><Relationship Id="rId19" Type="http://schemas.openxmlformats.org/officeDocument/2006/relationships/image" Target="../media/image16.jpe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158115</xdr:colOff>
      <xdr:row>110</xdr:row>
      <xdr:rowOff>128905</xdr:rowOff>
    </xdr:from>
    <xdr:to>
      <xdr:col>31</xdr:col>
      <xdr:colOff>180975</xdr:colOff>
      <xdr:row>116</xdr:row>
      <xdr:rowOff>27940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5682615" y="21083905"/>
          <a:ext cx="28750260" cy="10420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73511</xdr:colOff>
      <xdr:row>81</xdr:row>
      <xdr:rowOff>24988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43180</xdr:colOff>
      <xdr:row>132</xdr:row>
      <xdr:rowOff>114300</xdr:rowOff>
    </xdr:from>
    <xdr:to>
      <xdr:col>37</xdr:col>
      <xdr:colOff>333375</xdr:colOff>
      <xdr:row>149</xdr:row>
      <xdr:rowOff>47625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2395180" y="25260300"/>
          <a:ext cx="3782695" cy="3171825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674199</xdr:colOff>
      <xdr:row>44</xdr:row>
      <xdr:rowOff>164036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38170" y="8624477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8</xdr:col>
      <xdr:colOff>54430</xdr:colOff>
      <xdr:row>76</xdr:row>
      <xdr:rowOff>111538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07930" y="1603509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15</xdr:col>
      <xdr:colOff>85725</xdr:colOff>
      <xdr:row>146</xdr:row>
      <xdr:rowOff>9525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0563225" y="27822525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15</xdr:col>
      <xdr:colOff>121376</xdr:colOff>
      <xdr:row>148</xdr:row>
      <xdr:rowOff>88719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2476662" y="32759469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124460</xdr:colOff>
      <xdr:row>149</xdr:row>
      <xdr:rowOff>47625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1777960" y="28432125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18848</xdr:colOff>
      <xdr:row>73</xdr:row>
      <xdr:rowOff>33618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7563971" y="12648773"/>
          <a:ext cx="9823995" cy="27929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topLeftCell="A46" zoomScaleNormal="100" workbookViewId="0">
      <selection activeCell="O89" sqref="O89"/>
    </sheetView>
  </sheetViews>
  <sheetFormatPr defaultColWidth="14.453125" defaultRowHeight="15" customHeight="1"/>
  <cols>
    <col min="1" max="4" width="5.453125" style="1" customWidth="1"/>
    <col min="5" max="5" width="10" style="1" customWidth="1"/>
    <col min="6" max="28" width="5.453125" style="1" customWidth="1"/>
    <col min="29" max="31" width="8.81640625" style="1" customWidth="1"/>
    <col min="32" max="16384" width="14.4531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>
      <c r="A4" s="14"/>
      <c r="B4" s="21" t="s">
        <v>29</v>
      </c>
      <c r="C4" s="14"/>
      <c r="D4" s="14"/>
      <c r="F4" s="14"/>
      <c r="G4" s="15" t="s">
        <v>28</v>
      </c>
      <c r="H4" s="14"/>
      <c r="I4" s="14"/>
      <c r="K4" s="14"/>
      <c r="L4" s="20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>
      <c r="A5" s="14"/>
      <c r="B5" s="19">
        <v>7</v>
      </c>
      <c r="C5" s="14"/>
      <c r="D5" s="14"/>
      <c r="F5" s="14"/>
      <c r="G5" s="63">
        <v>4</v>
      </c>
      <c r="H5" s="64"/>
      <c r="I5" s="14"/>
      <c r="K5" s="14"/>
      <c r="L5" s="18">
        <v>2</v>
      </c>
      <c r="M5" s="17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6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>
      <c r="B8" s="15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>
      <c r="A9" s="14"/>
      <c r="B9" s="65">
        <f>3.15*10^12</f>
        <v>3150000000000</v>
      </c>
      <c r="C9" s="66"/>
      <c r="D9" s="66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/>
    <row r="11" spans="1:27" ht="14.25" customHeight="1"/>
    <row r="12" spans="1:27" ht="14.25" customHeight="1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4.25" customHeight="1"/>
    <row r="27" ht="14.25" customHeight="1"/>
    <row r="28" ht="17.25" customHeight="1"/>
    <row r="29" ht="17.25" customHeight="1"/>
    <row r="30" ht="14.25" customHeight="1"/>
    <row r="31" ht="17.25" customHeight="1"/>
    <row r="32" ht="17.25" customHeight="1"/>
    <row r="33" spans="3:23" ht="17.25" customHeight="1"/>
    <row r="34" spans="3:23" ht="17.25" customHeight="1">
      <c r="Q34" s="8"/>
      <c r="R34" s="8"/>
      <c r="S34" s="8"/>
      <c r="T34" s="8"/>
      <c r="U34" s="8"/>
      <c r="V34" s="8"/>
      <c r="W34" s="8"/>
    </row>
    <row r="35" spans="3:23" ht="17.25" customHeight="1">
      <c r="O35" s="8"/>
      <c r="Q35" s="8"/>
      <c r="R35" s="8"/>
      <c r="S35" s="8"/>
      <c r="T35" s="8"/>
      <c r="U35" s="8"/>
      <c r="V35" s="8"/>
      <c r="W35" s="8"/>
    </row>
    <row r="36" spans="3:23" ht="17.25" customHeight="1">
      <c r="Q36" s="8"/>
      <c r="R36" s="8"/>
      <c r="S36" s="8"/>
      <c r="T36" s="8"/>
      <c r="U36" s="8"/>
      <c r="V36" s="8"/>
      <c r="W36" s="8"/>
    </row>
    <row r="37" spans="3:23" ht="17.25" customHeight="1">
      <c r="Q37" s="8"/>
      <c r="R37" s="8"/>
      <c r="S37" s="8"/>
      <c r="T37" s="8"/>
      <c r="U37" s="8"/>
      <c r="V37" s="8"/>
      <c r="W37" s="8"/>
    </row>
    <row r="38" spans="3:23" ht="14.25" customHeight="1">
      <c r="Q38" s="8"/>
      <c r="R38" s="8"/>
      <c r="S38" s="8"/>
      <c r="T38" s="8"/>
      <c r="U38" s="8"/>
      <c r="V38" s="8"/>
      <c r="W38" s="8"/>
    </row>
    <row r="39" spans="3:23" ht="14.25" customHeight="1"/>
    <row r="40" spans="3:23" ht="17.25" customHeight="1"/>
    <row r="41" spans="3:23" ht="17.25" customHeight="1"/>
    <row r="42" spans="3:23" ht="17.25" customHeight="1"/>
    <row r="43" spans="3:23" ht="17.25" customHeight="1">
      <c r="C43" s="3" t="s">
        <v>25</v>
      </c>
    </row>
    <row r="44" spans="3:23" ht="17.25" customHeight="1">
      <c r="E44" s="7" t="s">
        <v>16</v>
      </c>
      <c r="F44" s="4" t="s">
        <v>24</v>
      </c>
    </row>
    <row r="45" spans="3:23" ht="17.25" customHeight="1">
      <c r="E45" s="7" t="s">
        <v>13</v>
      </c>
      <c r="F45" s="4" t="s">
        <v>23</v>
      </c>
    </row>
    <row r="46" spans="3:23" ht="14.25" customHeight="1">
      <c r="D46" s="1" t="s">
        <v>10</v>
      </c>
      <c r="E46" s="7">
        <v>0</v>
      </c>
      <c r="F46" s="7">
        <f t="shared" ref="F46:F56" si="0">$B$5*($G$5/2-E46)</f>
        <v>14</v>
      </c>
    </row>
    <row r="47" spans="3:23" ht="14.25" customHeight="1">
      <c r="D47" s="1" t="s">
        <v>9</v>
      </c>
      <c r="E47" s="7">
        <f t="shared" ref="E47:E56" si="1">E46+$G$5/10</f>
        <v>0.4</v>
      </c>
      <c r="F47" s="7">
        <f t="shared" si="0"/>
        <v>11.200000000000001</v>
      </c>
      <c r="H47" s="5"/>
    </row>
    <row r="48" spans="3:23" ht="18" customHeight="1">
      <c r="D48" s="1" t="s">
        <v>8</v>
      </c>
      <c r="E48" s="7">
        <f t="shared" si="1"/>
        <v>0.8</v>
      </c>
      <c r="F48" s="7">
        <f t="shared" si="0"/>
        <v>8.4</v>
      </c>
    </row>
    <row r="49" spans="3:6" ht="18" customHeight="1">
      <c r="D49" s="1" t="s">
        <v>7</v>
      </c>
      <c r="E49" s="7">
        <f t="shared" si="1"/>
        <v>1.2000000000000002</v>
      </c>
      <c r="F49" s="7">
        <f t="shared" si="0"/>
        <v>5.5999999999999988</v>
      </c>
    </row>
    <row r="50" spans="3:6" ht="18" customHeight="1">
      <c r="D50" s="1" t="s">
        <v>6</v>
      </c>
      <c r="E50" s="7">
        <f t="shared" si="1"/>
        <v>1.6</v>
      </c>
      <c r="F50" s="7">
        <f t="shared" si="0"/>
        <v>2.7999999999999994</v>
      </c>
    </row>
    <row r="51" spans="3:6" ht="18" customHeight="1">
      <c r="D51" s="1" t="s">
        <v>5</v>
      </c>
      <c r="E51" s="7">
        <f t="shared" si="1"/>
        <v>2</v>
      </c>
      <c r="F51" s="7">
        <f t="shared" si="0"/>
        <v>0</v>
      </c>
    </row>
    <row r="52" spans="3:6" ht="18" customHeight="1">
      <c r="D52" s="1" t="s">
        <v>4</v>
      </c>
      <c r="E52" s="7">
        <f t="shared" si="1"/>
        <v>2.4</v>
      </c>
      <c r="F52" s="7">
        <f t="shared" si="0"/>
        <v>-2.7999999999999994</v>
      </c>
    </row>
    <row r="53" spans="3:6" ht="18" customHeight="1">
      <c r="D53" s="1" t="s">
        <v>3</v>
      </c>
      <c r="E53" s="7">
        <f t="shared" si="1"/>
        <v>2.8</v>
      </c>
      <c r="F53" s="7">
        <f t="shared" si="0"/>
        <v>-5.5999999999999988</v>
      </c>
    </row>
    <row r="54" spans="3:6" ht="18" customHeight="1">
      <c r="D54" s="1" t="s">
        <v>2</v>
      </c>
      <c r="E54" s="7">
        <f t="shared" si="1"/>
        <v>3.1999999999999997</v>
      </c>
      <c r="F54" s="7">
        <f t="shared" si="0"/>
        <v>-8.3999999999999986</v>
      </c>
    </row>
    <row r="55" spans="3:6" ht="18" customHeight="1">
      <c r="D55" s="1" t="s">
        <v>1</v>
      </c>
      <c r="E55" s="7">
        <f t="shared" si="1"/>
        <v>3.5999999999999996</v>
      </c>
      <c r="F55" s="7">
        <f t="shared" si="0"/>
        <v>-11.199999999999998</v>
      </c>
    </row>
    <row r="56" spans="3:6" ht="18" customHeight="1">
      <c r="D56" s="1" t="s">
        <v>0</v>
      </c>
      <c r="E56" s="7">
        <f t="shared" si="1"/>
        <v>3.9999999999999996</v>
      </c>
      <c r="F56" s="7">
        <f t="shared" si="0"/>
        <v>-13.999999999999996</v>
      </c>
    </row>
    <row r="57" spans="3:6" ht="18" customHeight="1"/>
    <row r="58" spans="3:6" ht="18" customHeight="1"/>
    <row r="59" spans="3:6" ht="18" customHeight="1">
      <c r="C59" s="3"/>
    </row>
    <row r="60" spans="3:6" ht="18" customHeight="1"/>
    <row r="61" spans="3:6" ht="18" customHeight="1"/>
    <row r="62" spans="3:6" ht="17.25" customHeight="1"/>
    <row r="63" spans="3:6" ht="18" customHeight="1"/>
    <row r="64" spans="3:6" ht="18" customHeight="1">
      <c r="C64" s="3" t="s">
        <v>22</v>
      </c>
    </row>
    <row r="65" spans="3:7" ht="18" customHeight="1"/>
    <row r="66" spans="3:7" ht="14.25" customHeight="1">
      <c r="D66" s="7" t="s">
        <v>16</v>
      </c>
      <c r="E66" s="7" t="s">
        <v>21</v>
      </c>
    </row>
    <row r="67" spans="3:7" ht="14.25" customHeight="1">
      <c r="D67" s="7" t="s">
        <v>13</v>
      </c>
      <c r="E67" s="7" t="s">
        <v>20</v>
      </c>
    </row>
    <row r="68" spans="3:7" ht="17.25" customHeight="1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>
      <c r="C69" s="1" t="s">
        <v>9</v>
      </c>
      <c r="D69" s="7">
        <f t="shared" ref="D69:D78" si="2">D68+$G$5/10</f>
        <v>0.4</v>
      </c>
      <c r="E69" s="7">
        <f t="shared" ref="E69:E78" si="3">$B$5*D69/2*($G$5-D69)*-1</f>
        <v>-5.0400000000000009</v>
      </c>
      <c r="G69" s="6"/>
    </row>
    <row r="70" spans="3:7" ht="18" customHeight="1">
      <c r="C70" s="1" t="s">
        <v>8</v>
      </c>
      <c r="D70" s="7">
        <f t="shared" si="2"/>
        <v>0.8</v>
      </c>
      <c r="E70" s="7">
        <f t="shared" si="3"/>
        <v>-8.9600000000000009</v>
      </c>
    </row>
    <row r="71" spans="3:7" ht="18" customHeight="1">
      <c r="C71" s="1" t="s">
        <v>7</v>
      </c>
      <c r="D71" s="7">
        <f t="shared" si="2"/>
        <v>1.2000000000000002</v>
      </c>
      <c r="E71" s="7">
        <f t="shared" si="3"/>
        <v>-11.760000000000002</v>
      </c>
    </row>
    <row r="72" spans="3:7" ht="18" customHeight="1">
      <c r="C72" s="1" t="s">
        <v>6</v>
      </c>
      <c r="D72" s="7">
        <f t="shared" si="2"/>
        <v>1.6</v>
      </c>
      <c r="E72" s="7">
        <f t="shared" si="3"/>
        <v>-13.440000000000001</v>
      </c>
    </row>
    <row r="73" spans="3:7" ht="18" customHeight="1">
      <c r="C73" s="1" t="s">
        <v>5</v>
      </c>
      <c r="D73" s="7">
        <f t="shared" si="2"/>
        <v>2</v>
      </c>
      <c r="E73" s="7">
        <f t="shared" si="3"/>
        <v>-14</v>
      </c>
    </row>
    <row r="74" spans="3:7" ht="17.25" customHeight="1">
      <c r="C74" s="1" t="s">
        <v>4</v>
      </c>
      <c r="D74" s="7">
        <f t="shared" si="2"/>
        <v>2.4</v>
      </c>
      <c r="E74" s="7">
        <f t="shared" si="3"/>
        <v>-13.440000000000001</v>
      </c>
    </row>
    <row r="75" spans="3:7" ht="18" customHeight="1">
      <c r="C75" s="1" t="s">
        <v>3</v>
      </c>
      <c r="D75" s="7">
        <f t="shared" si="2"/>
        <v>2.8</v>
      </c>
      <c r="E75" s="7">
        <f t="shared" si="3"/>
        <v>-11.76</v>
      </c>
    </row>
    <row r="76" spans="3:7" ht="14.25" customHeight="1">
      <c r="C76" s="1" t="s">
        <v>2</v>
      </c>
      <c r="D76" s="7">
        <f t="shared" si="2"/>
        <v>3.1999999999999997</v>
      </c>
      <c r="E76" s="7">
        <f t="shared" si="3"/>
        <v>-8.9600000000000026</v>
      </c>
    </row>
    <row r="77" spans="3:7" ht="18" customHeight="1">
      <c r="C77" s="1" t="s">
        <v>1</v>
      </c>
      <c r="D77" s="7">
        <f t="shared" si="2"/>
        <v>3.5999999999999996</v>
      </c>
      <c r="E77" s="7">
        <f t="shared" si="3"/>
        <v>-5.0400000000000036</v>
      </c>
    </row>
    <row r="78" spans="3:7" ht="18" customHeight="1">
      <c r="C78" s="1" t="s">
        <v>0</v>
      </c>
      <c r="D78" s="7">
        <f t="shared" si="2"/>
        <v>3.9999999999999996</v>
      </c>
      <c r="E78" s="7">
        <f t="shared" si="3"/>
        <v>-6.2172489379008758E-15</v>
      </c>
    </row>
    <row r="79" spans="3:7" ht="18" customHeight="1"/>
    <row r="80" spans="3:7" ht="18" customHeight="1"/>
    <row r="81" spans="3:7" ht="18" customHeight="1"/>
    <row r="82" spans="3:7" ht="17.25" customHeight="1">
      <c r="C82" s="3"/>
    </row>
    <row r="83" spans="3:7" ht="17.25" customHeight="1"/>
    <row r="84" spans="3:7" ht="17.25" customHeight="1"/>
    <row r="85" spans="3:7" ht="14.25" customHeight="1">
      <c r="C85" s="6"/>
      <c r="E85" s="6"/>
    </row>
    <row r="86" spans="3:7" ht="14.25" customHeight="1">
      <c r="C86" s="6"/>
      <c r="E86" s="6"/>
    </row>
    <row r="87" spans="3:7" ht="14.25" customHeight="1"/>
    <row r="88" spans="3:7" ht="14.25" customHeight="1"/>
    <row r="89" spans="3:7" ht="14.25" customHeight="1"/>
    <row r="90" spans="3:7" ht="14.25" customHeight="1"/>
    <row r="91" spans="3:7" ht="17.25" customHeight="1"/>
    <row r="92" spans="3:7" ht="14.25" customHeight="1">
      <c r="C92" s="3" t="s">
        <v>19</v>
      </c>
    </row>
    <row r="93" spans="3:7" ht="14.25" customHeight="1"/>
    <row r="94" spans="3:7" ht="14.25" customHeight="1">
      <c r="G94" s="5" t="s">
        <v>18</v>
      </c>
    </row>
    <row r="95" spans="3:7" ht="14.25" customHeight="1">
      <c r="G95" s="5" t="s">
        <v>17</v>
      </c>
    </row>
    <row r="96" spans="3:7" ht="17.25" customHeight="1">
      <c r="D96" s="4" t="s">
        <v>16</v>
      </c>
      <c r="E96" s="4" t="s">
        <v>15</v>
      </c>
      <c r="G96" s="5" t="s">
        <v>14</v>
      </c>
    </row>
    <row r="97" spans="1:28" ht="17.25" customHeight="1">
      <c r="D97" s="4" t="s">
        <v>13</v>
      </c>
      <c r="E97" s="4" t="s">
        <v>12</v>
      </c>
      <c r="G97" s="5" t="s">
        <v>11</v>
      </c>
    </row>
    <row r="98" spans="1:28" ht="14.25" customHeight="1">
      <c r="A98" s="2"/>
      <c r="B98" s="2"/>
      <c r="C98" s="1" t="s">
        <v>10</v>
      </c>
      <c r="D98" s="4">
        <v>0</v>
      </c>
      <c r="E98" s="4">
        <f t="shared" ref="E98:E108" si="4"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1" t="s">
        <v>9</v>
      </c>
      <c r="D99" s="4">
        <f t="shared" ref="D99:D108" si="5">D98+$G$5/10</f>
        <v>0.4</v>
      </c>
      <c r="E99" s="4">
        <f t="shared" si="4"/>
        <v>-4.6506666666666678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1" t="s">
        <v>8</v>
      </c>
      <c r="D100" s="4">
        <f t="shared" si="5"/>
        <v>0.8</v>
      </c>
      <c r="E100" s="4">
        <f t="shared" si="4"/>
        <v>-8.7988148148148149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1" t="s">
        <v>7</v>
      </c>
      <c r="D101" s="4">
        <f t="shared" si="5"/>
        <v>1.2000000000000002</v>
      </c>
      <c r="E101" s="4">
        <f t="shared" si="4"/>
        <v>-12.046222222222225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1" t="s">
        <v>6</v>
      </c>
      <c r="D102" s="4">
        <f t="shared" si="5"/>
        <v>1.6</v>
      </c>
      <c r="E102" s="4">
        <f t="shared" si="4"/>
        <v>-14.108444444444446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1" t="s">
        <v>5</v>
      </c>
      <c r="D103" s="4">
        <f t="shared" si="5"/>
        <v>2</v>
      </c>
      <c r="E103" s="4">
        <f t="shared" si="4"/>
        <v>-14.814814814814813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1" t="s">
        <v>4</v>
      </c>
      <c r="D104" s="4">
        <f t="shared" si="5"/>
        <v>2.4</v>
      </c>
      <c r="E104" s="4">
        <f t="shared" si="4"/>
        <v>-14.108444444444444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1" t="s">
        <v>3</v>
      </c>
      <c r="D105" s="4">
        <f t="shared" si="5"/>
        <v>2.8</v>
      </c>
      <c r="E105" s="4">
        <f t="shared" si="4"/>
        <v>-12.046222222222221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1" t="s">
        <v>2</v>
      </c>
      <c r="D106" s="4">
        <f t="shared" si="5"/>
        <v>3.1999999999999997</v>
      </c>
      <c r="E106" s="4">
        <f t="shared" si="4"/>
        <v>-8.7988148148148184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1" t="s">
        <v>1</v>
      </c>
      <c r="D107" s="4">
        <f t="shared" si="5"/>
        <v>3.5999999999999996</v>
      </c>
      <c r="E107" s="4">
        <f t="shared" si="4"/>
        <v>-4.6506666666666705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1" t="s">
        <v>0</v>
      </c>
      <c r="D108" s="4">
        <f t="shared" si="5"/>
        <v>3.9999999999999996</v>
      </c>
      <c r="E108" s="4">
        <f t="shared" si="4"/>
        <v>-5.2632795241488892E-15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/>
    <row r="310" spans="1:28" ht="14.25" customHeight="1"/>
    <row r="311" spans="1:28" ht="14.25" customHeight="1"/>
    <row r="312" spans="1:28" ht="14.25" customHeight="1"/>
    <row r="313" spans="1:28" ht="14.25" customHeight="1"/>
    <row r="314" spans="1:28" ht="14.25" customHeight="1"/>
    <row r="315" spans="1:28" ht="14.25" customHeight="1"/>
    <row r="316" spans="1:28" ht="14.25" customHeight="1"/>
    <row r="317" spans="1:28" ht="14.25" customHeight="1"/>
    <row r="318" spans="1:28" ht="14.25" customHeight="1"/>
    <row r="319" spans="1:28" ht="14.25" customHeight="1"/>
    <row r="320" spans="1:28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tabSelected="1" topLeftCell="A64" zoomScale="85" zoomScaleNormal="85" workbookViewId="0">
      <selection activeCell="AC78" sqref="AC78"/>
    </sheetView>
  </sheetViews>
  <sheetFormatPr defaultColWidth="9.1796875" defaultRowHeight="13.8"/>
  <cols>
    <col min="1" max="2" width="5.453125" style="22" customWidth="1"/>
    <col min="3" max="3" width="12.81640625" style="22" customWidth="1"/>
    <col min="4" max="4" width="16.453125" style="22" customWidth="1"/>
    <col min="5" max="5" width="27.1796875" style="22" customWidth="1"/>
    <col min="6" max="6" width="22.81640625" style="22" customWidth="1"/>
    <col min="7" max="7" width="11.1796875" style="22" customWidth="1"/>
    <col min="8" max="8" width="5.453125" style="22" customWidth="1"/>
    <col min="9" max="9" width="7.1796875" style="22" customWidth="1"/>
    <col min="10" max="28" width="5.453125" style="22" customWidth="1"/>
    <col min="29" max="41" width="8.81640625" style="22" customWidth="1"/>
    <col min="42" max="16384" width="9.1796875" style="22"/>
  </cols>
  <sheetData>
    <row r="1" spans="1:27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23"/>
      <c r="M2" s="23"/>
      <c r="N2" s="23"/>
      <c r="O2" s="23"/>
      <c r="P2" s="2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23"/>
      <c r="M3" s="23"/>
      <c r="N3" s="23"/>
      <c r="O3" s="23"/>
      <c r="P3" s="2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22.8">
      <c r="A4" s="54"/>
      <c r="B4" s="53" t="s">
        <v>29</v>
      </c>
      <c r="D4" s="53"/>
      <c r="E4" s="53"/>
      <c r="F4" s="68" t="s">
        <v>70</v>
      </c>
      <c r="G4" s="68"/>
      <c r="I4" s="53" t="s">
        <v>69</v>
      </c>
      <c r="J4" s="54"/>
      <c r="N4" s="62" t="s">
        <v>68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ht="20.399999999999999">
      <c r="A5" s="54"/>
      <c r="B5" s="69">
        <v>7</v>
      </c>
      <c r="C5" s="69"/>
      <c r="D5" s="54"/>
      <c r="F5" s="54"/>
      <c r="G5" s="60"/>
      <c r="H5" s="54"/>
      <c r="I5" s="61">
        <v>4</v>
      </c>
      <c r="J5" s="60" t="s">
        <v>13</v>
      </c>
      <c r="K5" s="60"/>
      <c r="L5" s="23"/>
      <c r="N5" s="59">
        <v>4</v>
      </c>
      <c r="S5" s="54"/>
      <c r="T5" s="54"/>
      <c r="U5" s="54"/>
      <c r="V5" s="54"/>
      <c r="W5" s="54"/>
      <c r="X5" s="54"/>
      <c r="Y5" s="54"/>
      <c r="Z5" s="54"/>
      <c r="AA5" s="54"/>
    </row>
    <row r="6" spans="1:27" ht="15">
      <c r="A6" s="54"/>
      <c r="B6" s="54"/>
      <c r="C6" s="54"/>
      <c r="D6" s="54"/>
      <c r="E6" s="54"/>
      <c r="F6" s="54"/>
      <c r="H6" s="54"/>
      <c r="I6" s="54"/>
      <c r="J6" s="54"/>
      <c r="K6" s="54"/>
      <c r="L6" s="23"/>
      <c r="R6" s="58"/>
      <c r="S6" s="54"/>
      <c r="T6" s="54"/>
      <c r="U6" s="54"/>
      <c r="V6" s="54"/>
      <c r="W6" s="54"/>
      <c r="X6" s="54"/>
      <c r="Y6" s="54"/>
      <c r="Z6" s="54"/>
      <c r="AA6" s="54"/>
    </row>
    <row r="7" spans="1:27" ht="22.8">
      <c r="A7" s="54"/>
      <c r="B7" s="54"/>
      <c r="C7" s="54"/>
      <c r="D7" s="54"/>
      <c r="E7" s="54"/>
      <c r="F7" s="68" t="s">
        <v>67</v>
      </c>
      <c r="G7" s="68"/>
      <c r="H7" s="68"/>
      <c r="I7" s="53" t="s">
        <v>66</v>
      </c>
      <c r="J7" s="53"/>
      <c r="K7" s="53"/>
      <c r="L7" s="53"/>
      <c r="S7" s="54"/>
      <c r="T7" s="54"/>
      <c r="U7" s="54"/>
      <c r="V7" s="54"/>
      <c r="W7" s="54"/>
      <c r="X7" s="54"/>
      <c r="Y7" s="54"/>
      <c r="Z7" s="54"/>
      <c r="AA7" s="54"/>
    </row>
    <row r="8" spans="1:27" ht="22.8">
      <c r="B8" s="53" t="s">
        <v>26</v>
      </c>
      <c r="G8" s="55"/>
      <c r="I8" s="57">
        <v>5</v>
      </c>
      <c r="J8" s="56" t="s">
        <v>13</v>
      </c>
      <c r="L8" s="23"/>
      <c r="S8" s="54"/>
      <c r="T8" s="54"/>
      <c r="U8" s="54"/>
      <c r="V8" s="54"/>
      <c r="W8" s="54"/>
      <c r="X8" s="54"/>
      <c r="Y8" s="54"/>
      <c r="Z8" s="54"/>
      <c r="AA8" s="54"/>
    </row>
    <row r="9" spans="1:27" ht="20.399999999999999">
      <c r="A9" s="54"/>
      <c r="B9" s="69">
        <f>3.15*10^12</f>
        <v>3150000000000</v>
      </c>
      <c r="C9" s="69"/>
      <c r="D9" s="55"/>
      <c r="G9" s="54" t="s">
        <v>31</v>
      </c>
      <c r="H9" s="54"/>
      <c r="I9" s="54"/>
      <c r="J9" s="54"/>
      <c r="K9" s="54"/>
      <c r="L9" s="23"/>
      <c r="S9" s="54"/>
      <c r="T9" s="54"/>
      <c r="U9" s="54"/>
      <c r="V9" s="54"/>
      <c r="W9" s="54"/>
      <c r="X9" s="54"/>
      <c r="Y9" s="54"/>
      <c r="Z9" s="54"/>
      <c r="AA9" s="54"/>
    </row>
    <row r="11" spans="1:27" ht="22.8">
      <c r="F11" s="68" t="s">
        <v>65</v>
      </c>
      <c r="G11" s="68"/>
      <c r="H11" s="68"/>
      <c r="I11" s="53">
        <f>I5+I8</f>
        <v>9</v>
      </c>
      <c r="J11" s="53" t="s">
        <v>13</v>
      </c>
    </row>
    <row r="12" spans="1:27" ht="15">
      <c r="A12" s="48"/>
      <c r="B12" s="52"/>
      <c r="C12" s="51"/>
      <c r="D12" s="51"/>
      <c r="E12" s="51"/>
      <c r="F12" s="49"/>
      <c r="G12" s="49"/>
      <c r="H12" s="50"/>
      <c r="I12" s="50"/>
      <c r="J12" s="50"/>
      <c r="K12" s="50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28" spans="3:22">
      <c r="V28" s="22" t="s">
        <v>64</v>
      </c>
    </row>
    <row r="32" spans="3:22" ht="14.4">
      <c r="C32" s="25" t="s">
        <v>63</v>
      </c>
    </row>
    <row r="33" spans="3:21" ht="14.4">
      <c r="C33" s="25"/>
    </row>
    <row r="34" spans="3:21" ht="17.399999999999999">
      <c r="C34" s="47" t="s">
        <v>62</v>
      </c>
      <c r="D34" s="29">
        <f>-((B$5*I$8^3)+(B$5*I$5^3))/(8*(I$5+I$8))</f>
        <v>-18.375</v>
      </c>
      <c r="E34" s="22" t="s">
        <v>61</v>
      </c>
    </row>
    <row r="36" spans="3:21" ht="17.399999999999999">
      <c r="D36" s="47" t="s">
        <v>60</v>
      </c>
      <c r="E36" s="47">
        <f>(D$34/I$5)+((B$5*I$5)/2)</f>
        <v>9.40625</v>
      </c>
      <c r="F36" s="27" t="s">
        <v>57</v>
      </c>
    </row>
    <row r="37" spans="3:21" ht="17.399999999999999">
      <c r="D37" s="47" t="s">
        <v>59</v>
      </c>
      <c r="E37" s="47">
        <f>(B$5*I$5)+(B$5*I$8)-E$36-E$38</f>
        <v>39.768749999999997</v>
      </c>
      <c r="F37" s="27" t="s">
        <v>57</v>
      </c>
    </row>
    <row r="38" spans="3:21" ht="17.399999999999999">
      <c r="D38" s="47" t="s">
        <v>58</v>
      </c>
      <c r="E38" s="47">
        <f>(D$34/I$8)+((B$5*I$8)/2)</f>
        <v>13.824999999999999</v>
      </c>
      <c r="F38" s="27" t="s">
        <v>57</v>
      </c>
    </row>
    <row r="39" spans="3:21" ht="17.399999999999999">
      <c r="E39" s="47"/>
    </row>
    <row r="46" spans="3:21" ht="14.4">
      <c r="C46" s="46" t="s">
        <v>25</v>
      </c>
      <c r="U46" s="36"/>
    </row>
    <row r="47" spans="3:21">
      <c r="E47" s="29" t="s">
        <v>16</v>
      </c>
      <c r="F47" s="29" t="s">
        <v>24</v>
      </c>
    </row>
    <row r="48" spans="3:21">
      <c r="E48" s="45" t="s">
        <v>13</v>
      </c>
      <c r="F48" s="45" t="s">
        <v>56</v>
      </c>
    </row>
    <row r="49" spans="4:8" ht="20.399999999999999">
      <c r="D49" s="22" t="s">
        <v>10</v>
      </c>
      <c r="E49" s="44">
        <f>0</f>
        <v>0</v>
      </c>
      <c r="F49" s="37">
        <f t="shared" ref="F49:F61" si="0">IF(E49=0,$E$36,IF(E49=$I$11,($E$36+$E$37)-$B$5*$I$11,IF(AND(E49=$I$5,E48-$I$5&lt;0),$E$36-$B$5*$I$5,IF(AND(E49=$I$5,E50-$I$5&gt;0),($E$36+$E$37)-($B$5*$I$5),IF(E49&lt;$I$5,$E$36-$B$5*E49,($E$36+$E$37)-$B$5*E49)))))</f>
        <v>9.40625</v>
      </c>
      <c r="H49" s="28" t="s">
        <v>55</v>
      </c>
    </row>
    <row r="50" spans="4:8" ht="20.399999999999999">
      <c r="D50" s="22" t="s">
        <v>9</v>
      </c>
      <c r="E50" s="44">
        <f t="shared" ref="E50:E61" si="1">IF(E49=0,E49+$I$11/10,IF(AND(ABS(E49-$I$5)&lt;=$I$11/10,E49-$I$5&lt;0),$I$5,IF(AND(E49-$I$5=0,ABS(E48-$I$5)&lt;=$I$11/10,E48&lt;&gt;E49),$I$5,IF(ABS(E49-$I$11)&lt;$I$11/10,$I$11,E49+$I$11/10))))</f>
        <v>0.9</v>
      </c>
      <c r="F50" s="37">
        <f t="shared" si="0"/>
        <v>3.1062500000000002</v>
      </c>
    </row>
    <row r="51" spans="4:8" ht="20.399999999999999">
      <c r="D51" s="22" t="s">
        <v>8</v>
      </c>
      <c r="E51" s="44">
        <f t="shared" si="1"/>
        <v>1.8</v>
      </c>
      <c r="F51" s="37">
        <f t="shared" si="0"/>
        <v>-3.1937499999999996</v>
      </c>
    </row>
    <row r="52" spans="4:8" ht="20.399999999999999">
      <c r="D52" s="22" t="s">
        <v>7</v>
      </c>
      <c r="E52" s="44">
        <f t="shared" si="1"/>
        <v>2.7</v>
      </c>
      <c r="F52" s="37">
        <f t="shared" si="0"/>
        <v>-9.4937500000000021</v>
      </c>
    </row>
    <row r="53" spans="4:8" ht="20.399999999999999">
      <c r="D53" s="22" t="s">
        <v>6</v>
      </c>
      <c r="E53" s="44">
        <f t="shared" si="1"/>
        <v>3.6</v>
      </c>
      <c r="F53" s="37">
        <f t="shared" si="0"/>
        <v>-15.793749999999999</v>
      </c>
    </row>
    <row r="54" spans="4:8" ht="20.399999999999999">
      <c r="D54" s="22" t="s">
        <v>5</v>
      </c>
      <c r="E54" s="44">
        <f t="shared" si="1"/>
        <v>4</v>
      </c>
      <c r="F54" s="37">
        <f t="shared" si="0"/>
        <v>-18.59375</v>
      </c>
    </row>
    <row r="55" spans="4:8" ht="20.399999999999999">
      <c r="D55" s="22" t="s">
        <v>4</v>
      </c>
      <c r="E55" s="44">
        <f t="shared" si="1"/>
        <v>4</v>
      </c>
      <c r="F55" s="37">
        <f t="shared" si="0"/>
        <v>21.174999999999997</v>
      </c>
    </row>
    <row r="56" spans="4:8" ht="20.399999999999999">
      <c r="D56" s="22" t="s">
        <v>3</v>
      </c>
      <c r="E56" s="44">
        <f t="shared" si="1"/>
        <v>4.9000000000000004</v>
      </c>
      <c r="F56" s="37">
        <f t="shared" si="0"/>
        <v>14.874999999999993</v>
      </c>
    </row>
    <row r="57" spans="4:8" ht="20.399999999999999">
      <c r="D57" s="22" t="s">
        <v>2</v>
      </c>
      <c r="E57" s="44">
        <f t="shared" si="1"/>
        <v>5.8000000000000007</v>
      </c>
      <c r="F57" s="37">
        <f t="shared" si="0"/>
        <v>8.5749999999999886</v>
      </c>
    </row>
    <row r="58" spans="4:8" ht="20.399999999999999">
      <c r="D58" s="22" t="s">
        <v>1</v>
      </c>
      <c r="E58" s="44">
        <f t="shared" si="1"/>
        <v>6.7000000000000011</v>
      </c>
      <c r="F58" s="37">
        <f t="shared" si="0"/>
        <v>2.2749999999999915</v>
      </c>
    </row>
    <row r="59" spans="4:8" ht="20.399999999999999">
      <c r="D59" s="22" t="s">
        <v>0</v>
      </c>
      <c r="E59" s="44">
        <f t="shared" si="1"/>
        <v>7.6000000000000014</v>
      </c>
      <c r="F59" s="37">
        <f t="shared" si="0"/>
        <v>-4.0250000000000128</v>
      </c>
    </row>
    <row r="60" spans="4:8" ht="20.399999999999999">
      <c r="D60" s="22" t="s">
        <v>43</v>
      </c>
      <c r="E60" s="44">
        <f t="shared" si="1"/>
        <v>8.5000000000000018</v>
      </c>
      <c r="F60" s="37">
        <f t="shared" si="0"/>
        <v>-10.325000000000017</v>
      </c>
    </row>
    <row r="61" spans="4:8" ht="20.399999999999999">
      <c r="D61" s="22" t="s">
        <v>42</v>
      </c>
      <c r="E61" s="44">
        <f t="shared" si="1"/>
        <v>9</v>
      </c>
      <c r="F61" s="37">
        <f t="shared" si="0"/>
        <v>-13.825000000000003</v>
      </c>
    </row>
    <row r="62" spans="4:8" ht="20.399999999999999">
      <c r="E62" s="33"/>
      <c r="F62" s="43"/>
    </row>
    <row r="63" spans="4:8" ht="20.399999999999999">
      <c r="E63" s="33"/>
      <c r="F63" s="43"/>
    </row>
    <row r="64" spans="4:8" ht="20.399999999999999">
      <c r="E64" s="33"/>
      <c r="F64" s="43"/>
    </row>
    <row r="65" spans="1:14" ht="20.399999999999999">
      <c r="E65" s="33"/>
      <c r="F65" s="43"/>
    </row>
    <row r="66" spans="1:14" ht="20.399999999999999">
      <c r="E66" s="33"/>
      <c r="F66" s="43"/>
    </row>
    <row r="67" spans="1:14" ht="20.399999999999999">
      <c r="E67" s="33"/>
      <c r="F67" s="43"/>
    </row>
    <row r="68" spans="1:14" ht="20.399999999999999">
      <c r="E68" s="33"/>
      <c r="F68" s="43"/>
    </row>
    <row r="69" spans="1:14" ht="20.399999999999999">
      <c r="E69" s="33"/>
      <c r="F69" s="43"/>
    </row>
    <row r="70" spans="1:14" ht="20.399999999999999">
      <c r="A70" s="67"/>
      <c r="B70" s="67"/>
      <c r="C70" s="67"/>
      <c r="E70" s="33"/>
      <c r="F70" s="43"/>
    </row>
    <row r="71" spans="1:14" ht="20.399999999999999">
      <c r="A71" s="67"/>
      <c r="B71" s="67"/>
      <c r="C71" s="67"/>
      <c r="E71" s="33"/>
      <c r="F71" s="32"/>
    </row>
    <row r="72" spans="1:14">
      <c r="A72" s="41"/>
      <c r="B72" s="41"/>
      <c r="C72" s="41"/>
    </row>
    <row r="74" spans="1:14" ht="14.4">
      <c r="C74" s="25" t="s">
        <v>54</v>
      </c>
    </row>
    <row r="76" spans="1:14">
      <c r="C76" s="22" t="s">
        <v>53</v>
      </c>
      <c r="D76" s="42">
        <f>MAX(ABS(MIN(F49:F61)),ABS(MAX(F49:F61)))</f>
        <v>21.174999999999997</v>
      </c>
      <c r="E76" s="22" t="s">
        <v>52</v>
      </c>
    </row>
    <row r="79" spans="1:14" ht="14.4">
      <c r="C79" s="25" t="s">
        <v>22</v>
      </c>
    </row>
    <row r="80" spans="1:14" ht="14.4">
      <c r="F80" s="28"/>
      <c r="H80" s="41"/>
      <c r="I80" s="41"/>
      <c r="J80" s="41"/>
      <c r="K80" s="41"/>
      <c r="L80" s="41"/>
      <c r="M80" s="41"/>
      <c r="N80" s="41"/>
    </row>
    <row r="81" spans="4:36" ht="14.4">
      <c r="E81" s="29" t="s">
        <v>16</v>
      </c>
      <c r="F81" s="29" t="s">
        <v>21</v>
      </c>
      <c r="G81" s="28"/>
      <c r="H81" s="41"/>
      <c r="I81" s="41"/>
      <c r="J81" s="41"/>
      <c r="K81" s="41"/>
      <c r="L81" s="41"/>
      <c r="M81" s="41"/>
      <c r="N81" s="41"/>
    </row>
    <row r="82" spans="4:36" ht="14.4">
      <c r="E82" s="29" t="s">
        <v>13</v>
      </c>
      <c r="F82" s="29" t="s">
        <v>51</v>
      </c>
      <c r="G82" s="28"/>
      <c r="H82" s="41"/>
      <c r="I82" s="41"/>
      <c r="J82" s="41"/>
      <c r="K82" s="41"/>
      <c r="L82" s="41"/>
      <c r="M82" s="41"/>
      <c r="N82" s="41"/>
    </row>
    <row r="83" spans="4:36" ht="20.399999999999999">
      <c r="D83" s="22" t="s">
        <v>10</v>
      </c>
      <c r="E83" s="38">
        <f>0</f>
        <v>0</v>
      </c>
      <c r="F83" s="37">
        <f t="shared" ref="F83:F96" si="2">ROUND(IF(OR(E83=0,E83=$I$11),0,IF(E83&lt;$I$5,-($E$36*E83-0.5*$B$5*((E83)^2)),IF(E83&gt;$I$5,-(($E$36*E83+$E$37*(E83-$I$5))-(0.5*$B$5*((E83)^2))),-($E$36*$I$5-(0.5*$B$5*(($I$5)^2)))))),2)</f>
        <v>0</v>
      </c>
      <c r="H83" s="28"/>
    </row>
    <row r="84" spans="4:36" ht="20.399999999999999">
      <c r="D84" s="22" t="s">
        <v>9</v>
      </c>
      <c r="E84" s="38">
        <f t="shared" ref="E84:E96" si="3">IF(E83=0,E83+$I$11/10,IF(AND(ABS(E83-$I$5)&lt;=$I$11/10,E83-$I$5&lt;0),$I$5,IF(AND(E83&lt;$I$5,E83&lt;&gt;$E$36/$B$5,E82&lt;&gt;$E$36/$B$5,ABS(E83-$E$36/$B$5)&lt;=$I$11/10),$E$36/$B$5,IF(ABS(E83-$I$11)&lt;$I$11/10,$I$11,IF(AND(E83&gt;$I$5,E83&lt;&gt;$I$11-($E$38/$B$5),E82&lt;&gt;$I$11-($E$38/$B$5),ABS(E83-($I$11-($E$38/$B$5)))&lt;$I$11/10),$I$11-($E$38/$B$5),IF(OR(E83=$E$36/$B$5,E83=$I$11-($E$38/$B$5)),E82+$I$11/10,E83+$I$11/10))))))</f>
        <v>0.9</v>
      </c>
      <c r="F84" s="37">
        <f t="shared" si="2"/>
        <v>-5.63</v>
      </c>
    </row>
    <row r="85" spans="4:36" ht="20.399999999999999">
      <c r="D85" s="22" t="s">
        <v>8</v>
      </c>
      <c r="E85" s="38">
        <f t="shared" si="3"/>
        <v>1.34375</v>
      </c>
      <c r="F85" s="37">
        <f t="shared" si="2"/>
        <v>-6.32</v>
      </c>
    </row>
    <row r="86" spans="4:36" ht="20.399999999999999">
      <c r="D86" s="22" t="s">
        <v>7</v>
      </c>
      <c r="E86" s="38">
        <f t="shared" si="3"/>
        <v>1.8</v>
      </c>
      <c r="F86" s="37">
        <f>ROUND(IF(OR(E86=0,E86=$I$11),0,IF(E86&lt;$I$5,-($E$36*E86-0.5*$B$5*((E86)^2)),IF(E86&gt;$I$5,-(($E$36*E86+$E$37*(E86-$I$5))-(0.5*$B$5*((E86)^2))),-($E$36*$I$5-(0.5*$B$5*(($I$5)^2)))))),2)</f>
        <v>-5.59</v>
      </c>
      <c r="AJ86" s="22" t="s">
        <v>31</v>
      </c>
    </row>
    <row r="87" spans="4:36" ht="20.399999999999999">
      <c r="D87" s="22" t="s">
        <v>6</v>
      </c>
      <c r="E87" s="38">
        <f t="shared" si="3"/>
        <v>2.7</v>
      </c>
      <c r="F87" s="37">
        <f t="shared" si="2"/>
        <v>0.12</v>
      </c>
    </row>
    <row r="88" spans="4:36" ht="20.399999999999999">
      <c r="D88" s="22" t="s">
        <v>5</v>
      </c>
      <c r="E88" s="38">
        <f t="shared" si="3"/>
        <v>3.6</v>
      </c>
      <c r="F88" s="37">
        <f t="shared" si="2"/>
        <v>11.5</v>
      </c>
    </row>
    <row r="89" spans="4:36" ht="20.399999999999999">
      <c r="D89" s="22" t="s">
        <v>4</v>
      </c>
      <c r="E89" s="38">
        <f t="shared" si="3"/>
        <v>4</v>
      </c>
      <c r="F89" s="37">
        <f t="shared" si="2"/>
        <v>18.38</v>
      </c>
    </row>
    <row r="90" spans="4:36" ht="20.399999999999999">
      <c r="D90" s="22" t="s">
        <v>3</v>
      </c>
      <c r="E90" s="38">
        <f t="shared" si="3"/>
        <v>4.9000000000000004</v>
      </c>
      <c r="F90" s="37">
        <f t="shared" si="2"/>
        <v>2.15</v>
      </c>
    </row>
    <row r="91" spans="4:36" ht="20.399999999999999">
      <c r="D91" s="22" t="s">
        <v>2</v>
      </c>
      <c r="E91" s="38">
        <f t="shared" si="3"/>
        <v>5.8000000000000007</v>
      </c>
      <c r="F91" s="37">
        <f t="shared" si="2"/>
        <v>-8.4</v>
      </c>
    </row>
    <row r="92" spans="4:36" ht="20.399999999999999">
      <c r="D92" s="22" t="s">
        <v>1</v>
      </c>
      <c r="E92" s="38">
        <f t="shared" si="3"/>
        <v>6.7000000000000011</v>
      </c>
      <c r="F92" s="37">
        <f t="shared" si="2"/>
        <v>-13.28</v>
      </c>
    </row>
    <row r="93" spans="4:36" ht="20.399999999999999">
      <c r="D93" s="22" t="s">
        <v>0</v>
      </c>
      <c r="E93" s="38">
        <f t="shared" si="3"/>
        <v>7.0250000000000004</v>
      </c>
      <c r="F93" s="37">
        <f t="shared" si="2"/>
        <v>-13.65</v>
      </c>
    </row>
    <row r="94" spans="4:36" ht="20.399999999999999">
      <c r="D94" s="22" t="s">
        <v>43</v>
      </c>
      <c r="E94" s="38">
        <f t="shared" si="3"/>
        <v>7.6000000000000014</v>
      </c>
      <c r="F94" s="37">
        <f t="shared" si="2"/>
        <v>-12.5</v>
      </c>
    </row>
    <row r="95" spans="4:36" ht="20.399999999999999">
      <c r="D95" s="22" t="s">
        <v>50</v>
      </c>
      <c r="E95" s="40">
        <f t="shared" si="3"/>
        <v>8.5000000000000018</v>
      </c>
      <c r="F95" s="39">
        <f t="shared" si="2"/>
        <v>-6.04</v>
      </c>
    </row>
    <row r="96" spans="4:36" ht="20.399999999999999">
      <c r="D96" s="22" t="s">
        <v>49</v>
      </c>
      <c r="E96" s="38">
        <f t="shared" si="3"/>
        <v>9</v>
      </c>
      <c r="F96" s="37">
        <f t="shared" si="2"/>
        <v>0</v>
      </c>
    </row>
    <row r="97" spans="3:7" ht="20.399999999999999">
      <c r="D97" s="36"/>
      <c r="E97" s="35"/>
      <c r="F97" s="34"/>
    </row>
    <row r="98" spans="3:7" ht="20.399999999999999">
      <c r="D98" s="36"/>
      <c r="E98" s="35"/>
      <c r="F98" s="34"/>
      <c r="G98" s="22" t="s">
        <v>48</v>
      </c>
    </row>
    <row r="99" spans="3:7" ht="20.399999999999999">
      <c r="E99" s="33"/>
      <c r="F99" s="32"/>
    </row>
    <row r="100" spans="3:7" ht="20.399999999999999">
      <c r="E100" s="33"/>
      <c r="F100" s="32"/>
    </row>
    <row r="101" spans="3:7" ht="20.399999999999999">
      <c r="E101" s="33"/>
      <c r="F101" s="32"/>
    </row>
    <row r="102" spans="3:7" ht="20.399999999999999">
      <c r="E102" s="33"/>
      <c r="F102" s="32"/>
    </row>
    <row r="103" spans="3:7" ht="20.399999999999999">
      <c r="E103" s="33"/>
      <c r="F103" s="32"/>
    </row>
    <row r="104" spans="3:7" ht="20.399999999999999">
      <c r="E104" s="33"/>
      <c r="F104" s="32"/>
    </row>
    <row r="105" spans="3:7" ht="20.399999999999999">
      <c r="E105" s="33"/>
      <c r="F105" s="32"/>
    </row>
    <row r="109" spans="3:7" ht="14.4">
      <c r="C109" s="25" t="s">
        <v>22</v>
      </c>
    </row>
    <row r="112" spans="3:7" ht="14.4">
      <c r="C112" s="30" t="s">
        <v>47</v>
      </c>
      <c r="D112" s="22">
        <f>MAX(F83:F105)</f>
        <v>18.38</v>
      </c>
      <c r="E112" s="30" t="s">
        <v>45</v>
      </c>
    </row>
    <row r="113" spans="1:28" ht="14.4">
      <c r="C113" s="30" t="s">
        <v>46</v>
      </c>
      <c r="D113" s="22">
        <f>MIN(F83:F105)</f>
        <v>-13.65</v>
      </c>
      <c r="E113" s="30" t="s">
        <v>45</v>
      </c>
    </row>
    <row r="119" spans="1:28" ht="14.4">
      <c r="C119" s="25" t="s">
        <v>19</v>
      </c>
    </row>
    <row r="121" spans="1:28" ht="14.4">
      <c r="G121" s="28" t="s">
        <v>18</v>
      </c>
    </row>
    <row r="122" spans="1:28" ht="14.4">
      <c r="G122" s="28" t="s">
        <v>17</v>
      </c>
    </row>
    <row r="123" spans="1:28" ht="14.4">
      <c r="D123" s="29" t="s">
        <v>16</v>
      </c>
      <c r="E123" s="31" t="s">
        <v>44</v>
      </c>
      <c r="G123" s="30"/>
    </row>
    <row r="124" spans="1:28" ht="14.4">
      <c r="D124" s="29" t="s">
        <v>13</v>
      </c>
      <c r="E124" s="29" t="s">
        <v>12</v>
      </c>
      <c r="G124" s="28" t="s">
        <v>11</v>
      </c>
    </row>
    <row r="125" spans="1:28" ht="20.399999999999999">
      <c r="A125" s="23"/>
      <c r="B125" s="23"/>
      <c r="C125" s="22" t="s">
        <v>10</v>
      </c>
      <c r="D125" s="27">
        <f t="shared" ref="D125:D147" si="4">E83</f>
        <v>0</v>
      </c>
      <c r="E125" s="26">
        <f t="shared" ref="E125:E136" si="5">(D125/(24*(B$9/1000^3))*((4*E$36*(D125^2))-(B$5*(D125^3))+(B$5*(I$5^3))-(4*E$36*(I$5^2))))*1000*N$5</f>
        <v>0</v>
      </c>
      <c r="F125" s="23"/>
      <c r="G125" s="2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20.399999999999999">
      <c r="A126" s="23"/>
      <c r="B126" s="23"/>
      <c r="C126" s="22" t="s">
        <v>9</v>
      </c>
      <c r="D126" s="27">
        <f t="shared" si="4"/>
        <v>0.9</v>
      </c>
      <c r="E126" s="26">
        <f t="shared" si="5"/>
        <v>-6.1250833333333343</v>
      </c>
      <c r="F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20.399999999999999">
      <c r="A127" s="23"/>
      <c r="B127" s="23"/>
      <c r="C127" s="22" t="s">
        <v>8</v>
      </c>
      <c r="D127" s="27">
        <f t="shared" si="4"/>
        <v>1.34375</v>
      </c>
      <c r="E127" s="26">
        <f t="shared" si="5"/>
        <v>-7.3263821778474032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20.399999999999999">
      <c r="A128" s="23"/>
      <c r="B128" s="23"/>
      <c r="C128" s="22" t="s">
        <v>7</v>
      </c>
      <c r="D128" s="27">
        <f t="shared" si="4"/>
        <v>1.8</v>
      </c>
      <c r="E128" s="26">
        <f t="shared" si="5"/>
        <v>-6.9446666666666648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20.399999999999999">
      <c r="A129" s="23"/>
      <c r="B129" s="23"/>
      <c r="C129" s="22" t="s">
        <v>6</v>
      </c>
      <c r="D129" s="27">
        <f t="shared" si="4"/>
        <v>2.7</v>
      </c>
      <c r="E129" s="26">
        <f t="shared" si="5"/>
        <v>-2.4992499999999938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20.399999999999999">
      <c r="A130" s="23"/>
      <c r="B130" s="23"/>
      <c r="C130" s="22" t="s">
        <v>5</v>
      </c>
      <c r="D130" s="27">
        <f t="shared" si="4"/>
        <v>3.6</v>
      </c>
      <c r="E130" s="26">
        <f t="shared" si="5"/>
        <v>1.3386666666666704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20.399999999999999">
      <c r="A131" s="23"/>
      <c r="B131" s="23"/>
      <c r="C131" s="22" t="s">
        <v>4</v>
      </c>
      <c r="D131" s="27">
        <f t="shared" si="4"/>
        <v>4</v>
      </c>
      <c r="E131" s="26">
        <f t="shared" si="5"/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20.399999999999999">
      <c r="A132" s="23"/>
      <c r="B132" s="23"/>
      <c r="C132" s="22" t="s">
        <v>3</v>
      </c>
      <c r="D132" s="27">
        <f t="shared" si="4"/>
        <v>4.9000000000000004</v>
      </c>
      <c r="E132" s="26">
        <f t="shared" si="5"/>
        <v>-19.228416666666693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20.399999999999999">
      <c r="A133" s="23"/>
      <c r="B133" s="23"/>
      <c r="C133" s="22" t="s">
        <v>2</v>
      </c>
      <c r="D133" s="27">
        <f t="shared" si="4"/>
        <v>5.8000000000000007</v>
      </c>
      <c r="E133" s="26">
        <f t="shared" si="5"/>
        <v>-77.971333333333391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20.399999999999999">
      <c r="A134" s="23"/>
      <c r="B134" s="23"/>
      <c r="C134" s="22" t="s">
        <v>1</v>
      </c>
      <c r="D134" s="27">
        <f t="shared" si="4"/>
        <v>6.7000000000000011</v>
      </c>
      <c r="E134" s="26">
        <f t="shared" si="5"/>
        <v>-202.18925000000027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20.399999999999999">
      <c r="A135" s="23"/>
      <c r="B135" s="23"/>
      <c r="C135" s="22" t="s">
        <v>0</v>
      </c>
      <c r="D135" s="27">
        <f t="shared" si="4"/>
        <v>7.0250000000000004</v>
      </c>
      <c r="E135" s="26">
        <f t="shared" si="5"/>
        <v>-269.10571556712978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20.399999999999999">
      <c r="A136" s="23"/>
      <c r="B136" s="23"/>
      <c r="C136" s="22" t="s">
        <v>43</v>
      </c>
      <c r="D136" s="27">
        <f t="shared" si="4"/>
        <v>7.6000000000000014</v>
      </c>
      <c r="E136" s="26">
        <f t="shared" si="5"/>
        <v>-423.67466666666712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20.399999999999999">
      <c r="A137" s="23"/>
      <c r="B137" s="23"/>
      <c r="C137" s="22" t="s">
        <v>42</v>
      </c>
      <c r="D137" s="27">
        <f t="shared" si="4"/>
        <v>8.5000000000000018</v>
      </c>
      <c r="E137" s="26">
        <f t="shared" ref="E137:E147" si="6">(((E$36*D137/6)*(D137^2-I$5^2))+((E$37*D137/6)*((D137^2)-(3*I$5*D137)+(3*I$5^2)))-(E$37*(I$5^3)/6)-((B$5*D137/24)*((D137^3)-(I$5^3))))/(B$9/1000^3)*1000*N$5</f>
        <v>-13.083333333334084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20.399999999999999">
      <c r="A138" s="23"/>
      <c r="B138" s="23"/>
      <c r="C138" s="22" t="s">
        <v>41</v>
      </c>
      <c r="D138" s="27">
        <f t="shared" si="4"/>
        <v>9</v>
      </c>
      <c r="E138" s="26">
        <f t="shared" si="6"/>
        <v>-2.8872847675331054E-13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20.399999999999999">
      <c r="A139" s="23"/>
      <c r="B139" s="23"/>
      <c r="C139" s="22" t="s">
        <v>40</v>
      </c>
      <c r="D139" s="27">
        <f t="shared" si="4"/>
        <v>0</v>
      </c>
      <c r="E139" s="26">
        <f t="shared" si="6"/>
        <v>-538.66666666666663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20.399999999999999">
      <c r="A140" s="23"/>
      <c r="B140" s="23"/>
      <c r="C140" s="22" t="s">
        <v>39</v>
      </c>
      <c r="D140" s="27">
        <f t="shared" si="4"/>
        <v>0</v>
      </c>
      <c r="E140" s="26">
        <f t="shared" si="6"/>
        <v>-538.66666666666663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20.399999999999999">
      <c r="A141" s="23"/>
      <c r="B141" s="23"/>
      <c r="C141" s="22" t="s">
        <v>38</v>
      </c>
      <c r="D141" s="27">
        <f t="shared" si="4"/>
        <v>0</v>
      </c>
      <c r="E141" s="26">
        <f t="shared" si="6"/>
        <v>-538.66666666666663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20.399999999999999">
      <c r="A142" s="23"/>
      <c r="B142" s="23"/>
      <c r="C142" s="22" t="s">
        <v>37</v>
      </c>
      <c r="D142" s="27">
        <f t="shared" si="4"/>
        <v>0</v>
      </c>
      <c r="E142" s="26">
        <f t="shared" si="6"/>
        <v>-538.66666666666663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20.399999999999999">
      <c r="A143" s="23"/>
      <c r="B143" s="23"/>
      <c r="C143" s="22" t="s">
        <v>36</v>
      </c>
      <c r="D143" s="27">
        <f t="shared" si="4"/>
        <v>0</v>
      </c>
      <c r="E143" s="26">
        <f t="shared" si="6"/>
        <v>-538.66666666666663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20.399999999999999">
      <c r="A144" s="23"/>
      <c r="B144" s="23"/>
      <c r="C144" s="22" t="s">
        <v>35</v>
      </c>
      <c r="D144" s="27">
        <f t="shared" si="4"/>
        <v>0</v>
      </c>
      <c r="E144" s="26">
        <f t="shared" si="6"/>
        <v>-538.66666666666663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0" ht="20.399999999999999">
      <c r="A145" s="23"/>
      <c r="B145" s="23"/>
      <c r="C145" s="22" t="s">
        <v>34</v>
      </c>
      <c r="D145" s="27">
        <f t="shared" si="4"/>
        <v>0</v>
      </c>
      <c r="E145" s="26">
        <f t="shared" si="6"/>
        <v>-538.66666666666663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30" ht="20.399999999999999">
      <c r="A146" s="23"/>
      <c r="B146" s="23"/>
      <c r="C146" s="22" t="s">
        <v>33</v>
      </c>
      <c r="D146" s="27">
        <f t="shared" si="4"/>
        <v>0</v>
      </c>
      <c r="E146" s="26">
        <f t="shared" si="6"/>
        <v>-538.66666666666663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30" ht="20.399999999999999">
      <c r="A147" s="23"/>
      <c r="B147" s="23"/>
      <c r="C147" s="22" t="s">
        <v>32</v>
      </c>
      <c r="D147" s="27">
        <f t="shared" si="4"/>
        <v>0</v>
      </c>
      <c r="E147" s="26">
        <f t="shared" si="6"/>
        <v>-538.66666666666663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3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3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0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30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0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30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30" ht="14.4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30" ht="21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U156" s="23"/>
      <c r="V156" s="23"/>
      <c r="W156" s="23"/>
      <c r="X156" s="23"/>
      <c r="Y156" s="23"/>
      <c r="Z156" s="23"/>
      <c r="AA156" s="23"/>
    </row>
    <row r="157" spans="1:30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0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0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3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D160" s="22" t="s">
        <v>31</v>
      </c>
    </row>
    <row r="161" spans="1:28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spans="1:28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spans="1:28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spans="1:28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spans="1:28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spans="1:28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spans="1:28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spans="1:28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spans="1:28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spans="1:28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spans="1:28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spans="1:28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spans="1:2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spans="1:28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spans="1:28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8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spans="1:28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spans="1:28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spans="1:28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spans="1:28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spans="1:28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spans="1: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spans="1:28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spans="1:28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spans="1:28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spans="1:28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spans="1:28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spans="1:28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spans="1:28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spans="1:28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spans="1:28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spans="1:28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Danar Ghulamsyah</cp:lastModifiedBy>
  <dcterms:created xsi:type="dcterms:W3CDTF">2024-03-08T02:13:58Z</dcterms:created>
  <dcterms:modified xsi:type="dcterms:W3CDTF">2024-12-23T17:11:26Z</dcterms:modified>
</cp:coreProperties>
</file>