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nas\Desktop\RE\"/>
    </mc:Choice>
  </mc:AlternateContent>
  <xr:revisionPtr revIDLastSave="0" documentId="13_ncr:1_{241007D8-4D03-4F59-AE50-146E6D14E3DD}" xr6:coauthVersionLast="46" xr6:coauthVersionMax="46" xr10:uidLastSave="{00000000-0000-0000-0000-000000000000}"/>
  <bookViews>
    <workbookView xWindow="5760" yWindow="630" windowWidth="20520" windowHeight="10395" activeTab="5" xr2:uid="{00000000-000D-0000-FFFF-FFFF00000000}"/>
  </bookViews>
  <sheets>
    <sheet name="Notes" sheetId="1" r:id="rId1"/>
    <sheet name="Rental Revenue" sheetId="2" r:id="rId2"/>
    <sheet name="Expenses" sheetId="4" r:id="rId3"/>
    <sheet name="Pro Forma NOI" sheetId="3" r:id="rId4"/>
    <sheet name="Reno Costs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B13" i="6"/>
  <c r="A4" i="3"/>
  <c r="D20" i="3"/>
  <c r="B11" i="6"/>
  <c r="B28" i="5"/>
  <c r="B12" i="6" s="1"/>
  <c r="B1" i="5"/>
  <c r="D16" i="3"/>
  <c r="F16" i="4"/>
  <c r="B1" i="4"/>
  <c r="B8" i="4"/>
  <c r="F8" i="4"/>
  <c r="E8" i="4" s="1"/>
  <c r="E18" i="4" s="1"/>
  <c r="B19" i="4" s="1"/>
  <c r="B10" i="4"/>
  <c r="B20" i="4" s="1"/>
  <c r="E7" i="4"/>
  <c r="F12" i="4"/>
  <c r="F13" i="4"/>
  <c r="F14" i="4"/>
  <c r="F15" i="4"/>
  <c r="F11" i="4"/>
  <c r="C10" i="2"/>
  <c r="B10" i="2"/>
  <c r="C10" i="3" s="1"/>
  <c r="A1" i="3"/>
  <c r="D7" i="2"/>
  <c r="D8" i="2"/>
  <c r="D6" i="2"/>
  <c r="B30" i="5" l="1"/>
  <c r="B21" i="4"/>
  <c r="F18" i="4"/>
  <c r="D10" i="2"/>
  <c r="D9" i="3" s="1"/>
  <c r="D10" i="3" l="1"/>
  <c r="D11" i="3" s="1"/>
  <c r="D18" i="3" s="1"/>
  <c r="D22" i="3" s="1"/>
  <c r="B6" i="6" s="1"/>
  <c r="B8" i="6" s="1"/>
  <c r="B16" i="6" s="1"/>
</calcChain>
</file>

<file path=xl/sharedStrings.xml><?xml version="1.0" encoding="utf-8"?>
<sst xmlns="http://schemas.openxmlformats.org/spreadsheetml/2006/main" count="118" uniqueCount="90">
  <si>
    <t>Workbook may not cover all expenses a potential landlord will encounter</t>
  </si>
  <si>
    <t>Data input has tremendous influence on data output- be conservative and consider running analysis under three scenarios:</t>
  </si>
  <si>
    <t>Best case scenario - things couldn't get any better</t>
  </si>
  <si>
    <t>Worse case scenario - things couldn't get any worse</t>
  </si>
  <si>
    <t>Most likely scenario - use industry data for inputs like vacancy rates, etc.</t>
  </si>
  <si>
    <t>Only change data in yellow highlighted fields.  DO NOT hard code data in other fields.</t>
  </si>
  <si>
    <t>Address:</t>
  </si>
  <si>
    <t>Rental Revenue</t>
  </si>
  <si>
    <t>Apartment Types</t>
  </si>
  <si>
    <t>Number of Units</t>
  </si>
  <si>
    <t>Monthly Rent</t>
  </si>
  <si>
    <t>Total Annual Rent</t>
  </si>
  <si>
    <t>1 Bedroom, 1 Bath</t>
  </si>
  <si>
    <t>$ -</t>
  </si>
  <si>
    <t>Gross Potential Rent</t>
  </si>
  <si>
    <t>Factor</t>
  </si>
  <si>
    <t>Units</t>
  </si>
  <si>
    <t>Revenue</t>
  </si>
  <si>
    <t>Mortgage</t>
  </si>
  <si>
    <t>Rental Income</t>
  </si>
  <si>
    <t>Sales Price</t>
  </si>
  <si>
    <t>Down Payment</t>
  </si>
  <si>
    <t>Less: Vacancy</t>
  </si>
  <si>
    <t>Financed</t>
  </si>
  <si>
    <t>Total Rental Income</t>
  </si>
  <si>
    <t>Interest Rate</t>
  </si>
  <si>
    <t>30yr Mortgage PMT</t>
  </si>
  <si>
    <t>Other Income</t>
  </si>
  <si>
    <t>Laundry Room Income</t>
  </si>
  <si>
    <t>Storage Income</t>
  </si>
  <si>
    <t>Total Other Income</t>
  </si>
  <si>
    <t>Expenses</t>
  </si>
  <si>
    <t>Total Revenue</t>
  </si>
  <si>
    <t>Administrative</t>
  </si>
  <si>
    <t>Maintenance and Repairs</t>
  </si>
  <si>
    <t>Management</t>
  </si>
  <si>
    <t>Insurance</t>
  </si>
  <si>
    <t>Utilities</t>
  </si>
  <si>
    <t>Replacement Reserves</t>
  </si>
  <si>
    <t>Total Expenses</t>
  </si>
  <si>
    <t>Net Operating Income</t>
  </si>
  <si>
    <t>Pro Forma Net Operating Income</t>
  </si>
  <si>
    <t>Annual Revenue / (Expenses)</t>
  </si>
  <si>
    <t>Expense</t>
  </si>
  <si>
    <t>Monthly Basis</t>
  </si>
  <si>
    <t>Annual Basis</t>
  </si>
  <si>
    <t>Rental Expenses</t>
  </si>
  <si>
    <t>Property Tax</t>
  </si>
  <si>
    <r>
      <t xml:space="preserve">Enter the </t>
    </r>
    <r>
      <rPr>
        <b/>
        <i/>
        <sz val="11"/>
        <color theme="1"/>
        <rFont val="Calibri"/>
        <family val="2"/>
        <scheme val="minor"/>
      </rPr>
      <t>annual</t>
    </r>
    <r>
      <rPr>
        <i/>
        <sz val="11"/>
        <color theme="1"/>
        <rFont val="Calibri"/>
        <family val="2"/>
        <scheme val="minor"/>
      </rPr>
      <t xml:space="preserve"> cost of these items</t>
    </r>
  </si>
  <si>
    <r>
      <t xml:space="preserve">Enter the </t>
    </r>
    <r>
      <rPr>
        <b/>
        <i/>
        <sz val="11"/>
        <color theme="1"/>
        <rFont val="Calibri"/>
        <family val="2"/>
        <scheme val="minor"/>
      </rPr>
      <t>monthly</t>
    </r>
    <r>
      <rPr>
        <i/>
        <sz val="11"/>
        <color theme="1"/>
        <rFont val="Calibri"/>
        <family val="2"/>
        <scheme val="minor"/>
      </rPr>
      <t xml:space="preserve"> cost of these items</t>
    </r>
  </si>
  <si>
    <t>Property Tax Rate</t>
  </si>
  <si>
    <t>Property Taxes</t>
  </si>
  <si>
    <t>Monthly Expenses</t>
  </si>
  <si>
    <t>HOA</t>
  </si>
  <si>
    <t>Item</t>
  </si>
  <si>
    <t>Appliances</t>
  </si>
  <si>
    <t>Bathrooms</t>
  </si>
  <si>
    <t>Building Permits</t>
  </si>
  <si>
    <t>Cleaning</t>
  </si>
  <si>
    <t>Demolition</t>
  </si>
  <si>
    <t>Doors</t>
  </si>
  <si>
    <t>Drywall &amp; Framing</t>
  </si>
  <si>
    <t>Electrical</t>
  </si>
  <si>
    <t>Exterior</t>
  </si>
  <si>
    <t>Flooring</t>
  </si>
  <si>
    <t>HVAC</t>
  </si>
  <si>
    <t>Kitchens</t>
  </si>
  <si>
    <t>Labor</t>
  </si>
  <si>
    <t>Legal</t>
  </si>
  <si>
    <t>Painting</t>
  </si>
  <si>
    <t>Plumbing</t>
  </si>
  <si>
    <t>Tools</t>
  </si>
  <si>
    <t>Trim</t>
  </si>
  <si>
    <t>Windows</t>
  </si>
  <si>
    <t>Total</t>
  </si>
  <si>
    <t>Renovation Cost per Unit</t>
  </si>
  <si>
    <t>Renovation Costs</t>
  </si>
  <si>
    <t>Project Value</t>
  </si>
  <si>
    <t>Stabilized Net Operating Income</t>
  </si>
  <si>
    <t>Capitalization Rate</t>
  </si>
  <si>
    <t>Stabilized Value</t>
  </si>
  <si>
    <t>Project Cost</t>
  </si>
  <si>
    <t>Purchase Price</t>
  </si>
  <si>
    <t>Renovation Budget</t>
  </si>
  <si>
    <t>Total Project Cost</t>
  </si>
  <si>
    <t>Total Profit</t>
  </si>
  <si>
    <t>Summary</t>
  </si>
  <si>
    <t>3 Bedroom,3.5 Bath</t>
  </si>
  <si>
    <t>2 Bedroom, 2 Bath</t>
  </si>
  <si>
    <t>121 Main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</si>
</sst>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Garamond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8" fontId="4" fillId="0" borderId="0" xfId="0" applyNumberFormat="1" applyFont="1" applyBorder="1" applyAlignment="1">
      <alignment horizontal="right" wrapText="1"/>
    </xf>
    <xf numFmtId="0" fontId="0" fillId="0" borderId="0" xfId="0" applyBorder="1" applyAlignment="1">
      <alignment wrapText="1"/>
    </xf>
    <xf numFmtId="8" fontId="3" fillId="0" borderId="0" xfId="0" applyNumberFormat="1" applyFont="1" applyBorder="1" applyAlignment="1">
      <alignment horizontal="right" wrapText="1"/>
    </xf>
    <xf numFmtId="8" fontId="3" fillId="0" borderId="1" xfId="0" applyNumberFormat="1" applyFont="1" applyBorder="1" applyAlignment="1">
      <alignment horizontal="right" wrapText="1"/>
    </xf>
    <xf numFmtId="8" fontId="4" fillId="2" borderId="0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0" fillId="0" borderId="0" xfId="0" applyBorder="1"/>
    <xf numFmtId="0" fontId="6" fillId="0" borderId="0" xfId="0" applyFont="1" applyBorder="1" applyAlignment="1">
      <alignment wrapText="1"/>
    </xf>
    <xf numFmtId="10" fontId="4" fillId="2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8" fontId="4" fillId="0" borderId="0" xfId="0" applyNumberFormat="1" applyFont="1" applyFill="1" applyBorder="1" applyAlignment="1">
      <alignment horizontal="right" wrapText="1"/>
    </xf>
    <xf numFmtId="8" fontId="0" fillId="0" borderId="0" xfId="0" applyNumberFormat="1" applyBorder="1" applyAlignment="1">
      <alignment wrapText="1"/>
    </xf>
    <xf numFmtId="164" fontId="3" fillId="0" borderId="0" xfId="1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164" fontId="0" fillId="3" borderId="0" xfId="1" applyNumberFormat="1" applyFont="1" applyFill="1"/>
    <xf numFmtId="0" fontId="0" fillId="0" borderId="0" xfId="0" applyFont="1"/>
    <xf numFmtId="0" fontId="7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164" fontId="0" fillId="3" borderId="0" xfId="1" applyNumberFormat="1" applyFont="1" applyFill="1" applyBorder="1" applyAlignment="1">
      <alignment horizontal="right" wrapText="1"/>
    </xf>
    <xf numFmtId="0" fontId="10" fillId="0" borderId="0" xfId="0" applyFont="1"/>
    <xf numFmtId="8" fontId="0" fillId="2" borderId="0" xfId="0" applyNumberFormat="1" applyFont="1" applyFill="1" applyBorder="1" applyAlignment="1">
      <alignment horizontal="right" wrapText="1"/>
    </xf>
    <xf numFmtId="8" fontId="0" fillId="2" borderId="2" xfId="0" applyNumberFormat="1" applyFont="1" applyFill="1" applyBorder="1" applyAlignment="1">
      <alignment horizontal="right" wrapText="1"/>
    </xf>
    <xf numFmtId="8" fontId="0" fillId="0" borderId="0" xfId="0" applyNumberFormat="1" applyFont="1" applyFill="1" applyBorder="1" applyAlignment="1">
      <alignment horizontal="right" wrapText="1"/>
    </xf>
    <xf numFmtId="9" fontId="0" fillId="2" borderId="0" xfId="0" applyNumberFormat="1" applyFont="1" applyFill="1" applyBorder="1" applyAlignment="1">
      <alignment horizontal="center" wrapText="1"/>
    </xf>
    <xf numFmtId="8" fontId="0" fillId="0" borderId="0" xfId="0" applyNumberFormat="1" applyFont="1" applyBorder="1" applyAlignment="1">
      <alignment horizontal="right" wrapText="1"/>
    </xf>
    <xf numFmtId="164" fontId="0" fillId="0" borderId="0" xfId="0" applyNumberFormat="1" applyFont="1" applyFill="1" applyBorder="1" applyAlignment="1">
      <alignment horizontal="right" wrapText="1"/>
    </xf>
    <xf numFmtId="164" fontId="0" fillId="2" borderId="0" xfId="0" applyNumberFormat="1" applyFont="1" applyFill="1" applyBorder="1" applyAlignment="1">
      <alignment horizontal="right" wrapText="1"/>
    </xf>
    <xf numFmtId="8" fontId="4" fillId="0" borderId="3" xfId="0" applyNumberFormat="1" applyFont="1" applyBorder="1" applyAlignment="1">
      <alignment horizontal="right" wrapText="1"/>
    </xf>
    <xf numFmtId="8" fontId="3" fillId="0" borderId="3" xfId="0" applyNumberFormat="1" applyFont="1" applyBorder="1" applyAlignment="1">
      <alignment horizontal="right" wrapText="1"/>
    </xf>
    <xf numFmtId="0" fontId="0" fillId="0" borderId="0" xfId="0" applyFont="1" applyBorder="1" applyAlignment="1">
      <alignment horizontal="center" wrapText="1"/>
    </xf>
    <xf numFmtId="10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wrapText="1"/>
    </xf>
    <xf numFmtId="164" fontId="0" fillId="2" borderId="0" xfId="0" applyNumberFormat="1" applyFont="1" applyFill="1"/>
    <xf numFmtId="8" fontId="0" fillId="0" borderId="1" xfId="0" applyNumberFormat="1" applyFont="1" applyFill="1" applyBorder="1" applyAlignment="1">
      <alignment horizontal="right" wrapText="1"/>
    </xf>
    <xf numFmtId="164" fontId="3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0" fillId="0" borderId="0" xfId="0" applyNumberFormat="1"/>
    <xf numFmtId="0" fontId="0" fillId="4" borderId="0" xfId="0" applyFill="1" applyBorder="1" applyAlignment="1">
      <alignment wrapText="1"/>
    </xf>
    <xf numFmtId="0" fontId="0" fillId="4" borderId="0" xfId="0" applyFont="1" applyFill="1"/>
    <xf numFmtId="0" fontId="0" fillId="4" borderId="0" xfId="0" applyFill="1"/>
    <xf numFmtId="8" fontId="4" fillId="0" borderId="1" xfId="0" applyNumberFormat="1" applyFont="1" applyBorder="1" applyAlignment="1">
      <alignment horizontal="right" wrapText="1"/>
    </xf>
    <xf numFmtId="164" fontId="4" fillId="2" borderId="0" xfId="0" applyNumberFormat="1" applyFont="1" applyFill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C13" sqref="C13"/>
    </sheetView>
  </sheetViews>
  <sheetFormatPr defaultRowHeight="15" x14ac:dyDescent="0.25"/>
  <cols>
    <col min="1" max="1" width="5.28515625" customWidth="1"/>
  </cols>
  <sheetData>
    <row r="2" spans="1:3" x14ac:dyDescent="0.25">
      <c r="A2" s="1">
        <v>1</v>
      </c>
      <c r="B2" t="s">
        <v>0</v>
      </c>
    </row>
    <row r="3" spans="1:3" x14ac:dyDescent="0.25">
      <c r="A3" s="1">
        <v>2</v>
      </c>
      <c r="B3" t="s">
        <v>1</v>
      </c>
    </row>
    <row r="4" spans="1:3" x14ac:dyDescent="0.25">
      <c r="C4" t="s">
        <v>2</v>
      </c>
    </row>
    <row r="5" spans="1:3" x14ac:dyDescent="0.25">
      <c r="C5" t="s">
        <v>3</v>
      </c>
    </row>
    <row r="6" spans="1:3" x14ac:dyDescent="0.25">
      <c r="C6" t="s">
        <v>4</v>
      </c>
    </row>
    <row r="7" spans="1:3" x14ac:dyDescent="0.25">
      <c r="A7" s="1">
        <v>3</v>
      </c>
      <c r="B7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FAEA-D156-4841-BD3E-4FA0E0568F75}">
  <dimension ref="A1:D11"/>
  <sheetViews>
    <sheetView workbookViewId="0">
      <selection activeCell="I9" sqref="I9"/>
    </sheetView>
  </sheetViews>
  <sheetFormatPr defaultRowHeight="15" x14ac:dyDescent="0.25"/>
  <cols>
    <col min="1" max="1" width="21.5703125" customWidth="1"/>
    <col min="2" max="2" width="15.28515625" customWidth="1"/>
    <col min="3" max="3" width="14.28515625" customWidth="1"/>
    <col min="4" max="4" width="14.140625" customWidth="1"/>
  </cols>
  <sheetData>
    <row r="1" spans="1:4" x14ac:dyDescent="0.25">
      <c r="A1" s="49" t="s">
        <v>6</v>
      </c>
      <c r="B1" s="3" t="s">
        <v>89</v>
      </c>
    </row>
    <row r="3" spans="1:4" x14ac:dyDescent="0.25">
      <c r="A3" s="52" t="s">
        <v>7</v>
      </c>
      <c r="B3" s="52"/>
      <c r="C3" s="52"/>
      <c r="D3" s="52"/>
    </row>
    <row r="5" spans="1:4" ht="29.25" x14ac:dyDescent="0.25">
      <c r="A5" s="4" t="s">
        <v>8</v>
      </c>
      <c r="B5" s="5" t="s">
        <v>9</v>
      </c>
      <c r="C5" s="5" t="s">
        <v>10</v>
      </c>
      <c r="D5" s="5" t="s">
        <v>11</v>
      </c>
    </row>
    <row r="6" spans="1:4" x14ac:dyDescent="0.25">
      <c r="A6" s="6" t="s">
        <v>12</v>
      </c>
      <c r="B6" s="55">
        <v>0</v>
      </c>
      <c r="C6" s="11">
        <v>0</v>
      </c>
      <c r="D6" s="7">
        <f>IFERROR(C6*12,0)</f>
        <v>0</v>
      </c>
    </row>
    <row r="7" spans="1:4" x14ac:dyDescent="0.25">
      <c r="A7" s="6" t="s">
        <v>88</v>
      </c>
      <c r="B7" s="55">
        <v>0</v>
      </c>
      <c r="C7" s="11">
        <v>0</v>
      </c>
      <c r="D7" s="7">
        <f t="shared" ref="D7:D8" si="0">IFERROR(C7*12,0)</f>
        <v>0</v>
      </c>
    </row>
    <row r="8" spans="1:4" x14ac:dyDescent="0.25">
      <c r="A8" s="6" t="s">
        <v>87</v>
      </c>
      <c r="B8" s="55">
        <v>1</v>
      </c>
      <c r="C8" s="51">
        <v>2600</v>
      </c>
      <c r="D8" s="7">
        <f t="shared" si="0"/>
        <v>31200</v>
      </c>
    </row>
    <row r="9" spans="1:4" x14ac:dyDescent="0.25">
      <c r="A9" s="8"/>
      <c r="B9" s="8"/>
      <c r="C9" s="8"/>
      <c r="D9" s="8"/>
    </row>
    <row r="10" spans="1:4" ht="30" thickBot="1" x14ac:dyDescent="0.3">
      <c r="A10" s="4" t="s">
        <v>14</v>
      </c>
      <c r="B10" s="17">
        <f>SUM(B6:B9)</f>
        <v>1</v>
      </c>
      <c r="C10" s="20">
        <f>SUM(C6:C9)</f>
        <v>2600</v>
      </c>
      <c r="D10" s="38">
        <f>SUM(D6:D9)</f>
        <v>31200</v>
      </c>
    </row>
    <row r="11" spans="1:4" ht="15.75" thickTop="1" x14ac:dyDescent="0.25"/>
  </sheetData>
  <mergeCells count="1"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BA10-7CBE-4B6C-AAD1-CBC24E6502FB}">
  <dimension ref="A1:F24"/>
  <sheetViews>
    <sheetView workbookViewId="0">
      <selection activeCell="E25" sqref="E25"/>
    </sheetView>
  </sheetViews>
  <sheetFormatPr defaultRowHeight="15" x14ac:dyDescent="0.25"/>
  <cols>
    <col min="1" max="1" width="15.85546875" customWidth="1"/>
    <col min="2" max="2" width="15.5703125" customWidth="1"/>
    <col min="3" max="3" width="5.28515625" customWidth="1"/>
    <col min="4" max="4" width="14.42578125" customWidth="1"/>
    <col min="5" max="5" width="12.7109375" customWidth="1"/>
    <col min="6" max="6" width="15.7109375" customWidth="1"/>
  </cols>
  <sheetData>
    <row r="1" spans="1:6" x14ac:dyDescent="0.25">
      <c r="A1" s="48" t="s">
        <v>6</v>
      </c>
      <c r="B1" s="48" t="str">
        <f>'Rental Revenue'!B1</f>
        <v>121 Main St</v>
      </c>
      <c r="C1" s="24"/>
      <c r="D1" s="24"/>
      <c r="E1" s="24"/>
      <c r="F1" s="24"/>
    </row>
    <row r="2" spans="1:6" x14ac:dyDescent="0.25">
      <c r="A2" s="24"/>
      <c r="B2" s="24"/>
      <c r="C2" s="24"/>
      <c r="D2" s="24"/>
      <c r="E2" s="24"/>
      <c r="F2" s="24"/>
    </row>
    <row r="3" spans="1:6" x14ac:dyDescent="0.25">
      <c r="A3" s="52" t="s">
        <v>46</v>
      </c>
      <c r="B3" s="52"/>
      <c r="C3" s="52"/>
      <c r="D3" s="52"/>
      <c r="E3" s="52"/>
      <c r="F3" s="52"/>
    </row>
    <row r="4" spans="1:6" x14ac:dyDescent="0.25">
      <c r="A4" s="24"/>
      <c r="B4" s="24"/>
      <c r="C4" s="24"/>
      <c r="D4" s="24"/>
      <c r="E4" s="24"/>
      <c r="F4" s="24"/>
    </row>
    <row r="5" spans="1:6" ht="30" x14ac:dyDescent="0.25">
      <c r="A5" s="29" t="s">
        <v>18</v>
      </c>
      <c r="B5" s="24"/>
      <c r="C5" s="24"/>
      <c r="D5" s="25" t="s">
        <v>43</v>
      </c>
      <c r="E5" s="26" t="s">
        <v>44</v>
      </c>
      <c r="F5" s="26" t="s">
        <v>45</v>
      </c>
    </row>
    <row r="6" spans="1:6" ht="15.75" customHeight="1" x14ac:dyDescent="0.25">
      <c r="A6" s="39" t="s">
        <v>20</v>
      </c>
      <c r="B6" s="30">
        <v>309000</v>
      </c>
      <c r="C6" s="24"/>
      <c r="D6" s="53" t="s">
        <v>48</v>
      </c>
      <c r="E6" s="53"/>
      <c r="F6" s="53"/>
    </row>
    <row r="7" spans="1:6" x14ac:dyDescent="0.25">
      <c r="A7" s="39" t="s">
        <v>21</v>
      </c>
      <c r="B7" s="31">
        <v>35000</v>
      </c>
      <c r="C7" s="24"/>
      <c r="D7" s="39" t="s">
        <v>36</v>
      </c>
      <c r="E7" s="28">
        <f>IFERROR(F7/12,0)</f>
        <v>83.333333333333329</v>
      </c>
      <c r="F7" s="36">
        <v>1000</v>
      </c>
    </row>
    <row r="8" spans="1:6" x14ac:dyDescent="0.25">
      <c r="A8" s="39" t="s">
        <v>23</v>
      </c>
      <c r="B8" s="32">
        <f>B6-B7</f>
        <v>274000</v>
      </c>
      <c r="C8" s="24"/>
      <c r="D8" s="39" t="s">
        <v>47</v>
      </c>
      <c r="E8" s="28">
        <f>IFERROR(F8/12,0)</f>
        <v>623.15</v>
      </c>
      <c r="F8" s="35">
        <f>B13*B6</f>
        <v>7477.8</v>
      </c>
    </row>
    <row r="9" spans="1:6" x14ac:dyDescent="0.25">
      <c r="A9" s="39" t="s">
        <v>25</v>
      </c>
      <c r="B9" s="33">
        <v>0.05</v>
      </c>
      <c r="C9" s="24"/>
      <c r="D9" s="39"/>
      <c r="E9" s="26"/>
      <c r="F9" s="26"/>
    </row>
    <row r="10" spans="1:6" ht="30" x14ac:dyDescent="0.25">
      <c r="A10" s="39" t="s">
        <v>26</v>
      </c>
      <c r="B10" s="34">
        <f>-PPMT(B9/12,360,360,B8,0)</f>
        <v>1464.7879638704676</v>
      </c>
      <c r="C10" s="24"/>
      <c r="D10" s="53" t="s">
        <v>49</v>
      </c>
      <c r="E10" s="53"/>
      <c r="F10" s="53"/>
    </row>
    <row r="11" spans="1:6" x14ac:dyDescent="0.25">
      <c r="A11" s="27"/>
      <c r="B11" s="34"/>
      <c r="C11" s="24"/>
      <c r="D11" s="39" t="s">
        <v>33</v>
      </c>
      <c r="E11" s="42">
        <v>10</v>
      </c>
      <c r="F11" s="23">
        <f>IFERROR(E11*12,0)</f>
        <v>120</v>
      </c>
    </row>
    <row r="12" spans="1:6" ht="30" x14ac:dyDescent="0.25">
      <c r="A12" s="29" t="s">
        <v>51</v>
      </c>
      <c r="B12" s="24"/>
      <c r="C12" s="24"/>
      <c r="D12" s="39" t="s">
        <v>34</v>
      </c>
      <c r="E12" s="42">
        <v>50</v>
      </c>
      <c r="F12" s="23">
        <f t="shared" ref="F12:F16" si="0">IFERROR(E12*12,0)</f>
        <v>600</v>
      </c>
    </row>
    <row r="13" spans="1:6" ht="30" x14ac:dyDescent="0.25">
      <c r="A13" s="39" t="s">
        <v>50</v>
      </c>
      <c r="B13" s="40">
        <v>2.4199999999999999E-2</v>
      </c>
      <c r="C13" s="24"/>
      <c r="D13" s="39" t="s">
        <v>35</v>
      </c>
      <c r="E13" s="42">
        <v>0</v>
      </c>
      <c r="F13" s="23">
        <f t="shared" si="0"/>
        <v>0</v>
      </c>
    </row>
    <row r="14" spans="1:6" x14ac:dyDescent="0.25">
      <c r="A14" s="24"/>
      <c r="B14" s="24"/>
      <c r="C14" s="24"/>
      <c r="D14" s="39" t="s">
        <v>37</v>
      </c>
      <c r="E14" s="42">
        <v>0</v>
      </c>
      <c r="F14" s="23">
        <f t="shared" si="0"/>
        <v>0</v>
      </c>
    </row>
    <row r="15" spans="1:6" ht="30" x14ac:dyDescent="0.25">
      <c r="A15" s="24"/>
      <c r="B15" s="24"/>
      <c r="C15" s="24"/>
      <c r="D15" s="39" t="s">
        <v>38</v>
      </c>
      <c r="E15" s="42">
        <v>0</v>
      </c>
      <c r="F15" s="23">
        <f t="shared" si="0"/>
        <v>0</v>
      </c>
    </row>
    <row r="16" spans="1:6" x14ac:dyDescent="0.25">
      <c r="A16" s="24"/>
      <c r="B16" s="24"/>
      <c r="C16" s="24"/>
      <c r="D16" s="41" t="s">
        <v>53</v>
      </c>
      <c r="E16" s="42">
        <v>333</v>
      </c>
      <c r="F16" s="23">
        <f t="shared" si="0"/>
        <v>3996</v>
      </c>
    </row>
    <row r="17" spans="1:6" x14ac:dyDescent="0.25">
      <c r="A17" s="24"/>
      <c r="B17" s="24"/>
      <c r="C17" s="24"/>
      <c r="D17" s="24"/>
      <c r="E17" s="24"/>
      <c r="F17" s="24"/>
    </row>
    <row r="18" spans="1:6" ht="16.5" customHeight="1" x14ac:dyDescent="0.25">
      <c r="A18" s="54" t="s">
        <v>52</v>
      </c>
      <c r="B18" s="54"/>
      <c r="C18" s="24"/>
      <c r="D18" s="22" t="s">
        <v>31</v>
      </c>
      <c r="E18" s="43">
        <f>-(IFERROR((SUM(E7:E8)+SUM(E11:E17)),0))</f>
        <v>-1099.4833333333333</v>
      </c>
      <c r="F18" s="43">
        <f>-(IFERROR((SUM(F7:F8)+SUM(F11:F17)),0))</f>
        <v>-13193.8</v>
      </c>
    </row>
    <row r="19" spans="1:6" x14ac:dyDescent="0.25">
      <c r="A19" s="8" t="s">
        <v>31</v>
      </c>
      <c r="B19" s="7">
        <f>E18</f>
        <v>-1099.4833333333333</v>
      </c>
      <c r="C19" s="24"/>
      <c r="D19" s="24"/>
      <c r="E19" s="24"/>
      <c r="F19" s="24"/>
    </row>
    <row r="20" spans="1:6" x14ac:dyDescent="0.25">
      <c r="A20" s="8" t="s">
        <v>18</v>
      </c>
      <c r="B20" s="7">
        <f>B10*-1</f>
        <v>-1464.7879638704676</v>
      </c>
    </row>
    <row r="21" spans="1:6" ht="15.75" thickBot="1" x14ac:dyDescent="0.3">
      <c r="A21" s="22" t="s">
        <v>39</v>
      </c>
      <c r="B21" s="37">
        <f>SUM(B19:B20)</f>
        <v>-2564.2712972038007</v>
      </c>
    </row>
    <row r="22" spans="1:6" ht="15.75" thickTop="1" x14ac:dyDescent="0.25">
      <c r="A22" s="14"/>
      <c r="B22" s="14"/>
    </row>
    <row r="24" spans="1:6" x14ac:dyDescent="0.25">
      <c r="E24" s="46"/>
    </row>
  </sheetData>
  <mergeCells count="4">
    <mergeCell ref="D6:F6"/>
    <mergeCell ref="D10:F10"/>
    <mergeCell ref="A3:F3"/>
    <mergeCell ref="A18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9DF6-40FA-4E67-9EDE-16583C37E697}">
  <dimension ref="A1:F24"/>
  <sheetViews>
    <sheetView topLeftCell="A4" workbookViewId="0">
      <selection activeCell="A4" sqref="A4"/>
    </sheetView>
  </sheetViews>
  <sheetFormatPr defaultRowHeight="15" x14ac:dyDescent="0.25"/>
  <cols>
    <col min="1" max="1" width="53.85546875" bestFit="1" customWidth="1"/>
    <col min="2" max="2" width="9.5703125" bestFit="1" customWidth="1"/>
    <col min="3" max="3" width="7.7109375" bestFit="1" customWidth="1"/>
    <col min="4" max="4" width="14.5703125" customWidth="1"/>
    <col min="5" max="5" width="6.140625" customWidth="1"/>
  </cols>
  <sheetData>
    <row r="1" spans="1:6" ht="18.75" x14ac:dyDescent="0.3">
      <c r="A1" s="13" t="str">
        <f>'Rental Revenue'!B1</f>
        <v>121 Main St</v>
      </c>
      <c r="B1" s="13"/>
      <c r="C1" s="13"/>
      <c r="D1" s="8"/>
      <c r="E1" s="8"/>
      <c r="F1" s="14"/>
    </row>
    <row r="2" spans="1:6" x14ac:dyDescent="0.25">
      <c r="A2" s="8"/>
      <c r="B2" s="8"/>
      <c r="C2" s="8"/>
      <c r="D2" s="8"/>
      <c r="E2" s="8"/>
      <c r="F2" s="14"/>
    </row>
    <row r="3" spans="1:6" x14ac:dyDescent="0.25">
      <c r="A3" s="52" t="s">
        <v>41</v>
      </c>
      <c r="B3" s="52"/>
      <c r="C3" s="52"/>
      <c r="D3" s="52"/>
      <c r="E3" s="52"/>
      <c r="F3" s="14"/>
    </row>
    <row r="4" spans="1:6" x14ac:dyDescent="0.25">
      <c r="A4" s="47" t="str">
        <f>'Rental Revenue'!B1</f>
        <v>121 Main St</v>
      </c>
      <c r="B4" s="8"/>
      <c r="C4" s="8"/>
      <c r="D4" s="8"/>
      <c r="E4" s="8"/>
      <c r="F4" s="14"/>
    </row>
    <row r="5" spans="1:6" x14ac:dyDescent="0.25">
      <c r="A5" s="8"/>
      <c r="B5" s="8"/>
      <c r="C5" s="8"/>
      <c r="D5" s="8"/>
      <c r="E5" s="8"/>
      <c r="F5" s="14"/>
    </row>
    <row r="6" spans="1:6" ht="42.75" x14ac:dyDescent="0.25">
      <c r="A6" s="8"/>
      <c r="B6" s="18" t="s">
        <v>15</v>
      </c>
      <c r="C6" s="18" t="s">
        <v>16</v>
      </c>
      <c r="D6" s="18" t="s">
        <v>42</v>
      </c>
      <c r="E6" s="8"/>
      <c r="F6" s="14"/>
    </row>
    <row r="7" spans="1:6" x14ac:dyDescent="0.25">
      <c r="A7" s="15" t="s">
        <v>17</v>
      </c>
      <c r="B7" s="8"/>
      <c r="C7" s="8"/>
      <c r="D7" s="8"/>
      <c r="E7" s="8"/>
      <c r="F7" s="14"/>
    </row>
    <row r="8" spans="1:6" x14ac:dyDescent="0.25">
      <c r="A8" s="4" t="s">
        <v>19</v>
      </c>
      <c r="B8" s="8"/>
      <c r="C8" s="8"/>
      <c r="D8" s="8"/>
      <c r="E8" s="8"/>
      <c r="F8" s="14"/>
    </row>
    <row r="9" spans="1:6" x14ac:dyDescent="0.25">
      <c r="A9" s="6" t="s">
        <v>14</v>
      </c>
      <c r="B9" s="6"/>
      <c r="C9" s="6"/>
      <c r="D9" s="19">
        <f>'Rental Revenue'!D10</f>
        <v>31200</v>
      </c>
      <c r="E9" s="8"/>
      <c r="F9" s="14"/>
    </row>
    <row r="10" spans="1:6" x14ac:dyDescent="0.25">
      <c r="A10" s="6" t="s">
        <v>22</v>
      </c>
      <c r="B10" s="16">
        <v>8.3299999999999999E-2</v>
      </c>
      <c r="C10" s="17">
        <f>'Rental Revenue'!B10</f>
        <v>1</v>
      </c>
      <c r="D10" s="7">
        <f>-(B10*D9)</f>
        <v>-2598.96</v>
      </c>
      <c r="E10" s="8"/>
      <c r="F10" s="14"/>
    </row>
    <row r="11" spans="1:6" x14ac:dyDescent="0.25">
      <c r="A11" s="4" t="s">
        <v>24</v>
      </c>
      <c r="B11" s="8"/>
      <c r="C11" s="8"/>
      <c r="D11" s="10">
        <f>SUM(D9:D10)</f>
        <v>28601.040000000001</v>
      </c>
      <c r="E11" s="8"/>
      <c r="F11" s="14"/>
    </row>
    <row r="12" spans="1:6" x14ac:dyDescent="0.25">
      <c r="A12" s="6"/>
      <c r="B12" s="8"/>
      <c r="C12" s="8"/>
      <c r="D12" s="8"/>
      <c r="E12" s="8"/>
      <c r="F12" s="14"/>
    </row>
    <row r="13" spans="1:6" x14ac:dyDescent="0.25">
      <c r="A13" s="4" t="s">
        <v>27</v>
      </c>
      <c r="B13" s="8"/>
      <c r="C13" s="8"/>
      <c r="D13" s="8"/>
      <c r="E13" s="8"/>
      <c r="F13" s="14"/>
    </row>
    <row r="14" spans="1:6" x14ac:dyDescent="0.25">
      <c r="A14" s="6" t="s">
        <v>28</v>
      </c>
      <c r="B14" s="8"/>
      <c r="C14" s="8"/>
      <c r="D14" s="12" t="s">
        <v>13</v>
      </c>
      <c r="E14" s="8"/>
      <c r="F14" s="14"/>
    </row>
    <row r="15" spans="1:6" x14ac:dyDescent="0.25">
      <c r="A15" s="6" t="s">
        <v>29</v>
      </c>
      <c r="B15" s="8"/>
      <c r="C15" s="8"/>
      <c r="D15" s="12" t="s">
        <v>13</v>
      </c>
      <c r="E15" s="8"/>
      <c r="F15" s="14"/>
    </row>
    <row r="16" spans="1:6" x14ac:dyDescent="0.25">
      <c r="A16" s="4" t="s">
        <v>30</v>
      </c>
      <c r="B16" s="8"/>
      <c r="C16" s="8"/>
      <c r="D16" s="21">
        <f>IFERROR(SUM(D14:D15),0)</f>
        <v>0</v>
      </c>
      <c r="E16" s="8"/>
      <c r="F16" s="14"/>
    </row>
    <row r="17" spans="1:6" x14ac:dyDescent="0.25">
      <c r="A17" s="6"/>
      <c r="B17" s="8"/>
      <c r="C17" s="8"/>
      <c r="D17" s="8"/>
      <c r="E17" s="8"/>
      <c r="F17" s="14"/>
    </row>
    <row r="18" spans="1:6" x14ac:dyDescent="0.25">
      <c r="A18" s="22" t="s">
        <v>32</v>
      </c>
      <c r="B18" s="8"/>
      <c r="C18" s="8"/>
      <c r="D18" s="9">
        <f>IFERROR(D11+D16,0)</f>
        <v>28601.040000000001</v>
      </c>
      <c r="E18" s="8"/>
      <c r="F18" s="14"/>
    </row>
    <row r="19" spans="1:6" x14ac:dyDescent="0.25">
      <c r="A19" s="8"/>
      <c r="B19" s="8"/>
      <c r="C19" s="8"/>
      <c r="D19" s="8"/>
      <c r="E19" s="8"/>
      <c r="F19" s="14"/>
    </row>
    <row r="20" spans="1:6" x14ac:dyDescent="0.25">
      <c r="A20" s="22" t="s">
        <v>39</v>
      </c>
      <c r="B20" s="8"/>
      <c r="C20" s="8"/>
      <c r="D20" s="20">
        <f>Expenses!B21</f>
        <v>-2564.2712972038007</v>
      </c>
      <c r="E20" s="8"/>
      <c r="F20" s="14"/>
    </row>
    <row r="21" spans="1:6" x14ac:dyDescent="0.25">
      <c r="A21" s="8"/>
      <c r="B21" s="8"/>
      <c r="C21" s="8"/>
      <c r="D21" s="8"/>
      <c r="E21" s="8"/>
      <c r="F21" s="14"/>
    </row>
    <row r="22" spans="1:6" ht="15.75" thickBot="1" x14ac:dyDescent="0.3">
      <c r="A22" s="8" t="s">
        <v>40</v>
      </c>
      <c r="B22" s="8"/>
      <c r="C22" s="8"/>
      <c r="D22" s="38">
        <f>D18+D20</f>
        <v>26036.768702796202</v>
      </c>
      <c r="E22" s="8"/>
      <c r="F22" s="14"/>
    </row>
    <row r="23" spans="1:6" ht="15.75" thickTop="1" x14ac:dyDescent="0.25">
      <c r="A23" s="8"/>
      <c r="B23" s="8"/>
      <c r="C23" s="8"/>
      <c r="D23" s="8"/>
      <c r="E23" s="8"/>
      <c r="F23" s="14"/>
    </row>
    <row r="24" spans="1:6" x14ac:dyDescent="0.25">
      <c r="A24" s="14"/>
      <c r="B24" s="14"/>
      <c r="C24" s="14"/>
      <c r="D24" s="14"/>
      <c r="E24" s="14"/>
      <c r="F24" s="14"/>
    </row>
  </sheetData>
  <mergeCells count="1"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D263-18DD-4567-A383-F63CDD720C11}">
  <dimension ref="A1:B30"/>
  <sheetViews>
    <sheetView workbookViewId="0">
      <selection sqref="A1:B1"/>
    </sheetView>
  </sheetViews>
  <sheetFormatPr defaultRowHeight="15" x14ac:dyDescent="0.25"/>
  <cols>
    <col min="1" max="1" width="13.42578125" customWidth="1"/>
    <col min="2" max="2" width="16.5703125" customWidth="1"/>
  </cols>
  <sheetData>
    <row r="1" spans="1:2" x14ac:dyDescent="0.25">
      <c r="A1" s="49" t="s">
        <v>6</v>
      </c>
      <c r="B1" s="49" t="str">
        <f>'Rental Revenue'!B1</f>
        <v>121 Main St</v>
      </c>
    </row>
    <row r="3" spans="1:2" x14ac:dyDescent="0.25">
      <c r="A3" s="52" t="s">
        <v>76</v>
      </c>
      <c r="B3" s="52"/>
    </row>
    <row r="4" spans="1:2" x14ac:dyDescent="0.25">
      <c r="A4" s="8"/>
      <c r="B4" s="8"/>
    </row>
    <row r="5" spans="1:2" x14ac:dyDescent="0.25">
      <c r="A5" s="8"/>
      <c r="B5" s="8"/>
    </row>
    <row r="6" spans="1:2" x14ac:dyDescent="0.25">
      <c r="A6" s="4" t="s">
        <v>54</v>
      </c>
      <c r="B6" s="8"/>
    </row>
    <row r="7" spans="1:2" x14ac:dyDescent="0.25">
      <c r="A7" s="6" t="s">
        <v>55</v>
      </c>
      <c r="B7" s="45" t="s">
        <v>13</v>
      </c>
    </row>
    <row r="8" spans="1:2" x14ac:dyDescent="0.25">
      <c r="A8" s="6" t="s">
        <v>56</v>
      </c>
      <c r="B8" s="45" t="s">
        <v>13</v>
      </c>
    </row>
    <row r="9" spans="1:2" ht="30" x14ac:dyDescent="0.25">
      <c r="A9" s="6" t="s">
        <v>57</v>
      </c>
      <c r="B9" s="45" t="s">
        <v>13</v>
      </c>
    </row>
    <row r="10" spans="1:2" x14ac:dyDescent="0.25">
      <c r="A10" s="6" t="s">
        <v>58</v>
      </c>
      <c r="B10" s="45" t="s">
        <v>13</v>
      </c>
    </row>
    <row r="11" spans="1:2" x14ac:dyDescent="0.25">
      <c r="A11" s="6" t="s">
        <v>59</v>
      </c>
      <c r="B11" s="45" t="s">
        <v>13</v>
      </c>
    </row>
    <row r="12" spans="1:2" x14ac:dyDescent="0.25">
      <c r="A12" s="6" t="s">
        <v>60</v>
      </c>
      <c r="B12" s="45" t="s">
        <v>13</v>
      </c>
    </row>
    <row r="13" spans="1:2" ht="30" x14ac:dyDescent="0.25">
      <c r="A13" s="6" t="s">
        <v>61</v>
      </c>
      <c r="B13" s="45" t="s">
        <v>13</v>
      </c>
    </row>
    <row r="14" spans="1:2" x14ac:dyDescent="0.25">
      <c r="A14" s="6" t="s">
        <v>62</v>
      </c>
      <c r="B14" s="45">
        <v>50</v>
      </c>
    </row>
    <row r="15" spans="1:2" x14ac:dyDescent="0.25">
      <c r="A15" s="6" t="s">
        <v>63</v>
      </c>
      <c r="B15" s="45" t="s">
        <v>13</v>
      </c>
    </row>
    <row r="16" spans="1:2" x14ac:dyDescent="0.25">
      <c r="A16" s="6" t="s">
        <v>64</v>
      </c>
      <c r="B16" s="45" t="s">
        <v>13</v>
      </c>
    </row>
    <row r="17" spans="1:2" x14ac:dyDescent="0.25">
      <c r="A17" s="6" t="s">
        <v>65</v>
      </c>
      <c r="B17" s="45" t="s">
        <v>13</v>
      </c>
    </row>
    <row r="18" spans="1:2" x14ac:dyDescent="0.25">
      <c r="A18" s="6" t="s">
        <v>36</v>
      </c>
      <c r="B18" s="45" t="s">
        <v>13</v>
      </c>
    </row>
    <row r="19" spans="1:2" x14ac:dyDescent="0.25">
      <c r="A19" s="6" t="s">
        <v>66</v>
      </c>
      <c r="B19" s="45" t="s">
        <v>13</v>
      </c>
    </row>
    <row r="20" spans="1:2" x14ac:dyDescent="0.25">
      <c r="A20" s="6" t="s">
        <v>67</v>
      </c>
      <c r="B20" s="45" t="s">
        <v>13</v>
      </c>
    </row>
    <row r="21" spans="1:2" x14ac:dyDescent="0.25">
      <c r="A21" s="6" t="s">
        <v>68</v>
      </c>
      <c r="B21" s="45" t="s">
        <v>13</v>
      </c>
    </row>
    <row r="22" spans="1:2" x14ac:dyDescent="0.25">
      <c r="A22" s="6" t="s">
        <v>69</v>
      </c>
      <c r="B22" s="45" t="s">
        <v>13</v>
      </c>
    </row>
    <row r="23" spans="1:2" x14ac:dyDescent="0.25">
      <c r="A23" s="6" t="s">
        <v>70</v>
      </c>
      <c r="B23" s="45" t="s">
        <v>13</v>
      </c>
    </row>
    <row r="24" spans="1:2" x14ac:dyDescent="0.25">
      <c r="A24" s="6" t="s">
        <v>71</v>
      </c>
      <c r="B24" s="45" t="s">
        <v>13</v>
      </c>
    </row>
    <row r="25" spans="1:2" x14ac:dyDescent="0.25">
      <c r="A25" s="6" t="s">
        <v>72</v>
      </c>
      <c r="B25" s="45" t="s">
        <v>13</v>
      </c>
    </row>
    <row r="26" spans="1:2" x14ac:dyDescent="0.25">
      <c r="A26" s="6" t="s">
        <v>73</v>
      </c>
      <c r="B26" s="45" t="s">
        <v>13</v>
      </c>
    </row>
    <row r="27" spans="1:2" x14ac:dyDescent="0.25">
      <c r="A27" s="8"/>
      <c r="B27" s="8"/>
    </row>
    <row r="28" spans="1:2" x14ac:dyDescent="0.25">
      <c r="A28" s="4" t="s">
        <v>74</v>
      </c>
      <c r="B28" s="44">
        <f>IFERROR(SUM(B7:B27),0)</f>
        <v>50</v>
      </c>
    </row>
    <row r="29" spans="1:2" x14ac:dyDescent="0.25">
      <c r="A29" s="8"/>
      <c r="B29" s="8"/>
    </row>
    <row r="30" spans="1:2" ht="43.5" x14ac:dyDescent="0.25">
      <c r="A30" s="4" t="s">
        <v>75</v>
      </c>
      <c r="B30" s="44">
        <f>B28/'Rental Revenue'!B10</f>
        <v>50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6C17-DCD5-4E49-84EF-C8557CA23CB3}">
  <dimension ref="A1:B17"/>
  <sheetViews>
    <sheetView tabSelected="1" workbookViewId="0">
      <selection activeCell="P15" sqref="P15"/>
    </sheetView>
  </sheetViews>
  <sheetFormatPr defaultRowHeight="15" x14ac:dyDescent="0.25"/>
  <cols>
    <col min="1" max="1" width="21.140625" customWidth="1"/>
    <col min="2" max="2" width="16.28515625" customWidth="1"/>
  </cols>
  <sheetData>
    <row r="1" spans="1:2" x14ac:dyDescent="0.25">
      <c r="A1" s="49" t="s">
        <v>6</v>
      </c>
      <c r="B1" s="49" t="str">
        <f>'Rental Revenue'!B1</f>
        <v>121 Main St</v>
      </c>
    </row>
    <row r="3" spans="1:2" x14ac:dyDescent="0.25">
      <c r="A3" s="52" t="s">
        <v>86</v>
      </c>
      <c r="B3" s="52"/>
    </row>
    <row r="4" spans="1:2" x14ac:dyDescent="0.25">
      <c r="A4" s="8"/>
      <c r="B4" s="8"/>
    </row>
    <row r="5" spans="1:2" x14ac:dyDescent="0.25">
      <c r="A5" s="4" t="s">
        <v>77</v>
      </c>
      <c r="B5" s="8"/>
    </row>
    <row r="6" spans="1:2" ht="30" x14ac:dyDescent="0.25">
      <c r="A6" s="6" t="s">
        <v>78</v>
      </c>
      <c r="B6" s="7">
        <f>'Pro Forma NOI'!D22</f>
        <v>26036.768702796202</v>
      </c>
    </row>
    <row r="7" spans="1:2" x14ac:dyDescent="0.25">
      <c r="A7" s="6" t="s">
        <v>79</v>
      </c>
      <c r="B7" s="16">
        <v>0.06</v>
      </c>
    </row>
    <row r="8" spans="1:2" x14ac:dyDescent="0.25">
      <c r="A8" s="6" t="s">
        <v>80</v>
      </c>
      <c r="B8" s="50">
        <f>ROUND(B6/B7,-3)</f>
        <v>434000</v>
      </c>
    </row>
    <row r="9" spans="1:2" x14ac:dyDescent="0.25">
      <c r="A9" s="8"/>
      <c r="B9" s="8"/>
    </row>
    <row r="10" spans="1:2" x14ac:dyDescent="0.25">
      <c r="A10" s="4" t="s">
        <v>81</v>
      </c>
      <c r="B10" s="8"/>
    </row>
    <row r="11" spans="1:2" x14ac:dyDescent="0.25">
      <c r="A11" s="6" t="s">
        <v>82</v>
      </c>
      <c r="B11" s="7">
        <f>Expenses!B6</f>
        <v>309000</v>
      </c>
    </row>
    <row r="12" spans="1:2" x14ac:dyDescent="0.25">
      <c r="A12" s="6" t="s">
        <v>83</v>
      </c>
      <c r="B12" s="45">
        <f>'Reno Costs'!B28</f>
        <v>50</v>
      </c>
    </row>
    <row r="13" spans="1:2" x14ac:dyDescent="0.25">
      <c r="A13" s="4" t="s">
        <v>84</v>
      </c>
      <c r="B13" s="10">
        <f>SUM(B11:B12)</f>
        <v>309050</v>
      </c>
    </row>
    <row r="14" spans="1:2" x14ac:dyDescent="0.25">
      <c r="A14" s="8"/>
      <c r="B14" s="8"/>
    </row>
    <row r="15" spans="1:2" x14ac:dyDescent="0.25">
      <c r="A15" s="8"/>
      <c r="B15" s="8"/>
    </row>
    <row r="16" spans="1:2" ht="15.75" thickBot="1" x14ac:dyDescent="0.3">
      <c r="A16" s="4" t="s">
        <v>85</v>
      </c>
      <c r="B16" s="38">
        <f>B8-B13</f>
        <v>124950</v>
      </c>
    </row>
    <row r="17" ht="15.75" thickTop="1" x14ac:dyDescent="0.25"/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Rental Revenue</vt:lpstr>
      <vt:lpstr>Expenses</vt:lpstr>
      <vt:lpstr>Pro Forma NOI</vt:lpstr>
      <vt:lpstr>Reno Costs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Woodruff</dc:creator>
  <cp:lastModifiedBy>Dana Woodruff</cp:lastModifiedBy>
  <dcterms:created xsi:type="dcterms:W3CDTF">2015-06-05T18:17:20Z</dcterms:created>
  <dcterms:modified xsi:type="dcterms:W3CDTF">2021-03-15T19:52:22Z</dcterms:modified>
</cp:coreProperties>
</file>