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anas\Desktop\"/>
    </mc:Choice>
  </mc:AlternateContent>
  <xr:revisionPtr revIDLastSave="0" documentId="13_ncr:1_{CA80745D-00E5-4FDD-967C-867810366DD5}" xr6:coauthVersionLast="46" xr6:coauthVersionMax="46" xr10:uidLastSave="{00000000-0000-0000-0000-000000000000}"/>
  <bookViews>
    <workbookView xWindow="6840" yWindow="945" windowWidth="24255" windowHeight="16980" activeTab="1" xr2:uid="{00000000-000D-0000-FFFF-FFFF00000000}"/>
  </bookViews>
  <sheets>
    <sheet name="DealSheet" sheetId="4" r:id="rId1"/>
    <sheet name="Comps" sheetId="3" r:id="rId2"/>
    <sheet name="Repair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4" l="1"/>
  <c r="G34" i="4"/>
  <c r="C34" i="4"/>
  <c r="J14" i="4" l="1"/>
  <c r="B11" i="4"/>
  <c r="F11" i="4"/>
  <c r="G26" i="4" s="1"/>
  <c r="C26" i="4"/>
  <c r="J11" i="4"/>
  <c r="K13" i="4"/>
  <c r="G13" i="4"/>
  <c r="C13" i="4"/>
  <c r="B1" i="5"/>
  <c r="G31" i="4"/>
  <c r="K32" i="4"/>
  <c r="K31" i="4"/>
  <c r="K29" i="4"/>
  <c r="K12" i="4"/>
  <c r="C32" i="4"/>
  <c r="C31" i="4"/>
  <c r="C29" i="4"/>
  <c r="G12" i="4"/>
  <c r="C11" i="4"/>
  <c r="C12" i="4"/>
  <c r="G8" i="3"/>
  <c r="G7" i="3"/>
  <c r="G6" i="3"/>
  <c r="D8" i="3"/>
  <c r="D7" i="3"/>
  <c r="D6" i="3"/>
  <c r="D3" i="3"/>
  <c r="D2" i="3"/>
  <c r="D1" i="3"/>
  <c r="G9" i="3" l="1"/>
  <c r="D4" i="3"/>
  <c r="D9" i="3"/>
  <c r="G29" i="4"/>
  <c r="G11" i="4"/>
  <c r="G15" i="4" s="1"/>
  <c r="K11" i="4"/>
  <c r="K15" i="4" s="1"/>
  <c r="K38" i="4" s="1"/>
  <c r="C24" i="4"/>
  <c r="C30" i="4" s="1"/>
  <c r="C35" i="4" s="1"/>
  <c r="K24" i="4"/>
  <c r="G24" i="4"/>
  <c r="C15" i="4"/>
  <c r="C38" i="4" s="1"/>
  <c r="G20" i="4" l="1"/>
  <c r="G38" i="4"/>
  <c r="K30" i="4"/>
  <c r="K35" i="4" s="1"/>
  <c r="C20" i="4"/>
  <c r="K21" i="4"/>
  <c r="K20" i="4"/>
  <c r="G21" i="4"/>
  <c r="G19" i="4"/>
  <c r="G30" i="4"/>
  <c r="G35" i="4" s="1"/>
  <c r="K19" i="4"/>
  <c r="C19" i="4"/>
  <c r="C21" i="4"/>
</calcChain>
</file>

<file path=xl/sharedStrings.xml><?xml version="1.0" encoding="utf-8"?>
<sst xmlns="http://schemas.openxmlformats.org/spreadsheetml/2006/main" count="150" uniqueCount="79">
  <si>
    <t>A</t>
  </si>
  <si>
    <t>0.4 mi</t>
  </si>
  <si>
    <t>Weston</t>
  </si>
  <si>
    <t>2000 Bagby Street Unit#13426</t>
  </si>
  <si>
    <t>Rise Condo</t>
  </si>
  <si>
    <t>0.5 mi</t>
  </si>
  <si>
    <t>0.9 mi</t>
  </si>
  <si>
    <t>Joe Annie Street Twnhms</t>
  </si>
  <si>
    <t>S</t>
  </si>
  <si>
    <t>2000 Bagby Street Unit#13428</t>
  </si>
  <si>
    <t>2000 Bagby Street Unit#7428</t>
  </si>
  <si>
    <t>Dist</t>
  </si>
  <si>
    <t>Status</t>
  </si>
  <si>
    <t>Address</t>
  </si>
  <si>
    <t>Subdivision</t>
  </si>
  <si>
    <t>SF</t>
  </si>
  <si>
    <t>Price</t>
  </si>
  <si>
    <t>PSF</t>
  </si>
  <si>
    <t>Beds</t>
  </si>
  <si>
    <t>Baths</t>
  </si>
  <si>
    <t>DOM</t>
  </si>
  <si>
    <t>Median:</t>
  </si>
  <si>
    <t>Unit average:</t>
  </si>
  <si>
    <t>Average:</t>
  </si>
  <si>
    <t>All Mean:</t>
  </si>
  <si>
    <t>Sold Mean:</t>
  </si>
  <si>
    <t>&lt;30 days Sold Mean:</t>
  </si>
  <si>
    <t>Purchase Price</t>
  </si>
  <si>
    <t>Taxes</t>
  </si>
  <si>
    <t>HOA</t>
  </si>
  <si>
    <t>Payments</t>
  </si>
  <si>
    <t>Monthly</t>
  </si>
  <si>
    <t>Rent</t>
  </si>
  <si>
    <t>Mortgage</t>
  </si>
  <si>
    <t>LTV</t>
  </si>
  <si>
    <t>PDTI</t>
  </si>
  <si>
    <t>Cash Flow</t>
  </si>
  <si>
    <t>Interest Rate</t>
  </si>
  <si>
    <t>Cash to close</t>
  </si>
  <si>
    <t>Lender Fees</t>
  </si>
  <si>
    <t>Title Fees, estimate</t>
  </si>
  <si>
    <t>Down Payment</t>
  </si>
  <si>
    <t>Tax escrow</t>
  </si>
  <si>
    <t>Prepaid Interest</t>
  </si>
  <si>
    <t>Processing Fee</t>
  </si>
  <si>
    <t>Patio</t>
  </si>
  <si>
    <t>Laundry light cover</t>
  </si>
  <si>
    <t>Paint and drywall</t>
  </si>
  <si>
    <t>AC ducting</t>
  </si>
  <si>
    <t>Closet Elfa</t>
  </si>
  <si>
    <t>Closet flooring</t>
  </si>
  <si>
    <t>Bathtub</t>
  </si>
  <si>
    <t>Total</t>
  </si>
  <si>
    <t>Laundry W/D</t>
  </si>
  <si>
    <t>Caulking</t>
  </si>
  <si>
    <t>Window coverings</t>
  </si>
  <si>
    <t>Req'd Lease</t>
  </si>
  <si>
    <t>DSCR=NOI/Debt</t>
  </si>
  <si>
    <t>Appraisal</t>
  </si>
  <si>
    <t>Insurance</t>
  </si>
  <si>
    <t>DSCR</t>
  </si>
  <si>
    <t>Loan and Lender fees</t>
  </si>
  <si>
    <t>Closing Estimate</t>
  </si>
  <si>
    <t>NOI Metrics</t>
  </si>
  <si>
    <t>Debt</t>
  </si>
  <si>
    <t>Annual</t>
  </si>
  <si>
    <t>Buydown</t>
  </si>
  <si>
    <t>Matt-Lender A</t>
  </si>
  <si>
    <t>Susan - Lender B</t>
  </si>
  <si>
    <t>Jeremy - Lender C</t>
  </si>
  <si>
    <t>Unit average, Active:</t>
  </si>
  <si>
    <t>Unit average, Sold:</t>
  </si>
  <si>
    <t>Target Unit, SF</t>
  </si>
  <si>
    <t>Deck</t>
  </si>
  <si>
    <t>Deal Sheet - Comparison for the Investor</t>
  </si>
  <si>
    <t>1512 Stanford Street</t>
  </si>
  <si>
    <t>2000 Bagby Street Unit#11426</t>
  </si>
  <si>
    <t>2900 W Dallas Street</t>
  </si>
  <si>
    <t>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</si>
</sst>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0.0%"/>
    <numFmt numFmtId="167" formatCode="0.000%"/>
    <numFmt numFmtId="168" formatCode="_(&quot;$&quot;* #,##0_);_(&quot;$&quot;* \(#,##0\);_(&quot;$&quot;* &quot;-&quot;??_);_(@_)"/>
    <numFmt numFmtId="169" formatCode="0.000"/>
    <numFmt numFmtId="170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rgb="FF009CFD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8"/>
      <name val="Verdana"/>
      <family val="2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Fill="1"/>
    <xf numFmtId="0" fontId="0" fillId="3" borderId="0" xfId="0" applyFill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2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right" vertical="center"/>
    </xf>
    <xf numFmtId="8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44" fontId="0" fillId="0" borderId="0" xfId="1" applyFont="1"/>
    <xf numFmtId="44" fontId="0" fillId="0" borderId="2" xfId="1" applyFont="1" applyBorder="1"/>
    <xf numFmtId="44" fontId="0" fillId="0" borderId="0" xfId="0" applyNumberFormat="1"/>
    <xf numFmtId="9" fontId="0" fillId="0" borderId="0" xfId="3" applyFont="1"/>
    <xf numFmtId="44" fontId="6" fillId="0" borderId="0" xfId="1" applyFont="1"/>
    <xf numFmtId="166" fontId="0" fillId="0" borderId="0" xfId="3" applyNumberFormat="1" applyFont="1"/>
    <xf numFmtId="0" fontId="0" fillId="0" borderId="0" xfId="0" applyAlignment="1"/>
    <xf numFmtId="44" fontId="0" fillId="6" borderId="0" xfId="1" applyFont="1" applyFill="1"/>
    <xf numFmtId="0" fontId="0" fillId="6" borderId="0" xfId="0" applyFill="1"/>
    <xf numFmtId="44" fontId="0" fillId="6" borderId="2" xfId="1" applyFont="1" applyFill="1" applyBorder="1"/>
    <xf numFmtId="44" fontId="0" fillId="0" borderId="0" xfId="1" applyFont="1" applyFill="1"/>
    <xf numFmtId="9" fontId="0" fillId="0" borderId="0" xfId="3" applyFont="1" applyFill="1"/>
    <xf numFmtId="44" fontId="0" fillId="0" borderId="2" xfId="1" applyFont="1" applyFill="1" applyBorder="1"/>
    <xf numFmtId="167" fontId="0" fillId="6" borderId="0" xfId="3" applyNumberFormat="1" applyFont="1" applyFill="1"/>
    <xf numFmtId="168" fontId="0" fillId="0" borderId="0" xfId="1" applyNumberFormat="1" applyFont="1"/>
    <xf numFmtId="9" fontId="0" fillId="7" borderId="0" xfId="3" applyFont="1" applyFill="1"/>
    <xf numFmtId="0" fontId="0" fillId="7" borderId="0" xfId="0" applyFill="1" applyAlignment="1"/>
    <xf numFmtId="0" fontId="0" fillId="0" borderId="0" xfId="0" quotePrefix="1"/>
    <xf numFmtId="9" fontId="0" fillId="0" borderId="0" xfId="0" applyNumberFormat="1"/>
    <xf numFmtId="9" fontId="0" fillId="0" borderId="0" xfId="0" applyNumberFormat="1" applyFill="1"/>
    <xf numFmtId="166" fontId="0" fillId="0" borderId="0" xfId="3" applyNumberFormat="1" applyFont="1" applyFill="1"/>
    <xf numFmtId="0" fontId="0" fillId="0" borderId="0" xfId="0" applyFill="1" applyAlignment="1"/>
    <xf numFmtId="3" fontId="0" fillId="0" borderId="0" xfId="0" applyNumberFormat="1"/>
    <xf numFmtId="169" fontId="0" fillId="0" borderId="0" xfId="0" applyNumberFormat="1"/>
    <xf numFmtId="44" fontId="0" fillId="0" borderId="0" xfId="1" applyFont="1" applyFill="1" applyAlignment="1">
      <alignment horizontal="center"/>
    </xf>
    <xf numFmtId="10" fontId="0" fillId="0" borderId="0" xfId="3" applyNumberFormat="1" applyFont="1" applyFill="1" applyAlignment="1">
      <alignment horizontal="center"/>
    </xf>
    <xf numFmtId="44" fontId="0" fillId="9" borderId="2" xfId="1" applyFont="1" applyFill="1" applyBorder="1"/>
    <xf numFmtId="166" fontId="0" fillId="6" borderId="0" xfId="3" applyNumberFormat="1" applyFont="1" applyFill="1" applyAlignment="1">
      <alignment horizontal="center"/>
    </xf>
    <xf numFmtId="9" fontId="0" fillId="6" borderId="0" xfId="3" applyFont="1" applyFill="1" applyAlignment="1">
      <alignment horizontal="center"/>
    </xf>
    <xf numFmtId="166" fontId="0" fillId="6" borderId="0" xfId="0" applyNumberFormat="1" applyFill="1" applyAlignment="1">
      <alignment horizontal="center"/>
    </xf>
    <xf numFmtId="170" fontId="0" fillId="2" borderId="0" xfId="0" applyNumberFormat="1" applyFill="1"/>
    <xf numFmtId="170" fontId="0" fillId="3" borderId="0" xfId="0" applyNumberFormat="1" applyFill="1"/>
    <xf numFmtId="170" fontId="0" fillId="4" borderId="0" xfId="0" applyNumberFormat="1" applyFill="1"/>
    <xf numFmtId="0" fontId="0" fillId="10" borderId="0" xfId="0" applyFill="1"/>
    <xf numFmtId="168" fontId="0" fillId="10" borderId="0" xfId="1" applyNumberFormat="1" applyFont="1" applyFill="1"/>
    <xf numFmtId="0" fontId="0" fillId="6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/>
    <xf numFmtId="0" fontId="5" fillId="0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8" fillId="3" borderId="1" xfId="2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9" fillId="2" borderId="1" xfId="0" applyNumberFormat="1" applyFont="1" applyFill="1" applyBorder="1" applyAlignment="1">
      <alignment horizontal="center" vertical="center"/>
    </xf>
    <xf numFmtId="6" fontId="9" fillId="2" borderId="1" xfId="0" applyNumberFormat="1" applyFont="1" applyFill="1" applyBorder="1" applyAlignment="1">
      <alignment horizontal="right" vertical="center"/>
    </xf>
    <xf numFmtId="8" fontId="9" fillId="2" borderId="1" xfId="0" applyNumberFormat="1" applyFont="1" applyFill="1" applyBorder="1" applyAlignment="1">
      <alignment horizontal="right" vertical="center"/>
    </xf>
    <xf numFmtId="1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6"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py.mapPopup('188663429',%209,%201)" TargetMode="External"/><Relationship Id="rId2" Type="http://schemas.openxmlformats.org/officeDocument/2006/relationships/hyperlink" Target="javascript:Dpy.mapPopup('191709349',%209,%201)" TargetMode="External"/><Relationship Id="rId1" Type="http://schemas.openxmlformats.org/officeDocument/2006/relationships/hyperlink" Target="javascript:Dpy.mapPopup('193409084',%209,%201)" TargetMode="External"/><Relationship Id="rId6" Type="http://schemas.openxmlformats.org/officeDocument/2006/relationships/hyperlink" Target="javascript:Dpy.mapPopup('193409084',%209,%201)" TargetMode="External"/><Relationship Id="rId5" Type="http://schemas.openxmlformats.org/officeDocument/2006/relationships/hyperlink" Target="javascript:Dpy.mapPopup('189431880',%209,%201)" TargetMode="External"/><Relationship Id="rId4" Type="http://schemas.openxmlformats.org/officeDocument/2006/relationships/hyperlink" Target="javascript:Dpy.mapPopup('190344117',%209,%20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AA00-C1E9-417B-B5D7-68BA769FAD12}">
  <dimension ref="A1:O43"/>
  <sheetViews>
    <sheetView workbookViewId="0"/>
  </sheetViews>
  <sheetFormatPr defaultRowHeight="15" x14ac:dyDescent="0.25"/>
  <cols>
    <col min="1" max="1" width="16.5703125" customWidth="1"/>
    <col min="2" max="2" width="14.7109375" customWidth="1"/>
    <col min="3" max="3" width="15.28515625" customWidth="1"/>
    <col min="4" max="4" width="7.28515625" customWidth="1"/>
    <col min="5" max="5" width="15.5703125" customWidth="1"/>
    <col min="6" max="6" width="16" customWidth="1"/>
    <col min="7" max="7" width="16.85546875" customWidth="1"/>
    <col min="8" max="8" width="7.85546875" customWidth="1"/>
    <col min="9" max="9" width="15.5703125" customWidth="1"/>
    <col min="10" max="10" width="17.28515625" customWidth="1"/>
    <col min="11" max="11" width="16.42578125" customWidth="1"/>
    <col min="15" max="15" width="11.5703125" bestFit="1" customWidth="1"/>
  </cols>
  <sheetData>
    <row r="1" spans="1:15" ht="18.75" x14ac:dyDescent="0.3">
      <c r="A1" s="62" t="s">
        <v>74</v>
      </c>
      <c r="B1" s="60"/>
      <c r="C1" s="60"/>
    </row>
    <row r="2" spans="1:15" x14ac:dyDescent="0.25">
      <c r="A2" s="61"/>
      <c r="B2" s="4"/>
      <c r="C2" s="4"/>
    </row>
    <row r="3" spans="1:15" x14ac:dyDescent="0.25">
      <c r="A3" s="1" t="s">
        <v>27</v>
      </c>
      <c r="B3" s="30">
        <v>300000</v>
      </c>
      <c r="E3" s="47" t="s">
        <v>27</v>
      </c>
      <c r="F3" s="30">
        <v>300000</v>
      </c>
      <c r="I3" s="47" t="s">
        <v>27</v>
      </c>
      <c r="J3" s="30">
        <v>300000</v>
      </c>
    </row>
    <row r="4" spans="1:15" x14ac:dyDescent="0.25">
      <c r="A4" s="1" t="s">
        <v>34</v>
      </c>
      <c r="B4" s="31">
        <v>0.8</v>
      </c>
      <c r="E4" s="3" t="s">
        <v>34</v>
      </c>
      <c r="F4" s="31">
        <v>0.75</v>
      </c>
      <c r="I4" s="3" t="s">
        <v>34</v>
      </c>
      <c r="J4" s="31">
        <v>0.8</v>
      </c>
    </row>
    <row r="5" spans="1:15" x14ac:dyDescent="0.25">
      <c r="A5" s="1" t="s">
        <v>37</v>
      </c>
      <c r="B5" s="36">
        <v>5.3749999999999999E-2</v>
      </c>
      <c r="E5" s="48" t="s">
        <v>37</v>
      </c>
      <c r="F5" s="36">
        <v>5.2499999999999998E-2</v>
      </c>
      <c r="I5" s="48" t="s">
        <v>37</v>
      </c>
      <c r="J5" s="36">
        <v>4.7500000000000001E-2</v>
      </c>
    </row>
    <row r="6" spans="1:15" x14ac:dyDescent="0.25">
      <c r="B6" s="26"/>
      <c r="E6" s="34"/>
      <c r="F6" s="26"/>
      <c r="I6" s="34"/>
      <c r="J6" s="26"/>
      <c r="N6" s="45"/>
    </row>
    <row r="7" spans="1:15" x14ac:dyDescent="0.25">
      <c r="B7" s="38" t="s">
        <v>67</v>
      </c>
      <c r="C7" s="39"/>
      <c r="E7" s="34"/>
      <c r="F7" s="38" t="s">
        <v>68</v>
      </c>
      <c r="G7" s="29"/>
      <c r="I7" s="38" t="s">
        <v>69</v>
      </c>
      <c r="J7" s="26"/>
      <c r="K7" s="29"/>
      <c r="N7" s="26"/>
      <c r="O7" s="37"/>
    </row>
    <row r="8" spans="1:15" x14ac:dyDescent="0.25">
      <c r="B8" s="34"/>
      <c r="C8" s="44"/>
      <c r="D8" s="4"/>
      <c r="E8" s="34"/>
      <c r="F8" s="34"/>
      <c r="G8" s="29"/>
      <c r="I8" s="34"/>
      <c r="J8" s="26"/>
      <c r="K8" s="29"/>
      <c r="N8" s="26"/>
      <c r="O8" s="37"/>
    </row>
    <row r="9" spans="1:15" ht="15.75" thickBot="1" x14ac:dyDescent="0.3">
      <c r="A9" s="59" t="s">
        <v>64</v>
      </c>
      <c r="B9" s="59"/>
      <c r="C9" s="59"/>
      <c r="D9" s="4"/>
      <c r="E9" s="59" t="s">
        <v>64</v>
      </c>
      <c r="F9" s="59"/>
      <c r="G9" s="59"/>
      <c r="I9" s="59" t="s">
        <v>64</v>
      </c>
      <c r="J9" s="59"/>
      <c r="K9" s="59"/>
      <c r="N9" s="26"/>
      <c r="O9" s="37"/>
    </row>
    <row r="10" spans="1:15" x14ac:dyDescent="0.25">
      <c r="C10" s="1" t="s">
        <v>31</v>
      </c>
      <c r="E10" s="4"/>
      <c r="G10" s="1" t="s">
        <v>31</v>
      </c>
      <c r="I10" s="4"/>
      <c r="J10" s="1" t="s">
        <v>65</v>
      </c>
      <c r="K10" s="1" t="s">
        <v>31</v>
      </c>
      <c r="N10" s="26"/>
      <c r="O10" s="37"/>
    </row>
    <row r="11" spans="1:15" x14ac:dyDescent="0.25">
      <c r="A11" t="s">
        <v>33</v>
      </c>
      <c r="B11" s="23">
        <f>B3*(B4)</f>
        <v>240000</v>
      </c>
      <c r="C11" s="27">
        <f>-PMT(B5/12,360,B11)</f>
        <v>1343.9309730200923</v>
      </c>
      <c r="E11" s="33" t="s">
        <v>33</v>
      </c>
      <c r="F11" s="23">
        <f>F3*(F4)</f>
        <v>225000</v>
      </c>
      <c r="G11" s="27">
        <f>-PMT(F5/12,360,F11)</f>
        <v>1242.4583298192711</v>
      </c>
      <c r="I11" s="33" t="s">
        <v>33</v>
      </c>
      <c r="J11" s="23">
        <f>J3*(J4)</f>
        <v>240000</v>
      </c>
      <c r="K11" s="27">
        <f>-PMT(J5/12,360,J11)</f>
        <v>1251.953607607466</v>
      </c>
      <c r="N11" s="26"/>
      <c r="O11" s="37"/>
    </row>
    <row r="12" spans="1:15" x14ac:dyDescent="0.25">
      <c r="A12" t="s">
        <v>28</v>
      </c>
      <c r="B12" s="30">
        <v>7264</v>
      </c>
      <c r="C12" s="23">
        <f>B12/12</f>
        <v>605.33333333333337</v>
      </c>
      <c r="E12" s="33" t="s">
        <v>28</v>
      </c>
      <c r="F12" s="30">
        <v>7264</v>
      </c>
      <c r="G12" s="23">
        <f>F12/12</f>
        <v>605.33333333333337</v>
      </c>
      <c r="I12" s="33" t="s">
        <v>28</v>
      </c>
      <c r="J12" s="30">
        <v>7264</v>
      </c>
      <c r="K12" s="23">
        <f>J12/12</f>
        <v>605.33333333333337</v>
      </c>
    </row>
    <row r="13" spans="1:15" x14ac:dyDescent="0.25">
      <c r="A13" t="s">
        <v>59</v>
      </c>
      <c r="B13" s="30">
        <v>834</v>
      </c>
      <c r="C13" s="23">
        <f>B13/12</f>
        <v>69.5</v>
      </c>
      <c r="E13" t="s">
        <v>59</v>
      </c>
      <c r="F13" s="30">
        <v>834</v>
      </c>
      <c r="G13" s="23">
        <f>F13/12</f>
        <v>69.5</v>
      </c>
      <c r="I13" s="33" t="s">
        <v>59</v>
      </c>
      <c r="J13" s="30">
        <v>834</v>
      </c>
      <c r="K13" s="23">
        <f>J13/12</f>
        <v>69.5</v>
      </c>
    </row>
    <row r="14" spans="1:15" x14ac:dyDescent="0.25">
      <c r="A14" t="s">
        <v>29</v>
      </c>
      <c r="B14" s="24"/>
      <c r="C14" s="32">
        <v>333</v>
      </c>
      <c r="E14" s="35" t="s">
        <v>29</v>
      </c>
      <c r="F14" s="24"/>
      <c r="G14" s="32">
        <v>333</v>
      </c>
      <c r="I14" s="35" t="s">
        <v>29</v>
      </c>
      <c r="J14" s="24">
        <f>12*K14</f>
        <v>3996</v>
      </c>
      <c r="K14" s="32">
        <v>333</v>
      </c>
    </row>
    <row r="15" spans="1:15" x14ac:dyDescent="0.25">
      <c r="A15" t="s">
        <v>30</v>
      </c>
      <c r="B15" s="23"/>
      <c r="C15" s="23">
        <f>SUM(C11:C14)</f>
        <v>2351.7643063534256</v>
      </c>
      <c r="E15" s="33" t="s">
        <v>30</v>
      </c>
      <c r="F15" s="23"/>
      <c r="G15" s="23">
        <f>SUM(G11:G14)</f>
        <v>2250.2916631526045</v>
      </c>
      <c r="I15" s="33" t="s">
        <v>64</v>
      </c>
      <c r="J15" s="23"/>
      <c r="K15" s="23">
        <f>SUM(K11:K14)</f>
        <v>2259.7869409407995</v>
      </c>
    </row>
    <row r="16" spans="1:15" x14ac:dyDescent="0.25">
      <c r="B16" s="23"/>
      <c r="C16" s="23"/>
      <c r="E16" s="33"/>
      <c r="F16" s="23"/>
      <c r="G16" s="23"/>
      <c r="I16" s="33"/>
      <c r="J16" s="23"/>
      <c r="K16" s="23"/>
    </row>
    <row r="17" spans="1:14" ht="15.75" thickBot="1" x14ac:dyDescent="0.3">
      <c r="A17" s="59" t="s">
        <v>63</v>
      </c>
      <c r="B17" s="59"/>
      <c r="C17" s="59"/>
      <c r="E17" s="59" t="s">
        <v>63</v>
      </c>
      <c r="F17" s="59"/>
      <c r="G17" s="59"/>
      <c r="I17" s="59" t="s">
        <v>63</v>
      </c>
      <c r="J17" s="59"/>
      <c r="K17" s="59"/>
    </row>
    <row r="18" spans="1:14" x14ac:dyDescent="0.25">
      <c r="A18" t="s">
        <v>32</v>
      </c>
      <c r="C18" s="30">
        <v>2750</v>
      </c>
      <c r="E18" s="4" t="s">
        <v>32</v>
      </c>
      <c r="G18" s="30">
        <v>2750</v>
      </c>
      <c r="I18" s="4" t="s">
        <v>32</v>
      </c>
      <c r="K18" s="30">
        <v>2750</v>
      </c>
      <c r="N18" s="41"/>
    </row>
    <row r="19" spans="1:14" x14ac:dyDescent="0.25">
      <c r="A19" t="s">
        <v>36</v>
      </c>
      <c r="C19" s="25">
        <f>C18-C15</f>
        <v>398.23569364657442</v>
      </c>
      <c r="E19" s="4" t="s">
        <v>36</v>
      </c>
      <c r="G19" s="25">
        <f>G18-G15</f>
        <v>499.70833684739546</v>
      </c>
      <c r="I19" s="4" t="s">
        <v>36</v>
      </c>
      <c r="K19" s="25">
        <f>K18-K15</f>
        <v>490.21305905920053</v>
      </c>
    </row>
    <row r="20" spans="1:14" x14ac:dyDescent="0.25">
      <c r="A20" s="4" t="s">
        <v>60</v>
      </c>
      <c r="C20">
        <f>C18/C15</f>
        <v>1.1693348659858125</v>
      </c>
      <c r="E20" s="4" t="s">
        <v>60</v>
      </c>
      <c r="G20">
        <f>G18/G15</f>
        <v>1.2220638084519746</v>
      </c>
      <c r="I20" s="4" t="s">
        <v>60</v>
      </c>
      <c r="J20" s="58">
        <v>1</v>
      </c>
      <c r="K20" s="46">
        <f>K18/K15</f>
        <v>1.2169288839482868</v>
      </c>
    </row>
    <row r="21" spans="1:14" x14ac:dyDescent="0.25">
      <c r="A21" t="s">
        <v>35</v>
      </c>
      <c r="B21" s="58">
        <v>0.83</v>
      </c>
      <c r="C21" s="28">
        <f>C15/C18</f>
        <v>0.85518702049215478</v>
      </c>
      <c r="E21" s="4" t="s">
        <v>35</v>
      </c>
      <c r="F21" s="58">
        <v>0.83</v>
      </c>
      <c r="G21" s="28">
        <f>G15/G18</f>
        <v>0.81828787751003806</v>
      </c>
      <c r="I21" s="4" t="s">
        <v>35</v>
      </c>
      <c r="J21" s="4"/>
      <c r="K21" s="28">
        <f>K15/K18</f>
        <v>0.82174070579665437</v>
      </c>
    </row>
    <row r="22" spans="1:14" x14ac:dyDescent="0.25">
      <c r="C22" s="28"/>
      <c r="E22" s="4"/>
      <c r="G22" s="28"/>
      <c r="I22" s="4"/>
      <c r="K22" s="28"/>
    </row>
    <row r="23" spans="1:14" ht="15.75" thickBot="1" x14ac:dyDescent="0.3">
      <c r="A23" s="59" t="s">
        <v>61</v>
      </c>
      <c r="B23" s="59"/>
      <c r="C23" s="59"/>
      <c r="E23" s="59" t="s">
        <v>61</v>
      </c>
      <c r="F23" s="59"/>
      <c r="G23" s="59"/>
      <c r="I23" s="59" t="s">
        <v>61</v>
      </c>
      <c r="J23" s="59"/>
      <c r="K23" s="59"/>
    </row>
    <row r="24" spans="1:14" x14ac:dyDescent="0.25">
      <c r="A24" t="s">
        <v>39</v>
      </c>
      <c r="B24" s="50">
        <v>0.02</v>
      </c>
      <c r="C24" s="23">
        <f>(B24*B11)</f>
        <v>4800</v>
      </c>
      <c r="E24" s="34" t="s">
        <v>39</v>
      </c>
      <c r="F24" s="50">
        <v>0.02</v>
      </c>
      <c r="G24" s="23">
        <f>F24*F11</f>
        <v>4500</v>
      </c>
      <c r="I24" s="34" t="s">
        <v>39</v>
      </c>
      <c r="J24" s="50">
        <v>0.02</v>
      </c>
      <c r="K24" s="23">
        <f>J24*J11</f>
        <v>4800</v>
      </c>
    </row>
    <row r="25" spans="1:14" x14ac:dyDescent="0.25">
      <c r="A25" t="s">
        <v>44</v>
      </c>
      <c r="B25" s="1"/>
      <c r="C25" s="30">
        <v>1395</v>
      </c>
      <c r="E25" t="s">
        <v>44</v>
      </c>
      <c r="F25" s="1"/>
      <c r="G25" s="30">
        <v>1395</v>
      </c>
      <c r="I25" t="s">
        <v>44</v>
      </c>
      <c r="J25" s="1"/>
      <c r="K25" s="30">
        <v>1295</v>
      </c>
    </row>
    <row r="26" spans="1:14" x14ac:dyDescent="0.25">
      <c r="A26" t="s">
        <v>66</v>
      </c>
      <c r="B26" s="50">
        <v>0</v>
      </c>
      <c r="C26" s="23">
        <f>B26*B11</f>
        <v>0</v>
      </c>
      <c r="E26" t="s">
        <v>66</v>
      </c>
      <c r="F26" s="52">
        <v>0</v>
      </c>
      <c r="G26" s="23">
        <f>F26*F11</f>
        <v>0</v>
      </c>
      <c r="I26" t="s">
        <v>66</v>
      </c>
      <c r="J26" s="52">
        <v>0.01</v>
      </c>
      <c r="K26" s="23">
        <v>4800</v>
      </c>
    </row>
    <row r="27" spans="1:14" s="4" customFormat="1" x14ac:dyDescent="0.25">
      <c r="C27" s="43"/>
      <c r="G27" s="43"/>
      <c r="J27" s="42"/>
      <c r="K27" s="33"/>
    </row>
    <row r="28" spans="1:14" ht="15.75" thickBot="1" x14ac:dyDescent="0.3">
      <c r="A28" s="59" t="s">
        <v>62</v>
      </c>
      <c r="B28" s="59"/>
      <c r="C28" s="59"/>
      <c r="E28" s="59" t="s">
        <v>62</v>
      </c>
      <c r="F28" s="59"/>
      <c r="G28" s="59"/>
      <c r="I28" s="59" t="s">
        <v>62</v>
      </c>
      <c r="J28" s="59"/>
      <c r="K28" s="59"/>
    </row>
    <row r="29" spans="1:14" x14ac:dyDescent="0.25">
      <c r="A29" t="s">
        <v>41</v>
      </c>
      <c r="C29" s="23">
        <f>(1-B4)*B3</f>
        <v>59999.999999999985</v>
      </c>
      <c r="E29" t="s">
        <v>41</v>
      </c>
      <c r="G29" s="23">
        <f>F3-F11</f>
        <v>75000</v>
      </c>
      <c r="I29" t="s">
        <v>41</v>
      </c>
      <c r="K29" s="23">
        <f>(1-J4)*J3</f>
        <v>59999.999999999985</v>
      </c>
    </row>
    <row r="30" spans="1:14" x14ac:dyDescent="0.25">
      <c r="A30" t="s">
        <v>39</v>
      </c>
      <c r="C30" s="23">
        <f>C24+C25</f>
        <v>6195</v>
      </c>
      <c r="E30" t="s">
        <v>39</v>
      </c>
      <c r="G30" s="23">
        <f>G24+G25</f>
        <v>5895</v>
      </c>
      <c r="I30" t="s">
        <v>39</v>
      </c>
      <c r="K30" s="23">
        <f>K24+K25+K26</f>
        <v>10895</v>
      </c>
    </row>
    <row r="31" spans="1:14" x14ac:dyDescent="0.25">
      <c r="A31" t="s">
        <v>42</v>
      </c>
      <c r="C31" s="23">
        <f>B12*0.5</f>
        <v>3632</v>
      </c>
      <c r="E31" t="s">
        <v>42</v>
      </c>
      <c r="G31" s="23">
        <f>F12*0.5</f>
        <v>3632</v>
      </c>
      <c r="I31" t="s">
        <v>42</v>
      </c>
      <c r="K31" s="23">
        <f>J12</f>
        <v>7264</v>
      </c>
    </row>
    <row r="32" spans="1:14" x14ac:dyDescent="0.25">
      <c r="A32" t="s">
        <v>43</v>
      </c>
      <c r="C32" s="23">
        <f>1800</f>
        <v>1800</v>
      </c>
      <c r="E32" t="s">
        <v>43</v>
      </c>
      <c r="G32" s="23">
        <v>1800</v>
      </c>
      <c r="I32" t="s">
        <v>43</v>
      </c>
      <c r="K32" s="23">
        <f>J12*0.5</f>
        <v>3632</v>
      </c>
    </row>
    <row r="33" spans="1:11" x14ac:dyDescent="0.25">
      <c r="A33" t="s">
        <v>58</v>
      </c>
      <c r="C33" s="23">
        <v>550</v>
      </c>
      <c r="E33" t="s">
        <v>58</v>
      </c>
      <c r="G33" s="23">
        <v>600</v>
      </c>
      <c r="I33" t="s">
        <v>58</v>
      </c>
      <c r="K33" s="23">
        <v>675</v>
      </c>
    </row>
    <row r="34" spans="1:11" x14ac:dyDescent="0.25">
      <c r="A34" t="s">
        <v>40</v>
      </c>
      <c r="B34" s="51">
        <v>0.01</v>
      </c>
      <c r="C34" s="24">
        <f>B34*B3</f>
        <v>3000</v>
      </c>
      <c r="E34" t="s">
        <v>40</v>
      </c>
      <c r="F34" s="51">
        <v>0.01</v>
      </c>
      <c r="G34" s="49">
        <f>F34*F3</f>
        <v>3000</v>
      </c>
      <c r="I34" t="s">
        <v>40</v>
      </c>
      <c r="J34" s="51">
        <v>0.01</v>
      </c>
      <c r="K34" s="35">
        <f>J34*J3</f>
        <v>3000</v>
      </c>
    </row>
    <row r="35" spans="1:11" x14ac:dyDescent="0.25">
      <c r="A35" t="s">
        <v>38</v>
      </c>
      <c r="C35" s="25">
        <f>SUM(C29:C34)</f>
        <v>75176.999999999985</v>
      </c>
      <c r="E35" t="s">
        <v>38</v>
      </c>
      <c r="G35" s="25">
        <f>SUM(G29:G34)</f>
        <v>89927</v>
      </c>
      <c r="I35" t="s">
        <v>38</v>
      </c>
      <c r="K35" s="25">
        <f>SUM(K29:K34)</f>
        <v>85465.999999999985</v>
      </c>
    </row>
    <row r="36" spans="1:11" x14ac:dyDescent="0.25">
      <c r="C36" s="25"/>
      <c r="G36" s="25"/>
    </row>
    <row r="38" spans="1:11" x14ac:dyDescent="0.25">
      <c r="A38" s="25" t="s">
        <v>56</v>
      </c>
      <c r="C38" s="25">
        <f>C15/B21</f>
        <v>2833.4509715101512</v>
      </c>
      <c r="E38" t="s">
        <v>56</v>
      </c>
      <c r="G38" s="25">
        <f>G15/F21</f>
        <v>2711.194774882656</v>
      </c>
      <c r="I38" t="s">
        <v>56</v>
      </c>
      <c r="K38" s="25">
        <f>K15*J20</f>
        <v>2259.7869409407995</v>
      </c>
    </row>
    <row r="43" spans="1:11" x14ac:dyDescent="0.25">
      <c r="A43" s="40" t="s">
        <v>57</v>
      </c>
    </row>
  </sheetData>
  <mergeCells count="12">
    <mergeCell ref="A9:C9"/>
    <mergeCell ref="A17:C17"/>
    <mergeCell ref="A23:C23"/>
    <mergeCell ref="A28:C28"/>
    <mergeCell ref="I23:K23"/>
    <mergeCell ref="I28:K28"/>
    <mergeCell ref="I17:K17"/>
    <mergeCell ref="I9:K9"/>
    <mergeCell ref="E9:G9"/>
    <mergeCell ref="E17:G17"/>
    <mergeCell ref="E23:G23"/>
    <mergeCell ref="E28:G28"/>
  </mergeCells>
  <conditionalFormatting sqref="C38">
    <cfRule type="cellIs" dxfId="5" priority="5" stopIfTrue="1" operator="greaterThan">
      <formula>$C$18</formula>
    </cfRule>
    <cfRule type="cellIs" dxfId="4" priority="6" operator="lessThan">
      <formula>$C$18</formula>
    </cfRule>
  </conditionalFormatting>
  <conditionalFormatting sqref="G38">
    <cfRule type="cellIs" dxfId="3" priority="3" stopIfTrue="1" operator="greaterThan">
      <formula>$C$18</formula>
    </cfRule>
    <cfRule type="cellIs" dxfId="2" priority="4" operator="lessThan">
      <formula>$C$18</formula>
    </cfRule>
  </conditionalFormatting>
  <conditionalFormatting sqref="K38">
    <cfRule type="cellIs" dxfId="1" priority="1" stopIfTrue="1" operator="greaterThan">
      <formula>$C$18</formula>
    </cfRule>
    <cfRule type="cellIs" dxfId="0" priority="2" operator="lessThan">
      <formula>$C$18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0B05-F930-421A-9114-494C4A67281E}">
  <dimension ref="A1:J32"/>
  <sheetViews>
    <sheetView tabSelected="1" workbookViewId="0">
      <selection activeCell="B4" sqref="B4"/>
    </sheetView>
  </sheetViews>
  <sheetFormatPr defaultRowHeight="15" x14ac:dyDescent="0.25"/>
  <cols>
    <col min="1" max="2" width="9.140625" style="1"/>
    <col min="3" max="3" width="30.5703125" customWidth="1"/>
    <col min="4" max="4" width="25.5703125" customWidth="1"/>
    <col min="5" max="5" width="9.140625" style="1"/>
    <col min="6" max="6" width="13" customWidth="1"/>
    <col min="8" max="8" width="9.140625" style="1"/>
    <col min="9" max="9" width="9.140625" style="2"/>
    <col min="10" max="10" width="9.140625" style="1"/>
  </cols>
  <sheetData>
    <row r="1" spans="1:10" ht="18.75" x14ac:dyDescent="0.3">
      <c r="A1" s="62" t="s">
        <v>78</v>
      </c>
      <c r="C1" s="6" t="s">
        <v>24</v>
      </c>
      <c r="D1" s="7">
        <f>GEOMEAN(G12:G32)</f>
        <v>1.4673449223092598</v>
      </c>
    </row>
    <row r="2" spans="1:10" x14ac:dyDescent="0.25">
      <c r="C2" s="6" t="s">
        <v>21</v>
      </c>
      <c r="D2" s="8">
        <f>MEDIAN(G12:G32)</f>
        <v>1.5</v>
      </c>
    </row>
    <row r="3" spans="1:10" x14ac:dyDescent="0.25">
      <c r="C3" s="6" t="s">
        <v>23</v>
      </c>
      <c r="D3" s="8">
        <f>AVERAGE(G12:G32)</f>
        <v>1.4783333333333335</v>
      </c>
    </row>
    <row r="4" spans="1:10" x14ac:dyDescent="0.25">
      <c r="C4" s="9" t="s">
        <v>70</v>
      </c>
      <c r="D4" s="53">
        <f>(AVERAGE(D1:D3))*G4</f>
        <v>2599.2398867990364</v>
      </c>
      <c r="F4" t="s">
        <v>72</v>
      </c>
      <c r="G4" s="31">
        <v>1754</v>
      </c>
    </row>
    <row r="5" spans="1:10" x14ac:dyDescent="0.25">
      <c r="C5" s="10"/>
      <c r="D5" s="11"/>
    </row>
    <row r="6" spans="1:10" x14ac:dyDescent="0.25">
      <c r="C6" s="10" t="s">
        <v>25</v>
      </c>
      <c r="D6" s="11">
        <f>GEOMEAN(G18:G32)</f>
        <v>1.3532745383361873</v>
      </c>
      <c r="F6" s="10" t="s">
        <v>26</v>
      </c>
      <c r="G6" s="11">
        <f>GEOMEAN(G18:G25)</f>
        <v>1.3532745383361873</v>
      </c>
    </row>
    <row r="7" spans="1:10" x14ac:dyDescent="0.25">
      <c r="C7" s="6" t="s">
        <v>21</v>
      </c>
      <c r="D7" s="11">
        <f>MEDIAN(G18:G32)</f>
        <v>1.33</v>
      </c>
      <c r="F7" s="6" t="s">
        <v>21</v>
      </c>
      <c r="G7" s="11">
        <f>MEDIAN(G18:G25)</f>
        <v>1.33</v>
      </c>
    </row>
    <row r="8" spans="1:10" x14ac:dyDescent="0.25">
      <c r="C8" s="6" t="s">
        <v>23</v>
      </c>
      <c r="D8" s="11">
        <f>AVERAGE(G18:G32)</f>
        <v>1.36</v>
      </c>
      <c r="F8" s="6" t="s">
        <v>23</v>
      </c>
      <c r="G8" s="11">
        <f>AVERAGE(G18:G25)</f>
        <v>1.36</v>
      </c>
    </row>
    <row r="9" spans="1:10" x14ac:dyDescent="0.25">
      <c r="C9" s="12" t="s">
        <v>71</v>
      </c>
      <c r="D9" s="54">
        <f>(AVERAGE(D6:D8))*G4</f>
        <v>2363.9678467472245</v>
      </c>
      <c r="F9" s="22" t="s">
        <v>22</v>
      </c>
      <c r="G9" s="55">
        <f>(AVERAGE(G6:G8))*G4</f>
        <v>2363.9678467472245</v>
      </c>
    </row>
    <row r="11" spans="1:10" x14ac:dyDescent="0.25">
      <c r="A11" s="3" t="s">
        <v>11</v>
      </c>
      <c r="B11" s="3" t="s">
        <v>12</v>
      </c>
      <c r="C11" s="4" t="s">
        <v>13</v>
      </c>
      <c r="D11" s="4" t="s">
        <v>14</v>
      </c>
      <c r="E11" s="3" t="s">
        <v>15</v>
      </c>
      <c r="F11" s="4" t="s">
        <v>16</v>
      </c>
      <c r="G11" s="4" t="s">
        <v>17</v>
      </c>
      <c r="H11" s="3" t="s">
        <v>18</v>
      </c>
      <c r="I11" s="5" t="s">
        <v>19</v>
      </c>
      <c r="J11" s="3" t="s">
        <v>20</v>
      </c>
    </row>
    <row r="12" spans="1:10" x14ac:dyDescent="0.25">
      <c r="A12" s="64" t="s">
        <v>1</v>
      </c>
      <c r="B12" s="64" t="s">
        <v>0</v>
      </c>
      <c r="C12" s="65" t="s">
        <v>3</v>
      </c>
      <c r="D12" s="66" t="s">
        <v>4</v>
      </c>
      <c r="E12" s="67">
        <v>1872</v>
      </c>
      <c r="F12" s="68">
        <v>2800</v>
      </c>
      <c r="G12" s="69">
        <v>1.5</v>
      </c>
      <c r="H12" s="64">
        <v>2</v>
      </c>
      <c r="I12" s="70">
        <v>2</v>
      </c>
      <c r="J12" s="64">
        <v>36</v>
      </c>
    </row>
    <row r="13" spans="1:10" x14ac:dyDescent="0.25">
      <c r="A13" s="64" t="s">
        <v>1</v>
      </c>
      <c r="B13" s="64" t="s">
        <v>0</v>
      </c>
      <c r="C13" s="65" t="s">
        <v>76</v>
      </c>
      <c r="D13" s="66" t="s">
        <v>4</v>
      </c>
      <c r="E13" s="67">
        <v>1872</v>
      </c>
      <c r="F13" s="68">
        <v>2800</v>
      </c>
      <c r="G13" s="69">
        <v>1.5</v>
      </c>
      <c r="H13" s="64">
        <v>2</v>
      </c>
      <c r="I13" s="70">
        <v>2</v>
      </c>
      <c r="J13" s="64">
        <v>12</v>
      </c>
    </row>
    <row r="14" spans="1:10" x14ac:dyDescent="0.25">
      <c r="A14" s="64" t="s">
        <v>6</v>
      </c>
      <c r="B14" s="64" t="s">
        <v>0</v>
      </c>
      <c r="C14" s="65" t="s">
        <v>77</v>
      </c>
      <c r="D14" s="66" t="s">
        <v>7</v>
      </c>
      <c r="E14" s="67">
        <v>1551</v>
      </c>
      <c r="F14" s="68">
        <v>2769</v>
      </c>
      <c r="G14" s="69">
        <v>1.79</v>
      </c>
      <c r="H14" s="64">
        <v>2</v>
      </c>
      <c r="I14" s="70">
        <v>2</v>
      </c>
      <c r="J14" s="64">
        <v>912</v>
      </c>
    </row>
    <row r="15" spans="1:10" x14ac:dyDescent="0.25">
      <c r="A15" s="64"/>
      <c r="B15" s="64"/>
      <c r="C15" s="65"/>
      <c r="D15" s="66"/>
      <c r="E15" s="67"/>
      <c r="F15" s="68"/>
      <c r="G15" s="69"/>
      <c r="H15" s="64"/>
      <c r="I15" s="71"/>
      <c r="J15" s="64"/>
    </row>
    <row r="16" spans="1:10" x14ac:dyDescent="0.25">
      <c r="A16" s="64"/>
      <c r="B16" s="64"/>
      <c r="C16" s="65"/>
      <c r="D16" s="66"/>
      <c r="E16" s="67"/>
      <c r="F16" s="68"/>
      <c r="G16" s="69"/>
      <c r="H16" s="64"/>
      <c r="I16" s="71"/>
      <c r="J16" s="64"/>
    </row>
    <row r="17" spans="1:10" x14ac:dyDescent="0.25">
      <c r="A17" s="64"/>
      <c r="B17" s="64"/>
      <c r="C17" s="65"/>
      <c r="D17" s="66"/>
      <c r="E17" s="67"/>
      <c r="F17" s="68"/>
      <c r="G17" s="69"/>
      <c r="H17" s="64"/>
      <c r="I17" s="71"/>
      <c r="J17" s="64"/>
    </row>
    <row r="18" spans="1:10" x14ac:dyDescent="0.25">
      <c r="A18" s="13" t="s">
        <v>1</v>
      </c>
      <c r="B18" s="14" t="s">
        <v>8</v>
      </c>
      <c r="C18" s="63" t="s">
        <v>75</v>
      </c>
      <c r="D18" s="16" t="s">
        <v>2</v>
      </c>
      <c r="E18" s="17">
        <v>1690</v>
      </c>
      <c r="F18" s="18">
        <v>2050</v>
      </c>
      <c r="G18" s="19">
        <v>1.21</v>
      </c>
      <c r="H18" s="13">
        <v>2</v>
      </c>
      <c r="I18" s="20">
        <v>2.1</v>
      </c>
      <c r="J18" s="13">
        <v>4</v>
      </c>
    </row>
    <row r="19" spans="1:10" x14ac:dyDescent="0.25">
      <c r="A19" s="13" t="s">
        <v>1</v>
      </c>
      <c r="B19" s="14" t="s">
        <v>8</v>
      </c>
      <c r="C19" s="15" t="s">
        <v>9</v>
      </c>
      <c r="D19" s="16" t="s">
        <v>4</v>
      </c>
      <c r="E19" s="17">
        <v>1884</v>
      </c>
      <c r="F19" s="18">
        <v>2900</v>
      </c>
      <c r="G19" s="19">
        <v>1.54</v>
      </c>
      <c r="H19" s="13">
        <v>2</v>
      </c>
      <c r="I19" s="20">
        <v>2</v>
      </c>
      <c r="J19" s="13">
        <v>61</v>
      </c>
    </row>
    <row r="20" spans="1:10" x14ac:dyDescent="0.25">
      <c r="A20" s="13" t="s">
        <v>5</v>
      </c>
      <c r="B20" s="14" t="s">
        <v>8</v>
      </c>
      <c r="C20" s="15" t="s">
        <v>10</v>
      </c>
      <c r="D20" s="16" t="s">
        <v>4</v>
      </c>
      <c r="E20" s="17">
        <v>1884</v>
      </c>
      <c r="F20" s="18">
        <v>2500</v>
      </c>
      <c r="G20" s="19">
        <v>1.33</v>
      </c>
      <c r="H20" s="13">
        <v>2</v>
      </c>
      <c r="I20" s="20">
        <v>2</v>
      </c>
      <c r="J20" s="13">
        <v>12</v>
      </c>
    </row>
    <row r="21" spans="1:10" x14ac:dyDescent="0.25">
      <c r="A21" s="13"/>
      <c r="B21" s="14"/>
      <c r="C21" s="15"/>
      <c r="D21" s="16"/>
      <c r="E21" s="17"/>
      <c r="F21" s="18"/>
      <c r="G21" s="19"/>
      <c r="H21" s="13"/>
      <c r="I21" s="20"/>
      <c r="J21" s="13"/>
    </row>
    <row r="22" spans="1:10" x14ac:dyDescent="0.25">
      <c r="A22" s="13"/>
      <c r="B22" s="14"/>
      <c r="C22" s="15"/>
      <c r="D22" s="16"/>
      <c r="E22" s="17"/>
      <c r="F22" s="18"/>
      <c r="G22" s="19"/>
      <c r="H22" s="13"/>
      <c r="I22" s="20"/>
      <c r="J22" s="13"/>
    </row>
    <row r="23" spans="1:10" x14ac:dyDescent="0.25">
      <c r="A23" s="13"/>
      <c r="B23" s="14"/>
      <c r="C23" s="15"/>
      <c r="D23" s="16"/>
      <c r="E23" s="17"/>
      <c r="F23" s="18"/>
      <c r="G23" s="19"/>
      <c r="H23" s="13"/>
      <c r="I23" s="21"/>
      <c r="J23" s="13"/>
    </row>
    <row r="24" spans="1:10" x14ac:dyDescent="0.25">
      <c r="A24" s="13"/>
      <c r="B24" s="14"/>
      <c r="C24" s="15"/>
      <c r="D24" s="16"/>
      <c r="E24" s="17"/>
      <c r="F24" s="18"/>
      <c r="G24" s="19"/>
      <c r="H24" s="13"/>
      <c r="I24" s="21"/>
      <c r="J24" s="13"/>
    </row>
    <row r="25" spans="1:10" x14ac:dyDescent="0.25">
      <c r="A25" s="13"/>
      <c r="B25" s="14"/>
      <c r="C25" s="15"/>
      <c r="D25" s="16"/>
      <c r="E25" s="17"/>
      <c r="F25" s="18"/>
      <c r="G25" s="19"/>
      <c r="H25" s="13"/>
      <c r="I25" s="20"/>
      <c r="J25" s="13"/>
    </row>
    <row r="26" spans="1:10" x14ac:dyDescent="0.25">
      <c r="A26" s="13"/>
      <c r="B26" s="14"/>
      <c r="C26" s="15"/>
      <c r="D26" s="16"/>
      <c r="E26" s="17"/>
      <c r="F26" s="18"/>
      <c r="G26" s="19"/>
      <c r="H26" s="13"/>
      <c r="I26" s="20"/>
      <c r="J26" s="13"/>
    </row>
    <row r="27" spans="1:10" x14ac:dyDescent="0.25">
      <c r="A27" s="13"/>
      <c r="B27" s="14"/>
      <c r="C27" s="15"/>
      <c r="D27" s="16"/>
      <c r="E27" s="17"/>
      <c r="F27" s="18"/>
      <c r="G27" s="19"/>
      <c r="H27" s="13"/>
      <c r="I27" s="21"/>
      <c r="J27" s="13"/>
    </row>
    <row r="28" spans="1:10" x14ac:dyDescent="0.25">
      <c r="A28" s="13"/>
      <c r="B28" s="14"/>
      <c r="C28" s="15"/>
      <c r="D28" s="16"/>
      <c r="E28" s="17"/>
      <c r="F28" s="18"/>
      <c r="G28" s="19"/>
      <c r="H28" s="13"/>
      <c r="I28" s="21"/>
      <c r="J28" s="13"/>
    </row>
    <row r="29" spans="1:10" x14ac:dyDescent="0.25">
      <c r="A29" s="13"/>
      <c r="B29" s="14"/>
      <c r="C29" s="15"/>
      <c r="D29" s="16"/>
      <c r="E29" s="17"/>
      <c r="F29" s="18"/>
      <c r="G29" s="19"/>
      <c r="H29" s="13"/>
      <c r="I29" s="21"/>
      <c r="J29" s="13"/>
    </row>
    <row r="30" spans="1:10" x14ac:dyDescent="0.25">
      <c r="A30" s="13"/>
      <c r="B30" s="14"/>
      <c r="C30" s="15"/>
      <c r="D30" s="16"/>
      <c r="E30" s="17"/>
      <c r="F30" s="18"/>
      <c r="G30" s="19"/>
      <c r="H30" s="13"/>
      <c r="I30" s="21"/>
      <c r="J30" s="13"/>
    </row>
    <row r="31" spans="1:10" x14ac:dyDescent="0.25">
      <c r="A31" s="13"/>
      <c r="B31" s="14"/>
      <c r="C31" s="15"/>
      <c r="D31" s="16"/>
      <c r="E31" s="17"/>
      <c r="F31" s="18"/>
      <c r="G31" s="19"/>
      <c r="H31" s="13"/>
      <c r="I31" s="21"/>
      <c r="J31" s="13"/>
    </row>
    <row r="32" spans="1:10" x14ac:dyDescent="0.25">
      <c r="A32" s="13"/>
      <c r="B32" s="14"/>
      <c r="C32" s="15"/>
      <c r="D32" s="16"/>
      <c r="E32" s="17"/>
      <c r="F32" s="18"/>
      <c r="G32" s="19"/>
      <c r="H32" s="13"/>
      <c r="I32" s="21"/>
      <c r="J32" s="13"/>
    </row>
  </sheetData>
  <sortState xmlns:xlrd2="http://schemas.microsoft.com/office/spreadsheetml/2017/richdata2" ref="A18:J32">
    <sortCondition ref="J18:J32"/>
  </sortState>
  <hyperlinks>
    <hyperlink ref="C12" r:id="rId1" display="javascript:Dpy.mapPopup('193409084', 9, 1)" xr:uid="{D1A6C653-B1FF-4D24-BCBF-0FAB624BCE1E}"/>
    <hyperlink ref="C14" r:id="rId2" display="javascript:Dpy.mapPopup('191709349', 9, 1)" xr:uid="{55A18F04-2B41-4A0A-93E9-7CA009795793}"/>
    <hyperlink ref="C18" r:id="rId3" display="javascript:Dpy.mapPopup('188663429', 9, 1)" xr:uid="{BA93871B-DBD9-4A23-B998-3C40853F21BF}"/>
    <hyperlink ref="C19" r:id="rId4" display="javascript:Dpy.mapPopup('190344117', 9, 1)" xr:uid="{8B357E36-608D-4BC8-93D9-18679CCF07CB}"/>
    <hyperlink ref="C20" r:id="rId5" display="javascript:Dpy.mapPopup('189431880', 9, 1)" xr:uid="{97F35841-4223-4BA0-A75D-C483CB67BEF1}"/>
    <hyperlink ref="C13" r:id="rId6" display="javascript:Dpy.mapPopup('193409084', 9, 1)" xr:uid="{54874D75-1B9B-49BC-8A39-46B00F93D8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2459-2757-4B1C-970E-95945D23AC28}">
  <dimension ref="A1:B13"/>
  <sheetViews>
    <sheetView workbookViewId="0">
      <selection activeCell="C12" sqref="C12"/>
    </sheetView>
  </sheetViews>
  <sheetFormatPr defaultRowHeight="15" x14ac:dyDescent="0.25"/>
  <cols>
    <col min="1" max="1" width="20" customWidth="1"/>
    <col min="2" max="2" width="10.5703125" style="37" bestFit="1" customWidth="1"/>
  </cols>
  <sheetData>
    <row r="1" spans="1:2" x14ac:dyDescent="0.25">
      <c r="A1" s="56" t="s">
        <v>52</v>
      </c>
      <c r="B1" s="57">
        <f>SUM(B3:B29)</f>
        <v>19045</v>
      </c>
    </row>
    <row r="3" spans="1:2" x14ac:dyDescent="0.25">
      <c r="A3" t="s">
        <v>45</v>
      </c>
      <c r="B3" s="37">
        <v>5000</v>
      </c>
    </row>
    <row r="4" spans="1:2" x14ac:dyDescent="0.25">
      <c r="A4" t="s">
        <v>46</v>
      </c>
      <c r="B4" s="37">
        <v>100</v>
      </c>
    </row>
    <row r="5" spans="1:2" x14ac:dyDescent="0.25">
      <c r="A5" t="s">
        <v>53</v>
      </c>
      <c r="B5" s="37">
        <v>1700</v>
      </c>
    </row>
    <row r="6" spans="1:2" x14ac:dyDescent="0.25">
      <c r="A6" t="s">
        <v>47</v>
      </c>
      <c r="B6" s="37">
        <v>3500</v>
      </c>
    </row>
    <row r="7" spans="1:2" x14ac:dyDescent="0.25">
      <c r="A7" t="s">
        <v>48</v>
      </c>
      <c r="B7" s="37">
        <v>200</v>
      </c>
    </row>
    <row r="8" spans="1:2" x14ac:dyDescent="0.25">
      <c r="A8" t="s">
        <v>49</v>
      </c>
      <c r="B8" s="37">
        <v>400</v>
      </c>
    </row>
    <row r="9" spans="1:2" x14ac:dyDescent="0.25">
      <c r="A9" t="s">
        <v>50</v>
      </c>
      <c r="B9" s="37">
        <v>250</v>
      </c>
    </row>
    <row r="10" spans="1:2" x14ac:dyDescent="0.25">
      <c r="A10" t="s">
        <v>51</v>
      </c>
      <c r="B10" s="37">
        <v>795</v>
      </c>
    </row>
    <row r="11" spans="1:2" x14ac:dyDescent="0.25">
      <c r="A11" t="s">
        <v>54</v>
      </c>
      <c r="B11" s="37">
        <v>100</v>
      </c>
    </row>
    <row r="12" spans="1:2" x14ac:dyDescent="0.25">
      <c r="A12" t="s">
        <v>55</v>
      </c>
      <c r="B12" s="37">
        <v>1000</v>
      </c>
    </row>
    <row r="13" spans="1:2" x14ac:dyDescent="0.25">
      <c r="A13" t="s">
        <v>73</v>
      </c>
      <c r="B13" s="37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DealSheet</vt:lpstr>
      <vt:lpstr>Comps</vt:lpstr>
      <vt:lpstr>Repairs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Woodruff</dc:creator>
  <cp:lastModifiedBy>Dana Woodruff</cp:lastModifiedBy>
  <dcterms:created xsi:type="dcterms:W3CDTF">2015-06-05T18:17:20Z</dcterms:created>
  <dcterms:modified xsi:type="dcterms:W3CDTF">2021-03-17T15:41:10Z</dcterms:modified>
</cp:coreProperties>
</file>