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3" i="1" l="1"/>
  <c r="G12" i="1"/>
  <c r="F9" i="1"/>
  <c r="G9" i="1" s="1"/>
  <c r="E9" i="1"/>
  <c r="D9" i="1"/>
  <c r="C9" i="1"/>
  <c r="G7" i="1"/>
  <c r="G6" i="1"/>
  <c r="B7" i="1"/>
  <c r="G5" i="1"/>
  <c r="B5" i="1"/>
  <c r="G4" i="1"/>
  <c r="B4" i="1"/>
  <c r="B3" i="1"/>
  <c r="F3" i="1"/>
  <c r="D3" i="1"/>
  <c r="C3" i="1"/>
  <c r="E3" i="1" s="1"/>
  <c r="G2" i="1"/>
  <c r="B2" i="1"/>
  <c r="F2" i="1"/>
  <c r="D2" i="1"/>
  <c r="C2" i="1"/>
  <c r="E2" i="1" s="1"/>
  <c r="G3" i="1" l="1"/>
</calcChain>
</file>

<file path=xl/sharedStrings.xml><?xml version="1.0" encoding="utf-8"?>
<sst xmlns="http://schemas.openxmlformats.org/spreadsheetml/2006/main" count="18" uniqueCount="17">
  <si>
    <t>#</t>
  </si>
  <si>
    <t>A (mm^2)</t>
  </si>
  <si>
    <t>L (m)</t>
  </si>
  <si>
    <t>A/L (mm)</t>
  </si>
  <si>
    <r>
      <rPr>
        <sz val="10"/>
        <rFont val="Verdana"/>
      </rPr>
      <t>Load (uW)</t>
    </r>
  </si>
  <si>
    <t>36 AWG Phosphor Bronze - see Lakeshore appendix for data value</t>
  </si>
  <si>
    <t>Thermal Integral (W/mm)</t>
  </si>
  <si>
    <t>Wiring (251 detectors)</t>
  </si>
  <si>
    <t>Wiring (1004 Detectors)</t>
  </si>
  <si>
    <t>Shunts (251 Detectors)</t>
  </si>
  <si>
    <t>Shunts (1004 Detectors)</t>
  </si>
  <si>
    <t>Detectors (251 Detectors)</t>
  </si>
  <si>
    <t>Detectors (1004 Detectors)</t>
  </si>
  <si>
    <t>Spiders</t>
  </si>
  <si>
    <t>kappa is 150 T uW/cm/K</t>
  </si>
  <si>
    <t>251 Total</t>
  </si>
  <si>
    <t>1004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</si>
</sst>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166" fontId="1" fillId="0" borderId="0" xfId="0" applyNumberFormat="1" applyFont="1" applyBorder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13" sqref="G13"/>
    </sheetView>
  </sheetViews>
  <sheetFormatPr defaultRowHeight="15" x14ac:dyDescent="0.25"/>
  <cols>
    <col min="1" max="1" width="24.140625" bestFit="1" customWidth="1"/>
    <col min="2" max="2" width="20.28515625" customWidth="1"/>
    <col min="4" max="4" width="6" bestFit="1" customWidth="1"/>
    <col min="5" max="5" width="9.7109375" bestFit="1" customWidth="1"/>
    <col min="6" max="6" width="25.140625" bestFit="1" customWidth="1"/>
    <col min="7" max="7" width="13.28515625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</row>
    <row r="2" spans="1:8" x14ac:dyDescent="0.25">
      <c r="A2" s="4" t="s">
        <v>7</v>
      </c>
      <c r="B2" s="1">
        <f>2*90</f>
        <v>180</v>
      </c>
      <c r="C2" s="1">
        <f>PI()*(0.005/2)^2*25.4^2</f>
        <v>1.2667686977437443E-2</v>
      </c>
      <c r="D2" s="1">
        <f>0.4</f>
        <v>0.4</v>
      </c>
      <c r="E2" s="2">
        <f>(C2/1000^2)/D2*1000</f>
        <v>3.1669217443593599E-5</v>
      </c>
      <c r="F2" s="2">
        <f>(8.8 - 0.11)/1000</f>
        <v>8.6900000000000015E-3</v>
      </c>
      <c r="G2" s="3">
        <f>B2*E2*F2*1000000</f>
        <v>49.536989925269111</v>
      </c>
      <c r="H2" t="s">
        <v>5</v>
      </c>
    </row>
    <row r="3" spans="1:8" x14ac:dyDescent="0.25">
      <c r="A3" s="4" t="s">
        <v>8</v>
      </c>
      <c r="B3" s="1">
        <f>5*90</f>
        <v>450</v>
      </c>
      <c r="C3" s="1">
        <f>PI()*(0.005/2)^2*25.4^2</f>
        <v>1.2667686977437443E-2</v>
      </c>
      <c r="D3" s="1">
        <f>0.4</f>
        <v>0.4</v>
      </c>
      <c r="E3" s="2">
        <f>(C3/1000^2)/D3*1000</f>
        <v>3.1669217443593599E-5</v>
      </c>
      <c r="F3" s="2">
        <f>(8.8 - 0.11)/1000</f>
        <v>8.6900000000000015E-3</v>
      </c>
      <c r="G3" s="3">
        <f>B3*E3*F3*1000000</f>
        <v>123.84247481317279</v>
      </c>
      <c r="H3" t="s">
        <v>5</v>
      </c>
    </row>
    <row r="4" spans="1:8" x14ac:dyDescent="0.25">
      <c r="A4" s="4" t="s">
        <v>9</v>
      </c>
      <c r="B4" s="1">
        <f>8*32</f>
        <v>256</v>
      </c>
      <c r="C4" s="1"/>
      <c r="D4" s="1"/>
      <c r="E4" s="1"/>
      <c r="F4" s="1"/>
      <c r="G4" s="2">
        <f>B4*(0.01)^2*(0.00018)*1000000</f>
        <v>4.6080000000000005</v>
      </c>
    </row>
    <row r="5" spans="1:8" x14ac:dyDescent="0.25">
      <c r="A5" s="4" t="s">
        <v>10</v>
      </c>
      <c r="B5" s="1">
        <f>4*B4</f>
        <v>1024</v>
      </c>
      <c r="C5" s="1"/>
      <c r="D5" s="1"/>
      <c r="E5" s="1"/>
      <c r="F5" s="1"/>
      <c r="G5" s="2">
        <f>B5*(0.01)^2*(0.00018)*1000000</f>
        <v>18.432000000000002</v>
      </c>
    </row>
    <row r="6" spans="1:8" x14ac:dyDescent="0.25">
      <c r="A6" s="4" t="s">
        <v>11</v>
      </c>
      <c r="B6" s="1">
        <v>251</v>
      </c>
      <c r="C6" s="1"/>
      <c r="D6" s="1"/>
      <c r="E6" s="1"/>
      <c r="F6" s="1"/>
      <c r="G6" s="2">
        <f>0.000000001*B6*1000000</f>
        <v>0.251</v>
      </c>
    </row>
    <row r="7" spans="1:8" x14ac:dyDescent="0.25">
      <c r="A7" s="4" t="s">
        <v>12</v>
      </c>
      <c r="B7">
        <f>4*B6</f>
        <v>1004</v>
      </c>
      <c r="G7" s="2">
        <f>0.000000001*B7*1000000</f>
        <v>1.004</v>
      </c>
    </row>
    <row r="9" spans="1:8" x14ac:dyDescent="0.25">
      <c r="A9" s="5" t="s">
        <v>13</v>
      </c>
      <c r="B9">
        <v>16</v>
      </c>
      <c r="C9">
        <f>(0.016*0.1)*(25.4)^2</f>
        <v>1.0322560000000001</v>
      </c>
      <c r="D9">
        <f>1.5*25.4/1000</f>
        <v>3.8099999999999995E-2</v>
      </c>
      <c r="E9" s="2">
        <f>(C9/1000^2)/D9*1000</f>
        <v>2.7093333333333341E-2</v>
      </c>
      <c r="F9">
        <f>75*(6.4^2 - 1^2)*0.000001/10</f>
        <v>2.9970000000000007E-4</v>
      </c>
      <c r="G9" s="3">
        <f>B9*E9*F9*1000000</f>
        <v>129.91795200000004</v>
      </c>
      <c r="H9" t="s">
        <v>14</v>
      </c>
    </row>
    <row r="12" spans="1:8" x14ac:dyDescent="0.25">
      <c r="F12" t="s">
        <v>15</v>
      </c>
      <c r="G12" s="2">
        <f>G2+G4+G6+G9</f>
        <v>184.31394192526915</v>
      </c>
    </row>
    <row r="13" spans="1:8" x14ac:dyDescent="0.25">
      <c r="F13" t="s">
        <v>16</v>
      </c>
      <c r="G13" s="2">
        <f>G3+G5+G7+G9</f>
        <v>273.19642681317282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Dan</dc:creator>
  <cp:lastModifiedBy>Becker, Dan</cp:lastModifiedBy>
  <dcterms:created xsi:type="dcterms:W3CDTF">2013-08-14T02:08:25Z</dcterms:created>
  <dcterms:modified xsi:type="dcterms:W3CDTF">2013-08-14T02:48:46Z</dcterms:modified>
</cp:coreProperties>
</file>