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XCEL\Documents\"/>
    </mc:Choice>
  </mc:AlternateContent>
  <xr:revisionPtr revIDLastSave="0" documentId="13_ncr:1_{20936384-79E6-407A-835F-9EA267212193}" xr6:coauthVersionLast="36" xr6:coauthVersionMax="36" xr10:uidLastSave="{00000000-0000-0000-0000-000000000000}"/>
  <bookViews>
    <workbookView xWindow="0" yWindow="0" windowWidth="19200" windowHeight="7275" firstSheet="1" activeTab="1" xr2:uid="{00000000-000D-0000-FFFF-FFFF00000000}"/>
  </bookViews>
  <sheets>
    <sheet name="INTERNO" sheetId="1" r:id="rId1"/>
    <sheet name="MENU" sheetId="2" r:id="rId2"/>
    <sheet name="Despesas" sheetId="3" r:id="rId3"/>
    <sheet name="Compra de Mercadorias" sheetId="4" r:id="rId4"/>
    <sheet name="Investimentos" sheetId="5" r:id="rId5"/>
    <sheet name="Controle de Estoque" sheetId="6" r:id="rId6"/>
    <sheet name="Resultados" sheetId="7" r:id="rId7"/>
    <sheet name="Vendas" sheetId="8" r:id="rId8"/>
    <sheet name="Semana 1" sheetId="9" r:id="rId9"/>
    <sheet name="Análise S1" sheetId="10" r:id="rId10"/>
    <sheet name="Semana 2" sheetId="11" r:id="rId11"/>
    <sheet name="Análise S2" sheetId="12" r:id="rId12"/>
    <sheet name="Semana 3" sheetId="13" r:id="rId13"/>
    <sheet name="Análise S3" sheetId="14" r:id="rId14"/>
    <sheet name="Semana 4" sheetId="15" r:id="rId15"/>
    <sheet name="Análise S4" sheetId="16" r:id="rId16"/>
    <sheet name="Semana 5" sheetId="17" r:id="rId17"/>
    <sheet name="Análise S5" sheetId="18" r:id="rId18"/>
    <sheet name="cálculos" sheetId="19" state="hidden" r:id="rId19"/>
  </sheets>
  <calcPr calcId="162913"/>
  <pivotCaches>
    <pivotCache cacheId="0" r:id="rId20"/>
    <pivotCache cacheId="1" r:id="rId21"/>
    <pivotCache cacheId="2" r:id="rId22"/>
    <pivotCache cacheId="3" r:id="rId23"/>
    <pivotCache cacheId="4" r:id="rId24"/>
  </pivotCaches>
</workbook>
</file>

<file path=xl/calcChain.xml><?xml version="1.0" encoding="utf-8"?>
<calcChain xmlns="http://schemas.openxmlformats.org/spreadsheetml/2006/main">
  <c r="E32" i="6" l="1"/>
  <c r="C32" i="6" a="1"/>
  <c r="C32" i="6"/>
  <c r="E31" i="6"/>
  <c r="C31" i="6" a="1"/>
  <c r="C31" i="6" s="1"/>
  <c r="E30" i="6"/>
  <c r="C30" i="6" a="1"/>
  <c r="C30" i="6" s="1"/>
  <c r="E29" i="6"/>
  <c r="C29" i="6" a="1"/>
  <c r="C29" i="6" s="1"/>
  <c r="E28" i="6"/>
  <c r="C28" i="6" a="1"/>
  <c r="C28" i="6" s="1"/>
  <c r="E27" i="6"/>
  <c r="C27" i="6" a="1"/>
  <c r="C27" i="6" s="1"/>
  <c r="E26" i="6"/>
  <c r="C26" i="6" a="1"/>
  <c r="C26" i="6" s="1"/>
  <c r="E25" i="6"/>
  <c r="C25" i="6" a="1"/>
  <c r="C25" i="6" s="1"/>
  <c r="E24" i="6"/>
  <c r="C24" i="6" a="1"/>
  <c r="C24" i="6" s="1"/>
  <c r="E23" i="6"/>
  <c r="C23" i="6" a="1"/>
  <c r="C23" i="6" s="1"/>
  <c r="E22" i="6"/>
  <c r="C22" i="6" a="1"/>
  <c r="C22" i="6" s="1"/>
  <c r="E21" i="6"/>
  <c r="C21" i="6" a="1"/>
  <c r="C21" i="6" s="1"/>
  <c r="E20" i="6"/>
  <c r="C20" i="6" a="1"/>
  <c r="C20" i="6"/>
  <c r="E19" i="6"/>
  <c r="C19" i="6" a="1"/>
  <c r="C19" i="6" s="1"/>
  <c r="E18" i="6"/>
  <c r="C18" i="6" a="1"/>
  <c r="C18" i="6" s="1"/>
  <c r="E17" i="6"/>
  <c r="C17" i="6" a="1"/>
  <c r="C17" i="6"/>
  <c r="E16" i="6"/>
  <c r="C16" i="6" a="1"/>
  <c r="C16" i="6"/>
  <c r="E15" i="6"/>
  <c r="C15" i="6" a="1"/>
  <c r="C15" i="6" s="1"/>
  <c r="E14" i="6"/>
  <c r="C14" i="6" a="1"/>
  <c r="C14" i="6"/>
  <c r="E13" i="6"/>
  <c r="C13" i="6" a="1"/>
  <c r="C13" i="6"/>
  <c r="E12" i="6"/>
  <c r="C12" i="6" a="1"/>
  <c r="C12" i="6" s="1"/>
  <c r="E11" i="6"/>
  <c r="C11" i="6" a="1"/>
  <c r="C11" i="6" s="1"/>
  <c r="E10" i="6"/>
  <c r="C10" i="6" a="1"/>
  <c r="C10" i="6" s="1"/>
  <c r="E9" i="6"/>
  <c r="C9" i="6" a="1"/>
  <c r="C9" i="6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M34" i="9" l="1" a="1"/>
  <c r="M34" i="9" s="1"/>
  <c r="D47" i="8"/>
  <c r="M27" i="9"/>
  <c r="M23" i="9"/>
  <c r="M20" i="9"/>
  <c r="M19" i="9"/>
  <c r="M15" i="9"/>
  <c r="M14" i="9"/>
  <c r="M13" i="9"/>
  <c r="M11" i="9"/>
  <c r="M7" i="9"/>
  <c r="M6" i="9"/>
  <c r="M5" i="9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M9" i="17" l="1" a="1"/>
  <c r="M9" i="17" s="1"/>
  <c r="K5" i="17"/>
  <c r="M8" i="17" s="1"/>
  <c r="G5" i="17"/>
  <c r="H5" i="17" s="1"/>
  <c r="L5" i="17" s="1"/>
  <c r="E5" i="17"/>
  <c r="M9" i="15" a="1"/>
  <c r="M9" i="15" s="1"/>
  <c r="K5" i="15"/>
  <c r="M8" i="15" s="1"/>
  <c r="G5" i="15"/>
  <c r="H5" i="15" s="1"/>
  <c r="L5" i="15" s="1"/>
  <c r="E5" i="15"/>
  <c r="M9" i="13" a="1"/>
  <c r="M9" i="13" s="1"/>
  <c r="K5" i="13"/>
  <c r="M8" i="13" s="1"/>
  <c r="G5" i="13"/>
  <c r="H5" i="13" s="1"/>
  <c r="L5" i="13" s="1"/>
  <c r="E5" i="13"/>
  <c r="M9" i="11" a="1"/>
  <c r="M9" i="11" s="1"/>
  <c r="K5" i="11"/>
  <c r="M8" i="11" s="1"/>
  <c r="G5" i="11"/>
  <c r="H5" i="11" s="1"/>
  <c r="L5" i="11" s="1"/>
  <c r="E5" i="11"/>
  <c r="K29" i="9"/>
  <c r="G29" i="9"/>
  <c r="H29" i="9" s="1"/>
  <c r="E29" i="9"/>
  <c r="K28" i="9"/>
  <c r="G28" i="9"/>
  <c r="H28" i="9" s="1"/>
  <c r="E28" i="9"/>
  <c r="K27" i="9"/>
  <c r="G27" i="9"/>
  <c r="H27" i="9" s="1"/>
  <c r="E27" i="9"/>
  <c r="K26" i="9"/>
  <c r="G26" i="9"/>
  <c r="H26" i="9" s="1"/>
  <c r="E26" i="9"/>
  <c r="K25" i="9"/>
  <c r="G25" i="9"/>
  <c r="H25" i="9" s="1"/>
  <c r="E25" i="9"/>
  <c r="K24" i="9"/>
  <c r="G24" i="9"/>
  <c r="H24" i="9" s="1"/>
  <c r="E24" i="9"/>
  <c r="K23" i="9"/>
  <c r="G23" i="9"/>
  <c r="H23" i="9" s="1"/>
  <c r="E23" i="9"/>
  <c r="K22" i="9"/>
  <c r="G22" i="9"/>
  <c r="H22" i="9" s="1"/>
  <c r="E22" i="9"/>
  <c r="K21" i="9"/>
  <c r="G21" i="9"/>
  <c r="H21" i="9" s="1"/>
  <c r="E21" i="9"/>
  <c r="K20" i="9"/>
  <c r="G20" i="9"/>
  <c r="H20" i="9" s="1"/>
  <c r="E20" i="9"/>
  <c r="K19" i="9"/>
  <c r="G19" i="9"/>
  <c r="H19" i="9" s="1"/>
  <c r="E19" i="9"/>
  <c r="K18" i="9"/>
  <c r="G18" i="9"/>
  <c r="H18" i="9" s="1"/>
  <c r="E18" i="9"/>
  <c r="K17" i="9"/>
  <c r="G17" i="9"/>
  <c r="H17" i="9" s="1"/>
  <c r="E17" i="9"/>
  <c r="K16" i="9"/>
  <c r="G16" i="9"/>
  <c r="H16" i="9" s="1"/>
  <c r="E16" i="9"/>
  <c r="K15" i="9"/>
  <c r="G15" i="9"/>
  <c r="H15" i="9" s="1"/>
  <c r="E15" i="9"/>
  <c r="K14" i="9"/>
  <c r="G14" i="9"/>
  <c r="H14" i="9" s="1"/>
  <c r="E14" i="9"/>
  <c r="K13" i="9"/>
  <c r="G13" i="9"/>
  <c r="H13" i="9" s="1"/>
  <c r="E13" i="9"/>
  <c r="K12" i="9"/>
  <c r="G12" i="9"/>
  <c r="H12" i="9" s="1"/>
  <c r="E12" i="9"/>
  <c r="K11" i="9"/>
  <c r="G11" i="9"/>
  <c r="H11" i="9" s="1"/>
  <c r="E11" i="9"/>
  <c r="K10" i="9"/>
  <c r="G10" i="9"/>
  <c r="H10" i="9" s="1"/>
  <c r="E10" i="9"/>
  <c r="K9" i="9"/>
  <c r="G9" i="9"/>
  <c r="H9" i="9" s="1"/>
  <c r="E9" i="9"/>
  <c r="K8" i="9"/>
  <c r="G8" i="9"/>
  <c r="H8" i="9" s="1"/>
  <c r="E8" i="9"/>
  <c r="K7" i="9"/>
  <c r="G7" i="9"/>
  <c r="H7" i="9" s="1"/>
  <c r="E7" i="9"/>
  <c r="K6" i="9"/>
  <c r="G6" i="9"/>
  <c r="H6" i="9" s="1"/>
  <c r="E6" i="9"/>
  <c r="K5" i="9"/>
  <c r="G5" i="9"/>
  <c r="H5" i="9" s="1"/>
  <c r="E5" i="9"/>
  <c r="G30" i="6"/>
  <c r="H30" i="6" s="1"/>
  <c r="G28" i="6"/>
  <c r="H28" i="6" s="1"/>
  <c r="G26" i="6"/>
  <c r="H26" i="6" s="1"/>
  <c r="G24" i="6"/>
  <c r="H24" i="6" s="1"/>
  <c r="G22" i="6"/>
  <c r="H22" i="6" s="1"/>
  <c r="G20" i="6"/>
  <c r="H20" i="6" s="1"/>
  <c r="G18" i="6"/>
  <c r="H18" i="6" s="1"/>
  <c r="G16" i="6"/>
  <c r="H16" i="6" s="1"/>
  <c r="G14" i="6"/>
  <c r="H14" i="6" s="1"/>
  <c r="G12" i="6"/>
  <c r="H12" i="6" s="1"/>
  <c r="G10" i="6"/>
  <c r="H10" i="6" s="1"/>
  <c r="E16" i="5"/>
  <c r="D23" i="7" s="1"/>
  <c r="G30" i="4"/>
  <c r="I30" i="4" s="1"/>
  <c r="G29" i="4"/>
  <c r="I29" i="4" s="1"/>
  <c r="G28" i="4"/>
  <c r="I28" i="4" s="1"/>
  <c r="G27" i="4"/>
  <c r="I27" i="4" s="1"/>
  <c r="G26" i="4"/>
  <c r="I26" i="4" s="1"/>
  <c r="G25" i="4"/>
  <c r="I25" i="4" s="1"/>
  <c r="G24" i="4"/>
  <c r="I24" i="4" s="1"/>
  <c r="G23" i="4"/>
  <c r="I23" i="4" s="1"/>
  <c r="G22" i="4"/>
  <c r="I22" i="4" s="1"/>
  <c r="G21" i="4"/>
  <c r="I21" i="4" s="1"/>
  <c r="G20" i="4"/>
  <c r="I20" i="4" s="1"/>
  <c r="G19" i="4"/>
  <c r="I19" i="4" s="1"/>
  <c r="G18" i="4"/>
  <c r="I18" i="4" s="1"/>
  <c r="G17" i="4"/>
  <c r="I17" i="4" s="1"/>
  <c r="G16" i="4"/>
  <c r="I16" i="4" s="1"/>
  <c r="G15" i="4"/>
  <c r="I15" i="4" s="1"/>
  <c r="G14" i="4"/>
  <c r="I14" i="4" s="1"/>
  <c r="G13" i="4"/>
  <c r="I13" i="4" s="1"/>
  <c r="G12" i="4"/>
  <c r="I12" i="4" s="1"/>
  <c r="G11" i="4"/>
  <c r="I11" i="4" s="1"/>
  <c r="G10" i="4"/>
  <c r="I10" i="4" s="1"/>
  <c r="G9" i="4"/>
  <c r="I9" i="4" s="1"/>
  <c r="E9" i="4"/>
  <c r="G38" i="3"/>
  <c r="G24" i="3"/>
  <c r="G17" i="3"/>
  <c r="G10" i="3"/>
  <c r="I32" i="4" l="1"/>
  <c r="G36" i="3" s="1"/>
  <c r="M33" i="9"/>
  <c r="D29" i="8"/>
  <c r="D31" i="8"/>
  <c r="D10" i="7" s="1"/>
  <c r="L27" i="9"/>
  <c r="L11" i="9"/>
  <c r="L15" i="9"/>
  <c r="L19" i="9"/>
  <c r="L23" i="9"/>
  <c r="L13" i="9"/>
  <c r="L17" i="9"/>
  <c r="M17" i="9" s="1"/>
  <c r="L21" i="9"/>
  <c r="L25" i="9"/>
  <c r="M25" i="9" s="1"/>
  <c r="D50" i="8" s="1"/>
  <c r="L29" i="9"/>
  <c r="L6" i="9"/>
  <c r="L10" i="9"/>
  <c r="M10" i="9" s="1"/>
  <c r="L14" i="9"/>
  <c r="L18" i="9"/>
  <c r="M18" i="9" s="1"/>
  <c r="L22" i="9"/>
  <c r="M22" i="9" s="1"/>
  <c r="L26" i="9"/>
  <c r="M26" i="9" s="1"/>
  <c r="L8" i="9"/>
  <c r="L12" i="9"/>
  <c r="L16" i="9"/>
  <c r="L20" i="9"/>
  <c r="L24" i="9"/>
  <c r="L28" i="9"/>
  <c r="G11" i="6"/>
  <c r="H11" i="6" s="1"/>
  <c r="G15" i="6"/>
  <c r="H15" i="6" s="1"/>
  <c r="G19" i="6"/>
  <c r="H19" i="6" s="1"/>
  <c r="G23" i="6"/>
  <c r="H23" i="6" s="1"/>
  <c r="G9" i="6"/>
  <c r="H9" i="6" s="1"/>
  <c r="G13" i="6"/>
  <c r="H13" i="6" s="1"/>
  <c r="G17" i="6"/>
  <c r="H17" i="6" s="1"/>
  <c r="G21" i="6"/>
  <c r="H21" i="6" s="1"/>
  <c r="G25" i="6"/>
  <c r="H25" i="6" s="1"/>
  <c r="G29" i="6"/>
  <c r="H29" i="6" s="1"/>
  <c r="G32" i="6"/>
  <c r="H32" i="6" s="1"/>
  <c r="G27" i="6"/>
  <c r="H27" i="6" s="1"/>
  <c r="G31" i="6"/>
  <c r="H31" i="6" s="1"/>
  <c r="M7" i="11"/>
  <c r="D15" i="8" s="1"/>
  <c r="M5" i="11"/>
  <c r="M7" i="13"/>
  <c r="D16" i="8" s="1"/>
  <c r="M5" i="13"/>
  <c r="M7" i="15"/>
  <c r="D17" i="8" s="1"/>
  <c r="M5" i="15"/>
  <c r="M7" i="17"/>
  <c r="D18" i="8" s="1"/>
  <c r="M5" i="17"/>
  <c r="G35" i="3"/>
  <c r="L5" i="9"/>
  <c r="L7" i="9"/>
  <c r="L9" i="9"/>
  <c r="M9" i="9" s="1"/>
  <c r="M12" i="9" l="1"/>
  <c r="M8" i="9"/>
  <c r="M32" i="9"/>
  <c r="M24" i="9"/>
  <c r="D49" i="8" s="1"/>
  <c r="M28" i="9"/>
  <c r="M29" i="9"/>
  <c r="M16" i="9"/>
  <c r="M21" i="9"/>
  <c r="D16" i="7"/>
  <c r="G37" i="3"/>
  <c r="D18" i="7"/>
  <c r="D48" i="8" l="1"/>
  <c r="D51" i="8"/>
  <c r="D30" i="8"/>
  <c r="D35" i="8"/>
  <c r="D14" i="8"/>
  <c r="D22" i="8" s="1"/>
  <c r="D9" i="7" s="1"/>
  <c r="D8" i="7" s="1"/>
  <c r="D12" i="7" l="1"/>
  <c r="D13" i="7" s="1"/>
  <c r="D17" i="7" s="1"/>
  <c r="D20" i="7" l="1"/>
  <c r="D15" i="7"/>
  <c r="D21" i="7" s="1"/>
  <c r="D27" i="7" s="1"/>
  <c r="D29" i="7" s="1"/>
  <c r="D31" i="7" s="1"/>
  <c r="D3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2" authorId="0" shapeId="0" xr:uid="{00000000-0006-0000-0600-000001000000}">
      <text>
        <r>
          <rPr>
            <sz val="11"/>
            <color rgb="FF000000"/>
            <rFont val="Calibri"/>
          </rPr>
          <t>EXCEL:
ISS, ICMS, etc.
Considerado 15%</t>
        </r>
      </text>
    </comment>
    <comment ref="B29" authorId="0" shapeId="0" xr:uid="{00000000-0006-0000-0600-000002000000}">
      <text>
        <r>
          <rPr>
            <sz val="11"/>
            <color rgb="FF000000"/>
            <rFont val="Calibri"/>
          </rPr>
          <t>EXCEL:
Considerado imposto de 25%, isenção de R$1000,00</t>
        </r>
      </text>
    </comment>
  </commentList>
</comments>
</file>

<file path=xl/sharedStrings.xml><?xml version="1.0" encoding="utf-8"?>
<sst xmlns="http://schemas.openxmlformats.org/spreadsheetml/2006/main" count="434" uniqueCount="171">
  <si>
    <t>Despesas de Funcionamento</t>
  </si>
  <si>
    <t>Itens da Despesa</t>
  </si>
  <si>
    <t>Data</t>
  </si>
  <si>
    <t>Observação</t>
  </si>
  <si>
    <t>Valor Intermediário</t>
  </si>
  <si>
    <t>Valor Final</t>
  </si>
  <si>
    <t>Aluguel da Loja</t>
  </si>
  <si>
    <t>Funcionários</t>
  </si>
  <si>
    <t>Salário</t>
  </si>
  <si>
    <t>Bonificações</t>
  </si>
  <si>
    <t>Impostos</t>
  </si>
  <si>
    <t>Vales (Refeição, Transporte)</t>
  </si>
  <si>
    <t>Outros</t>
  </si>
  <si>
    <t>Férias, Licença Maternidade</t>
  </si>
  <si>
    <t>Manutenção de Equipamentos</t>
  </si>
  <si>
    <t>Despesas Funcionamento (água, luz, gás, telefone, etc.)</t>
  </si>
  <si>
    <t>Água</t>
  </si>
  <si>
    <t>Luz</t>
  </si>
  <si>
    <t>Gás</t>
  </si>
  <si>
    <t>Telefone</t>
  </si>
  <si>
    <t>Limpeza</t>
  </si>
  <si>
    <t>Serviços Terceirizados</t>
  </si>
  <si>
    <t>Escritório Contábil</t>
  </si>
  <si>
    <t>Escritório Advocacia</t>
  </si>
  <si>
    <t>Entregas</t>
  </si>
  <si>
    <t>Marketing</t>
  </si>
  <si>
    <t>Informatica</t>
  </si>
  <si>
    <t>Segurança</t>
  </si>
  <si>
    <t>Seguros</t>
  </si>
  <si>
    <t>Investimentos</t>
  </si>
  <si>
    <t>Total de Despesas de Funcionamento</t>
  </si>
  <si>
    <t>Total de Compras de Mercadoria</t>
  </si>
  <si>
    <t>Total de Despesas Geral</t>
  </si>
  <si>
    <t>Total de Investimentos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</si>
  <si>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</si>
  <si>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</si>
  <si>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</si>
  <si>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</si>
  <si>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</si>
  <si>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</si>
  <si>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</si>
  <si>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Fornecedor de Verduras</t>
  </si>
  <si>
    <t>Couve</t>
  </si>
  <si>
    <t>Fornecedor de Grãos e Sementes</t>
  </si>
  <si>
    <t>Feijão</t>
  </si>
  <si>
    <t>Arroz</t>
  </si>
  <si>
    <t>Fornecedor de Bebidas</t>
  </si>
  <si>
    <t>Cerveja</t>
  </si>
  <si>
    <t>Suco</t>
  </si>
  <si>
    <t>Fornecedor de Cigarro</t>
  </si>
  <si>
    <t>Cigarro</t>
  </si>
  <si>
    <t>Fornecedor de Doces</t>
  </si>
  <si>
    <t>Chocolate</t>
  </si>
  <si>
    <t>Amendoim</t>
  </si>
  <si>
    <t>Padaria</t>
  </si>
  <si>
    <t>Pão de Forma</t>
  </si>
  <si>
    <t>Bala</t>
  </si>
  <si>
    <t>Fornecedor de Frango</t>
  </si>
  <si>
    <t>Frango</t>
  </si>
  <si>
    <t>Fornecedor de Peixe</t>
  </si>
  <si>
    <t>Peixe</t>
  </si>
  <si>
    <t>Alface</t>
  </si>
  <si>
    <t>Fornecedor de Legumes</t>
  </si>
  <si>
    <t>Cenoura</t>
  </si>
  <si>
    <t>Fornecedor de Carne</t>
  </si>
  <si>
    <t>Carne</t>
  </si>
  <si>
    <t>Vinho</t>
  </si>
  <si>
    <t>Investimento</t>
  </si>
  <si>
    <t>Descrição</t>
  </si>
  <si>
    <t>Valor</t>
  </si>
  <si>
    <t>Investimento Inicial</t>
  </si>
  <si>
    <t>Documentação, Sistema de Informação, Estrutura Inicial, Sistema de Refrigeração, Equipamentos (caixas, balanças, carrinhos, etc)</t>
  </si>
  <si>
    <t>Informática</t>
  </si>
  <si>
    <t>Equipamentos</t>
  </si>
  <si>
    <t>Estrutura</t>
  </si>
  <si>
    <t>Produto</t>
  </si>
  <si>
    <t>Total de Receitas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</si>
  <si>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</si>
  <si>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</si>
  <si>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</si>
  <si>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</si>
  <si>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</si>
  <si>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</si>
  <si>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Receita Mercadorias</t>
  </si>
  <si>
    <t>Receita Entregas</t>
  </si>
  <si>
    <t>Imposto sobre Receita (15%)</t>
  </si>
  <si>
    <t>Receita Líquida</t>
  </si>
  <si>
    <t>Total de Despesas</t>
  </si>
  <si>
    <t>Custo Mercadorias Vendidas</t>
  </si>
  <si>
    <t>Despesas Funcionamento</t>
  </si>
  <si>
    <t>Resultado Bruto</t>
  </si>
  <si>
    <t>Depreciação e Amortização</t>
  </si>
  <si>
    <t>Resultado antes de Imposto</t>
  </si>
  <si>
    <t>Imposto</t>
  </si>
  <si>
    <t>Resultado Líquido</t>
  </si>
  <si>
    <t>Barra de Cereal</t>
  </si>
  <si>
    <t>Caixa de Fósforo</t>
  </si>
  <si>
    <t>Leite</t>
  </si>
  <si>
    <t>Vendas Semana 1</t>
  </si>
  <si>
    <t>ID da Venda</t>
  </si>
  <si>
    <t>Subtotal</t>
  </si>
  <si>
    <t>Entrega</t>
  </si>
  <si>
    <t>Valor Entrega</t>
  </si>
  <si>
    <t>Total</t>
  </si>
  <si>
    <t>Total para Cliente</t>
  </si>
  <si>
    <t>Abril</t>
  </si>
  <si>
    <t>Zona Sul</t>
  </si>
  <si>
    <t>Total venda Semana 1</t>
  </si>
  <si>
    <t>Total venda Semana 2</t>
  </si>
  <si>
    <t>Total venda Semana 3</t>
  </si>
  <si>
    <t>Total venda Semana 4</t>
  </si>
  <si>
    <t>Total venda Semana 5</t>
  </si>
  <si>
    <t>Total de Vendas do Mês</t>
  </si>
  <si>
    <t>Queijo</t>
  </si>
  <si>
    <t>Vendas por Entrega (%)</t>
  </si>
  <si>
    <t>Vendas por Entrega (R$)</t>
  </si>
  <si>
    <t>Refrigerante</t>
  </si>
  <si>
    <t>Receita de Entregas (R$)</t>
  </si>
  <si>
    <t>Ticket Médio Total</t>
  </si>
  <si>
    <t>Divisão de Clientes por Região</t>
  </si>
  <si>
    <t>Número de Clientes</t>
  </si>
  <si>
    <t>Centro</t>
  </si>
  <si>
    <t>Loja</t>
  </si>
  <si>
    <t>Zona Norte</t>
  </si>
  <si>
    <t>Zona Oeste</t>
  </si>
  <si>
    <t>Tomate</t>
  </si>
  <si>
    <t>Rótulos de Linha</t>
  </si>
  <si>
    <t>Soma de Quantidade</t>
  </si>
  <si>
    <t>Média de Quantidade</t>
  </si>
  <si>
    <t>Total Geral</t>
  </si>
  <si>
    <t>Vagem</t>
  </si>
  <si>
    <t>Vendas Semana 2</t>
  </si>
  <si>
    <t>Total de Vendas</t>
  </si>
  <si>
    <t>Total de Entregas</t>
  </si>
  <si>
    <t>Número de Vendas</t>
  </si>
  <si>
    <t>Vodka</t>
  </si>
  <si>
    <t>Vendas Semana 3</t>
  </si>
  <si>
    <t>Vendas Semana 4</t>
  </si>
  <si>
    <t>Vendas Semana 5</t>
  </si>
  <si>
    <t>Janeiro</t>
  </si>
  <si>
    <t>Lista dos Produtos</t>
  </si>
  <si>
    <t>Fevereiro</t>
  </si>
  <si>
    <t>Março</t>
  </si>
  <si>
    <t>Produtos</t>
  </si>
  <si>
    <t>Preço de Compra Unitário</t>
  </si>
  <si>
    <t>Preço de Venda Unitário</t>
  </si>
  <si>
    <t>Região de Entrega</t>
  </si>
  <si>
    <t>Preço de Entrega</t>
  </si>
  <si>
    <t>Unidade</t>
  </si>
  <si>
    <t>Maio</t>
  </si>
  <si>
    <t>Pacote</t>
  </si>
  <si>
    <t>Junho</t>
  </si>
  <si>
    <t>Kg</t>
  </si>
  <si>
    <t>Julho</t>
  </si>
  <si>
    <t>Agosto</t>
  </si>
  <si>
    <t>Setembro</t>
  </si>
  <si>
    <t>Outubro</t>
  </si>
  <si>
    <t>Novembro</t>
  </si>
  <si>
    <t>Dezembro</t>
  </si>
  <si>
    <t>Lata</t>
  </si>
  <si>
    <t>Barra</t>
  </si>
  <si>
    <t>Maço</t>
  </si>
  <si>
    <t>Litro</t>
  </si>
  <si>
    <t>Garrafa</t>
  </si>
  <si>
    <t>FUNDO DE RESERVA</t>
  </si>
  <si>
    <t>10% para Fundo de Reserva</t>
  </si>
  <si>
    <t>Resultado - Fundo de Reserva</t>
  </si>
  <si>
    <t>Soma de Subtotal</t>
  </si>
  <si>
    <t>Média de Total para Cliente</t>
  </si>
  <si>
    <t>Média de Valor Entrega</t>
  </si>
  <si>
    <t>Média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</si>
</sst>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&quot;R$&quot;\ * #,##0.00_-;\-&quot;R$&quot;\ * #,##0.00_-;_-&quot;R$&quot;\ * &quot;-&quot;??_-;_-@"/>
    <numFmt numFmtId="165" formatCode="&quot;R$&quot;\ #,##0.00"/>
  </numFmts>
  <fonts count="22">
    <font>
      <sz val="11"/>
      <color rgb="FF000000"/>
      <name val="Calibri"/>
    </font>
    <font>
      <sz val="12"/>
      <color rgb="FF000000"/>
      <name val="Calibri"/>
    </font>
    <font>
      <sz val="11"/>
      <name val="Calibri"/>
    </font>
    <font>
      <b/>
      <sz val="9"/>
      <color rgb="FF000000"/>
      <name val="Ink free"/>
    </font>
    <font>
      <b/>
      <sz val="14"/>
      <color rgb="FF008000"/>
      <name val="Calibri"/>
    </font>
    <font>
      <sz val="18"/>
      <color rgb="FF000000"/>
      <name val="Calibri"/>
    </font>
    <font>
      <b/>
      <sz val="18"/>
      <color rgb="FF000000"/>
      <name val="Ink free"/>
    </font>
    <font>
      <sz val="11"/>
      <color rgb="FF008000"/>
      <name val="Calibri"/>
    </font>
    <font>
      <b/>
      <sz val="22"/>
      <color rgb="FF000000"/>
      <name val="Ink free"/>
    </font>
    <font>
      <b/>
      <sz val="11"/>
      <color rgb="FF000000"/>
      <name val="Calibri"/>
    </font>
    <font>
      <b/>
      <sz val="12"/>
      <color rgb="FF000000"/>
      <name val="Calibri"/>
    </font>
    <font>
      <b/>
      <sz val="22"/>
      <color rgb="FFFFFFFF"/>
      <name val="Calibri"/>
    </font>
    <font>
      <b/>
      <sz val="18"/>
      <color rgb="FFFFFFFF"/>
      <name val="Calibri"/>
    </font>
    <font>
      <sz val="10"/>
      <color rgb="FF000000"/>
      <name val="Calibri"/>
    </font>
    <font>
      <b/>
      <sz val="16"/>
      <color rgb="FF008000"/>
      <name val="Calibri"/>
    </font>
    <font>
      <sz val="14"/>
      <color rgb="FF008000"/>
      <name val="Calibri"/>
    </font>
    <font>
      <b/>
      <sz val="14"/>
      <color rgb="FFB08200"/>
      <name val="Calibri"/>
    </font>
    <font>
      <sz val="11"/>
      <color rgb="FFBF9000"/>
      <name val="Calibri"/>
    </font>
    <font>
      <b/>
      <sz val="14"/>
      <color rgb="FF0070C0"/>
      <name val="Calibri"/>
    </font>
    <font>
      <u/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/>
      <top style="thick">
        <color rgb="FF008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medium">
        <color rgb="FF008000"/>
      </left>
      <right/>
      <top style="medium">
        <color rgb="FF008000"/>
      </top>
      <bottom/>
      <diagonal/>
    </border>
    <border>
      <left/>
      <right/>
      <top style="medium">
        <color rgb="FF008000"/>
      </top>
      <bottom/>
      <diagonal/>
    </border>
    <border>
      <left/>
      <right style="medium">
        <color rgb="FF008000"/>
      </right>
      <top style="medium">
        <color rgb="FF008000"/>
      </top>
      <bottom/>
      <diagonal/>
    </border>
    <border>
      <left style="medium">
        <color rgb="FF008000"/>
      </left>
      <right/>
      <top/>
      <bottom/>
      <diagonal/>
    </border>
    <border>
      <left/>
      <right style="medium">
        <color rgb="FF008000"/>
      </right>
      <top/>
      <bottom/>
      <diagonal/>
    </border>
    <border>
      <left/>
      <right/>
      <top/>
      <bottom style="thin">
        <color rgb="FF70AD47"/>
      </bottom>
      <diagonal/>
    </border>
    <border>
      <left/>
      <right/>
      <top style="thin">
        <color rgb="FF70AD47"/>
      </top>
      <bottom style="thin">
        <color rgb="FF70AD47"/>
      </bottom>
      <diagonal/>
    </border>
    <border>
      <left/>
      <right/>
      <top style="thin">
        <color rgb="FF70AD47"/>
      </top>
      <bottom/>
      <diagonal/>
    </border>
    <border>
      <left style="medium">
        <color rgb="FF008000"/>
      </left>
      <right/>
      <top/>
      <bottom style="medium">
        <color rgb="FF008000"/>
      </bottom>
      <diagonal/>
    </border>
    <border>
      <left/>
      <right/>
      <top/>
      <bottom style="medium">
        <color rgb="FF008000"/>
      </bottom>
      <diagonal/>
    </border>
    <border>
      <left/>
      <right style="medium">
        <color rgb="FF008000"/>
      </right>
      <top/>
      <bottom style="medium">
        <color rgb="FF008000"/>
      </bottom>
      <diagonal/>
    </border>
    <border>
      <left style="thick">
        <color rgb="FF008000"/>
      </left>
      <right/>
      <top style="thick">
        <color rgb="FF008000"/>
      </top>
      <bottom/>
      <diagonal/>
    </border>
    <border>
      <left/>
      <right style="thick">
        <color rgb="FF008000"/>
      </right>
      <top style="thick">
        <color rgb="FF008000"/>
      </top>
      <bottom/>
      <diagonal/>
    </border>
    <border>
      <left style="thick">
        <color rgb="FF008000"/>
      </left>
      <right/>
      <top/>
      <bottom/>
      <diagonal/>
    </border>
    <border>
      <left/>
      <right style="thick">
        <color rgb="FF008000"/>
      </right>
      <top/>
      <bottom/>
      <diagonal/>
    </border>
    <border>
      <left style="thick">
        <color rgb="FF008000"/>
      </left>
      <right/>
      <top/>
      <bottom style="thick">
        <color rgb="FF008000"/>
      </bottom>
      <diagonal/>
    </border>
    <border>
      <left/>
      <right style="thick">
        <color rgb="FF008000"/>
      </right>
      <top/>
      <bottom style="thick">
        <color rgb="FF008000"/>
      </bottom>
      <diagonal/>
    </border>
    <border>
      <left/>
      <right/>
      <top/>
      <bottom style="thick">
        <color rgb="FF1879B4"/>
      </bottom>
      <diagonal/>
    </border>
    <border>
      <left/>
      <right/>
      <top style="thick">
        <color rgb="FF1879B4"/>
      </top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0" fillId="0" borderId="0" xfId="0" applyFont="1"/>
    <xf numFmtId="0" fontId="2" fillId="0" borderId="0" xfId="0" applyFont="1"/>
    <xf numFmtId="164" fontId="0" fillId="0" borderId="0" xfId="0" applyNumberFormat="1" applyFont="1"/>
    <xf numFmtId="0" fontId="0" fillId="0" borderId="0" xfId="0" applyFont="1"/>
    <xf numFmtId="164" fontId="0" fillId="0" borderId="0" xfId="0" applyNumberFormat="1" applyFont="1"/>
    <xf numFmtId="0" fontId="3" fillId="0" borderId="0" xfId="0" applyFont="1" applyAlignment="1">
      <alignment wrapText="1"/>
    </xf>
    <xf numFmtId="0" fontId="5" fillId="0" borderId="0" xfId="0" applyFont="1"/>
    <xf numFmtId="0" fontId="6" fillId="0" borderId="0" xfId="0" applyFont="1" applyAlignment="1">
      <alignment wrapText="1"/>
    </xf>
    <xf numFmtId="0" fontId="4" fillId="0" borderId="3" xfId="0" applyFont="1" applyBorder="1"/>
    <xf numFmtId="164" fontId="4" fillId="0" borderId="3" xfId="0" applyNumberFormat="1" applyFont="1" applyBorder="1"/>
    <xf numFmtId="0" fontId="4" fillId="0" borderId="0" xfId="0" applyFont="1"/>
    <xf numFmtId="0" fontId="7" fillId="0" borderId="0" xfId="0" applyFont="1"/>
    <xf numFmtId="0" fontId="8" fillId="0" borderId="0" xfId="0" applyFont="1" applyAlignment="1">
      <alignment wrapText="1"/>
    </xf>
    <xf numFmtId="0" fontId="9" fillId="0" borderId="0" xfId="0" applyFont="1"/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wrapText="1"/>
    </xf>
    <xf numFmtId="0" fontId="10" fillId="0" borderId="5" xfId="0" applyFont="1" applyBorder="1"/>
    <xf numFmtId="164" fontId="10" fillId="0" borderId="5" xfId="0" applyNumberFormat="1" applyFont="1" applyBorder="1"/>
    <xf numFmtId="0" fontId="10" fillId="0" borderId="0" xfId="0" applyFont="1"/>
    <xf numFmtId="14" fontId="0" fillId="0" borderId="0" xfId="0" applyNumberFormat="1" applyFont="1"/>
    <xf numFmtId="0" fontId="10" fillId="0" borderId="6" xfId="0" applyFont="1" applyBorder="1"/>
    <xf numFmtId="164" fontId="10" fillId="0" borderId="6" xfId="0" applyNumberFormat="1" applyFont="1" applyBorder="1"/>
    <xf numFmtId="164" fontId="10" fillId="0" borderId="0" xfId="0" applyNumberFormat="1" applyFont="1"/>
    <xf numFmtId="0" fontId="10" fillId="0" borderId="7" xfId="0" applyFont="1" applyBorder="1"/>
    <xf numFmtId="164" fontId="10" fillId="0" borderId="7" xfId="0" applyNumberFormat="1" applyFont="1" applyBorder="1"/>
    <xf numFmtId="0" fontId="10" fillId="0" borderId="8" xfId="0" applyFont="1" applyBorder="1"/>
    <xf numFmtId="164" fontId="10" fillId="0" borderId="8" xfId="0" applyNumberFormat="1" applyFont="1" applyBorder="1"/>
    <xf numFmtId="0" fontId="11" fillId="2" borderId="1" xfId="0" applyFont="1" applyFill="1" applyBorder="1"/>
    <xf numFmtId="0" fontId="12" fillId="2" borderId="1" xfId="0" applyFont="1" applyFill="1" applyBorder="1"/>
    <xf numFmtId="0" fontId="13" fillId="0" borderId="0" xfId="0" applyFont="1" applyAlignment="1">
      <alignment horizontal="left"/>
    </xf>
    <xf numFmtId="0" fontId="13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/>
    </xf>
    <xf numFmtId="0" fontId="13" fillId="0" borderId="0" xfId="0" applyFont="1"/>
    <xf numFmtId="164" fontId="13" fillId="0" borderId="0" xfId="0" applyNumberFormat="1" applyFont="1"/>
    <xf numFmtId="0" fontId="0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9" fontId="13" fillId="0" borderId="0" xfId="0" applyNumberFormat="1" applyFont="1" applyAlignment="1">
      <alignment horizontal="center"/>
    </xf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0" fontId="15" fillId="0" borderId="14" xfId="0" applyFont="1" applyBorder="1"/>
    <xf numFmtId="164" fontId="13" fillId="0" borderId="0" xfId="0" applyNumberFormat="1" applyFont="1" applyAlignment="1">
      <alignment vertical="center"/>
    </xf>
    <xf numFmtId="164" fontId="16" fillId="0" borderId="14" xfId="0" applyNumberFormat="1" applyFont="1" applyBorder="1"/>
    <xf numFmtId="0" fontId="15" fillId="0" borderId="15" xfId="0" applyFont="1" applyBorder="1"/>
    <xf numFmtId="0" fontId="15" fillId="0" borderId="16" xfId="0" applyFont="1" applyBorder="1"/>
    <xf numFmtId="164" fontId="16" fillId="0" borderId="16" xfId="0" applyNumberFormat="1" applyFont="1" applyBorder="1"/>
    <xf numFmtId="0" fontId="15" fillId="0" borderId="0" xfId="0" applyFont="1"/>
    <xf numFmtId="164" fontId="16" fillId="0" borderId="0" xfId="0" applyNumberFormat="1" applyFont="1"/>
    <xf numFmtId="0" fontId="0" fillId="0" borderId="17" xfId="0" applyFont="1" applyBorder="1"/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0" fontId="0" fillId="0" borderId="4" xfId="0" applyFont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17" fillId="0" borderId="0" xfId="0" applyFont="1"/>
    <xf numFmtId="0" fontId="0" fillId="0" borderId="24" xfId="0" applyFont="1" applyBorder="1"/>
    <xf numFmtId="0" fontId="0" fillId="0" borderId="2" xfId="0" applyFont="1" applyBorder="1"/>
    <xf numFmtId="0" fontId="0" fillId="0" borderId="25" xfId="0" applyFont="1" applyBorder="1"/>
    <xf numFmtId="0" fontId="16" fillId="0" borderId="14" xfId="0" applyFont="1" applyBorder="1"/>
    <xf numFmtId="14" fontId="0" fillId="0" borderId="0" xfId="0" applyNumberFormat="1" applyFont="1" applyAlignment="1">
      <alignment horizontal="left"/>
    </xf>
    <xf numFmtId="165" fontId="0" fillId="0" borderId="0" xfId="0" applyNumberFormat="1" applyFont="1"/>
    <xf numFmtId="0" fontId="0" fillId="0" borderId="0" xfId="0" applyFont="1" applyAlignment="1">
      <alignment horizontal="left"/>
    </xf>
    <xf numFmtId="2" fontId="0" fillId="0" borderId="0" xfId="0" applyNumberFormat="1" applyFont="1"/>
    <xf numFmtId="0" fontId="18" fillId="0" borderId="0" xfId="0" applyFont="1"/>
    <xf numFmtId="164" fontId="18" fillId="0" borderId="0" xfId="0" applyNumberFormat="1" applyFont="1"/>
    <xf numFmtId="164" fontId="18" fillId="0" borderId="26" xfId="0" applyNumberFormat="1" applyFont="1" applyBorder="1"/>
    <xf numFmtId="0" fontId="18" fillId="0" borderId="27" xfId="0" applyFont="1" applyBorder="1"/>
    <xf numFmtId="164" fontId="18" fillId="0" borderId="27" xfId="0" applyNumberFormat="1" applyFont="1" applyBorder="1"/>
    <xf numFmtId="14" fontId="0" fillId="0" borderId="0" xfId="0" applyNumberFormat="1" applyFont="1"/>
    <xf numFmtId="9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vertical="center"/>
    </xf>
    <xf numFmtId="0" fontId="0" fillId="0" borderId="0" xfId="0" applyFont="1" applyAlignment="1"/>
    <xf numFmtId="0" fontId="0" fillId="0" borderId="1" xfId="0" applyFont="1" applyBorder="1" applyAlignment="1"/>
    <xf numFmtId="0" fontId="0" fillId="0" borderId="0" xfId="0" applyFont="1" applyAlignment="1"/>
    <xf numFmtId="0" fontId="10" fillId="0" borderId="1" xfId="0" applyFont="1" applyFill="1" applyBorder="1" applyAlignment="1"/>
    <xf numFmtId="0" fontId="0" fillId="0" borderId="14" xfId="0" applyFont="1" applyBorder="1"/>
    <xf numFmtId="14" fontId="13" fillId="0" borderId="0" xfId="0" applyNumberFormat="1" applyFont="1" applyAlignment="1">
      <alignment horizontal="center" vertical="center"/>
    </xf>
    <xf numFmtId="164" fontId="0" fillId="0" borderId="27" xfId="0" applyNumberFormat="1" applyFont="1" applyBorder="1"/>
    <xf numFmtId="9" fontId="0" fillId="0" borderId="14" xfId="0" applyNumberFormat="1" applyFont="1" applyBorder="1"/>
    <xf numFmtId="164" fontId="0" fillId="0" borderId="26" xfId="0" applyNumberFormat="1" applyFont="1" applyBorder="1"/>
    <xf numFmtId="0" fontId="0" fillId="0" borderId="16" xfId="0" applyFont="1" applyBorder="1"/>
    <xf numFmtId="164" fontId="0" fillId="0" borderId="14" xfId="0" applyNumberFormat="1" applyFont="1" applyBorder="1"/>
    <xf numFmtId="0" fontId="0" fillId="0" borderId="0" xfId="0" pivotButton="1" applyFont="1" applyAlignment="1"/>
    <xf numFmtId="0" fontId="0" fillId="0" borderId="0" xfId="0" applyNumberFormat="1" applyFont="1" applyAlignment="1"/>
    <xf numFmtId="165" fontId="0" fillId="0" borderId="0" xfId="0" applyNumberFormat="1" applyFont="1" applyAlignment="1"/>
    <xf numFmtId="165" fontId="0" fillId="0" borderId="0" xfId="0" pivotButton="1" applyNumberFormat="1" applyFont="1"/>
    <xf numFmtId="2" fontId="0" fillId="0" borderId="0" xfId="0" pivotButton="1" applyNumberFormat="1" applyFont="1"/>
    <xf numFmtId="0" fontId="9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1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0" fontId="4" fillId="0" borderId="2" xfId="0" applyFont="1" applyBorder="1" applyProtection="1">
      <protection locked="0"/>
    </xf>
    <xf numFmtId="0" fontId="7" fillId="0" borderId="2" xfId="0" applyFont="1" applyBorder="1" applyProtection="1">
      <protection locked="0"/>
    </xf>
    <xf numFmtId="164" fontId="4" fillId="0" borderId="2" xfId="0" applyNumberFormat="1" applyFont="1" applyBorder="1" applyProtection="1">
      <protection locked="0"/>
    </xf>
    <xf numFmtId="0" fontId="4" fillId="0" borderId="3" xfId="0" applyFont="1" applyBorder="1" applyProtection="1">
      <protection locked="0"/>
    </xf>
    <xf numFmtId="164" fontId="4" fillId="0" borderId="3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164" fontId="4" fillId="0" borderId="0" xfId="0" applyNumberFormat="1" applyFont="1" applyProtection="1">
      <protection locked="0"/>
    </xf>
    <xf numFmtId="0" fontId="4" fillId="0" borderId="4" xfId="0" applyFont="1" applyBorder="1" applyProtection="1">
      <protection locked="0"/>
    </xf>
    <xf numFmtId="164" fontId="4" fillId="0" borderId="4" xfId="0" applyNumberFormat="1" applyFont="1" applyBorder="1" applyProtection="1">
      <protection locked="0"/>
    </xf>
    <xf numFmtId="9" fontId="0" fillId="0" borderId="0" xfId="0" applyNumberFormat="1" applyFont="1" applyProtection="1"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9" fontId="0" fillId="0" borderId="0" xfId="0" applyNumberFormat="1" applyFont="1" applyAlignment="1" applyProtection="1">
      <alignment horizontal="center" vertical="center"/>
      <protection locked="0"/>
    </xf>
    <xf numFmtId="164" fontId="0" fillId="0" borderId="3" xfId="0" applyNumberFormat="1" applyFont="1" applyBorder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Protection="1">
      <protection locked="0"/>
    </xf>
  </cellXfs>
  <cellStyles count="1">
    <cellStyle name="Normal" xfId="0" builtinId="0"/>
  </cellStyles>
  <dxfs count="60">
    <dxf>
      <font>
        <color rgb="FF70AD47"/>
      </font>
      <fill>
        <patternFill patternType="solid">
          <fgColor rgb="FFE2EFD9"/>
          <bgColor rgb="FFE2EFD9"/>
        </patternFill>
      </fill>
    </dxf>
    <dxf>
      <font>
        <color rgb="FFFF5050"/>
      </font>
      <fill>
        <patternFill patternType="solid">
          <fgColor rgb="FFFBE4D5"/>
          <bgColor rgb="FFFBE4D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009900"/>
          <bgColor rgb="FF009900"/>
        </patternFill>
      </fill>
    </dxf>
  </dxfs>
  <tableStyles count="11">
    <tableStyle name="Despesas-style" pivot="0" count="4" xr9:uid="{00000000-0011-0000-FFFF-FFFF00000000}">
      <tableStyleElement type="headerRow" dxfId="59"/>
      <tableStyleElement type="totalRow" dxfId="58"/>
      <tableStyleElement type="firstRowStripe" dxfId="57"/>
      <tableStyleElement type="secondRowStripe" dxfId="56"/>
    </tableStyle>
    <tableStyle name="Compra de Mercadorias-style" pivot="0" count="3" xr9:uid="{00000000-0011-0000-FFFF-FFFF01000000}">
      <tableStyleElement type="headerRow" dxfId="55"/>
      <tableStyleElement type="firstRowStripe" dxfId="54"/>
      <tableStyleElement type="secondRowStripe" dxfId="53"/>
    </tableStyle>
    <tableStyle name="Investimentos-style" pivot="0" count="3" xr9:uid="{00000000-0011-0000-FFFF-FFFF02000000}">
      <tableStyleElement type="headerRow" dxfId="52"/>
      <tableStyleElement type="firstRowStripe" dxfId="51"/>
      <tableStyleElement type="secondRowStripe" dxfId="50"/>
    </tableStyle>
    <tableStyle name="Semana 2-style" pivot="0" count="3" xr9:uid="{00000000-0011-0000-FFFF-FFFF03000000}">
      <tableStyleElement type="headerRow" dxfId="49"/>
      <tableStyleElement type="firstRowStripe" dxfId="48"/>
      <tableStyleElement type="secondRowStripe" dxfId="47"/>
    </tableStyle>
    <tableStyle name="Controle de Estoque-style" pivot="0" count="3" xr9:uid="{00000000-0011-0000-FFFF-FFFF04000000}">
      <tableStyleElement type="headerRow" dxfId="46"/>
      <tableStyleElement type="firstRowStripe" dxfId="45"/>
      <tableStyleElement type="secondRowStripe" dxfId="44"/>
    </tableStyle>
    <tableStyle name="Semana 3-style" pivot="0" count="3" xr9:uid="{00000000-0011-0000-FFFF-FFFF05000000}">
      <tableStyleElement type="headerRow" dxfId="43"/>
      <tableStyleElement type="firstRowStripe" dxfId="42"/>
      <tableStyleElement type="secondRowStripe" dxfId="41"/>
    </tableStyle>
    <tableStyle name="Semana 4-style" pivot="0" count="3" xr9:uid="{00000000-0011-0000-FFFF-FFFF06000000}">
      <tableStyleElement type="headerRow" dxfId="40"/>
      <tableStyleElement type="firstRowStripe" dxfId="39"/>
      <tableStyleElement type="secondRowStripe" dxfId="38"/>
    </tableStyle>
    <tableStyle name="Semana 5-style" pivot="0" count="3" xr9:uid="{00000000-0011-0000-FFFF-FFFF07000000}">
      <tableStyleElement type="headerRow" dxfId="37"/>
      <tableStyleElement type="firstRowStripe" dxfId="36"/>
      <tableStyleElement type="secondRowStripe" dxfId="35"/>
    </tableStyle>
    <tableStyle name="Semana 1-style" pivot="0" count="3" xr9:uid="{00000000-0011-0000-FFFF-FFFF08000000}">
      <tableStyleElement type="headerRow" dxfId="34"/>
      <tableStyleElement type="firstRowStripe" dxfId="33"/>
      <tableStyleElement type="secondRowStripe" dxfId="32"/>
    </tableStyle>
    <tableStyle name="cálculos-style" pivot="0" count="3" xr9:uid="{00000000-0011-0000-FFFF-FFFF09000000}">
      <tableStyleElement type="headerRow" dxfId="31"/>
      <tableStyleElement type="firstRowStripe" dxfId="30"/>
      <tableStyleElement type="secondRowStripe" dxfId="29"/>
    </tableStyle>
    <tableStyle name="cálculos-style 2" pivot="0" count="3" xr9:uid="{00000000-0011-0000-FFFF-FFFF0A000000}">
      <tableStyleElement type="headerRow" dxfId="28"/>
      <tableStyleElement type="firstRowStripe" dxfId="27"/>
      <tableStyleElement type="secondRowStripe" dxfId="26"/>
    </tableStyle>
  </tableStyles>
  <colors>
    <mruColors>
      <color rgb="FFAD4F0F"/>
      <color rgb="FFFFFF61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spPr>
            <a:ln>
              <a:noFill/>
            </a:ln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invertIfNegative val="1"/>
          <c:dPt>
            <c:idx val="0"/>
            <c:invertIfNegative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0-53AD-450A-9D5C-91B3068F8DE0}"/>
              </c:ext>
            </c:extLst>
          </c:dPt>
          <c:dPt>
            <c:idx val="1"/>
            <c:invertIfNegative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3AD-450A-9D5C-91B3068F8DE0}"/>
              </c:ext>
            </c:extLst>
          </c:dPt>
          <c:dPt>
            <c:idx val="2"/>
            <c:invertIfNegative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53AD-450A-9D5C-91B3068F8DE0}"/>
              </c:ext>
            </c:extLst>
          </c:dPt>
          <c:dPt>
            <c:idx val="3"/>
            <c:invertIfNegative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53AD-450A-9D5C-91B3068F8DE0}"/>
              </c:ext>
            </c:extLst>
          </c:dPt>
          <c:dPt>
            <c:idx val="4"/>
            <c:invertIfNegative val="1"/>
            <c:bubble3D val="0"/>
            <c:spPr>
              <a:solidFill>
                <a:srgbClr val="AD4F0F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53AD-450A-9D5C-91B3068F8DE0}"/>
              </c:ext>
            </c:extLst>
          </c:dPt>
          <c:dLbls>
            <c:dLbl>
              <c:idx val="0"/>
              <c:layout>
                <c:manualLayout>
                  <c:x val="-2.2181635266241729E-17"/>
                  <c:y val="3.57142857142856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AD-450A-9D5C-91B3068F8DE0}"/>
                </c:ext>
              </c:extLst>
            </c:dLbl>
            <c:dLbl>
              <c:idx val="1"/>
              <c:layout>
                <c:manualLayout>
                  <c:x val="-4.4363270532483457E-17"/>
                  <c:y val="-0.3214285714285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AD-450A-9D5C-91B3068F8DE0}"/>
                </c:ext>
              </c:extLst>
            </c:dLbl>
            <c:dLbl>
              <c:idx val="2"/>
              <c:layout>
                <c:manualLayout>
                  <c:x val="-9.6793708408953426E-3"/>
                  <c:y val="-0.313492063492063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AD-450A-9D5C-91B3068F8DE0}"/>
                </c:ext>
              </c:extLst>
            </c:dLbl>
            <c:dLbl>
              <c:idx val="3"/>
              <c:layout>
                <c:manualLayout>
                  <c:x val="-1.2099213551119177E-2"/>
                  <c:y val="-0.3174603174603174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AD-450A-9D5C-91B3068F8DE0}"/>
                </c:ext>
              </c:extLst>
            </c:dLbl>
            <c:dLbl>
              <c:idx val="4"/>
              <c:layout>
                <c:manualLayout>
                  <c:x val="0"/>
                  <c:y val="-0.313492063492063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AD-450A-9D5C-91B3068F8D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Vendas!$C$14:$C$18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Vendas!$D$14:$D$18</c:f>
              <c:numCache>
                <c:formatCode>_-"R$"\ * #,##0.00_-;\-"R$"\ * #,##0.00_-;_-"R$"\ * "-"??_-;_-@</c:formatCode>
                <c:ptCount val="5"/>
                <c:pt idx="0">
                  <c:v>615.41200000000026</c:v>
                </c:pt>
                <c:pt idx="1">
                  <c:v>567.15</c:v>
                </c:pt>
                <c:pt idx="2">
                  <c:v>261.45000000000005</c:v>
                </c:pt>
                <c:pt idx="3">
                  <c:v>406.59999999999997</c:v>
                </c:pt>
                <c:pt idx="4">
                  <c:v>805.95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C-439C-9E29-535869FC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8432412"/>
        <c:axId val="1276309076"/>
      </c:barChart>
      <c:catAx>
        <c:axId val="7584324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309076"/>
        <c:crosses val="autoZero"/>
        <c:auto val="1"/>
        <c:lblAlgn val="ctr"/>
        <c:lblOffset val="100"/>
        <c:noMultiLvlLbl val="1"/>
      </c:catAx>
      <c:valAx>
        <c:axId val="12763090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84324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solidFill>
      <a:schemeClr val="bg2">
        <a:lumMod val="25000"/>
      </a:schemeClr>
    </a:solidFill>
    <a:ln>
      <a:noFill/>
    </a:ln>
    <a:effectLst/>
    <a:scene3d>
      <a:camera prst="orthographicFront"/>
      <a:lightRig rig="threePt" dir="t"/>
    </a:scene3d>
    <a:sp3d>
      <a:bevelT prst="relaxedInset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dPt>
            <c:idx val="0"/>
            <c:bubble3D val="0"/>
            <c:spPr>
              <a:solidFill>
                <a:srgbClr val="AD4F0F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E2B7-41FC-8FEC-ECFD7CBD4AE6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E2B7-41FC-8FEC-ECFD7CBD4AE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E2B7-41FC-8FEC-ECFD7CBD4AE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E2B7-41FC-8FEC-ECFD7CBD4AE6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E2B7-41FC-8FEC-ECFD7CBD4A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Vendas!$C$47:$C$51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B7-41FC-8FEC-ECFD7CBD4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alpha val="20000"/>
          </a:schemeClr>
        </a:solidFill>
        <a:ln>
          <a:noFill/>
        </a:ln>
        <a:effectLst>
          <a:glow>
            <a:srgbClr val="FFFF00"/>
          </a:glow>
          <a:innerShdw blurRad="114300">
            <a:schemeClr val="bg1"/>
          </a:innerShdw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spPr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invertIfNegative val="1"/>
          <c:dPt>
            <c:idx val="0"/>
            <c:invertIfNegative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0-1F59-4033-84BE-75EEFF0371D2}"/>
              </c:ext>
            </c:extLst>
          </c:dPt>
          <c:dPt>
            <c:idx val="1"/>
            <c:invertIfNegative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F59-4033-84BE-75EEFF0371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Vendas!$C$30:$C$31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Vendas!$D$30:$D$31</c:f>
              <c:numCache>
                <c:formatCode>_-"R$"\ * #,##0.00_-;\-"R$"\ * #,##0.00_-;_-"R$"\ * "-"??_-;_-@</c:formatCode>
                <c:ptCount val="2"/>
                <c:pt idx="0">
                  <c:v>2398.8620000000001</c:v>
                </c:pt>
                <c:pt idx="1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D6-41C9-9F5F-8F843687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03568442"/>
        <c:axId val="52867320"/>
      </c:barChart>
      <c:catAx>
        <c:axId val="20356844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67320"/>
        <c:crosses val="autoZero"/>
        <c:auto val="1"/>
        <c:lblAlgn val="ctr"/>
        <c:lblOffset val="100"/>
        <c:noMultiLvlLbl val="1"/>
      </c:catAx>
      <c:valAx>
        <c:axId val="5286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56844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prst="relaxedInset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nvestimentos!A1"/><Relationship Id="rId13" Type="http://schemas.openxmlformats.org/officeDocument/2006/relationships/hyperlink" Target="#Resultados!A1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hyperlink" Target="#MENU!A6"/><Relationship Id="rId16" Type="http://schemas.openxmlformats.org/officeDocument/2006/relationships/image" Target="../media/image8.png"/><Relationship Id="rId1" Type="http://schemas.openxmlformats.org/officeDocument/2006/relationships/image" Target="../media/image16.jpg"/><Relationship Id="rId6" Type="http://schemas.openxmlformats.org/officeDocument/2006/relationships/hyperlink" Target="#'Compra de Mercadorias'!A1"/><Relationship Id="rId11" Type="http://schemas.openxmlformats.org/officeDocument/2006/relationships/hyperlink" Target="#'Controle de Estoque'!A1"/><Relationship Id="rId5" Type="http://schemas.openxmlformats.org/officeDocument/2006/relationships/image" Target="../media/image2.png"/><Relationship Id="rId15" Type="http://schemas.openxmlformats.org/officeDocument/2006/relationships/hyperlink" Target="#Vendas!A1"/><Relationship Id="rId10" Type="http://schemas.openxmlformats.org/officeDocument/2006/relationships/image" Target="../media/image5.png"/><Relationship Id="rId4" Type="http://schemas.openxmlformats.org/officeDocument/2006/relationships/hyperlink" Target="#Despesas!A6"/><Relationship Id="rId9" Type="http://schemas.openxmlformats.org/officeDocument/2006/relationships/image" Target="../media/image4.png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Despesas!A6"/><Relationship Id="rId13" Type="http://schemas.openxmlformats.org/officeDocument/2006/relationships/image" Target="../media/image8.png"/><Relationship Id="rId3" Type="http://schemas.openxmlformats.org/officeDocument/2006/relationships/hyperlink" Target="#Investimentos!A1"/><Relationship Id="rId7" Type="http://schemas.openxmlformats.org/officeDocument/2006/relationships/image" Target="../media/image6.png"/><Relationship Id="rId12" Type="http://schemas.openxmlformats.org/officeDocument/2006/relationships/hyperlink" Target="#Vendas!A1"/><Relationship Id="rId2" Type="http://schemas.openxmlformats.org/officeDocument/2006/relationships/image" Target="../media/image3.png"/><Relationship Id="rId1" Type="http://schemas.openxmlformats.org/officeDocument/2006/relationships/hyperlink" Target="#'Compra de Mercadorias'!A1"/><Relationship Id="rId6" Type="http://schemas.openxmlformats.org/officeDocument/2006/relationships/hyperlink" Target="#'Controle de Estoque'!A1"/><Relationship Id="rId11" Type="http://schemas.openxmlformats.org/officeDocument/2006/relationships/image" Target="../media/image7.png"/><Relationship Id="rId5" Type="http://schemas.openxmlformats.org/officeDocument/2006/relationships/image" Target="../media/image5.png"/><Relationship Id="rId15" Type="http://schemas.openxmlformats.org/officeDocument/2006/relationships/image" Target="../media/image10.png"/><Relationship Id="rId10" Type="http://schemas.openxmlformats.org/officeDocument/2006/relationships/hyperlink" Target="#Resultados!A1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Vendas!A1"/><Relationship Id="rId13" Type="http://schemas.openxmlformats.org/officeDocument/2006/relationships/image" Target="../media/image11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'Compra de Mercadorias'!A6"/><Relationship Id="rId2" Type="http://schemas.openxmlformats.org/officeDocument/2006/relationships/image" Target="../media/image4.png"/><Relationship Id="rId1" Type="http://schemas.openxmlformats.org/officeDocument/2006/relationships/hyperlink" Target="#Investimentos!A1"/><Relationship Id="rId6" Type="http://schemas.openxmlformats.org/officeDocument/2006/relationships/hyperlink" Target="#Resultados!A1"/><Relationship Id="rId11" Type="http://schemas.openxmlformats.org/officeDocument/2006/relationships/image" Target="../media/image2.png"/><Relationship Id="rId5" Type="http://schemas.openxmlformats.org/officeDocument/2006/relationships/image" Target="../media/image6.png"/><Relationship Id="rId15" Type="http://schemas.openxmlformats.org/officeDocument/2006/relationships/image" Target="../media/image10.png"/><Relationship Id="rId10" Type="http://schemas.openxmlformats.org/officeDocument/2006/relationships/hyperlink" Target="#Despesas!A1"/><Relationship Id="rId4" Type="http://schemas.openxmlformats.org/officeDocument/2006/relationships/hyperlink" Target="#'Controle de Estoque'!A1"/><Relationship Id="rId9" Type="http://schemas.openxmlformats.org/officeDocument/2006/relationships/image" Target="../media/image8.png"/><Relationship Id="rId14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spesas!A1"/><Relationship Id="rId13" Type="http://schemas.openxmlformats.org/officeDocument/2006/relationships/image" Target="../media/image3.png"/><Relationship Id="rId3" Type="http://schemas.openxmlformats.org/officeDocument/2006/relationships/image" Target="../media/image6.png"/><Relationship Id="rId7" Type="http://schemas.openxmlformats.org/officeDocument/2006/relationships/image" Target="../media/image8.png"/><Relationship Id="rId12" Type="http://schemas.openxmlformats.org/officeDocument/2006/relationships/hyperlink" Target="#'Compra de Mercadorias'!A1"/><Relationship Id="rId2" Type="http://schemas.openxmlformats.org/officeDocument/2006/relationships/hyperlink" Target="#'Controle de Estoque'!A1"/><Relationship Id="rId1" Type="http://schemas.openxmlformats.org/officeDocument/2006/relationships/image" Target="../media/image5.png"/><Relationship Id="rId6" Type="http://schemas.openxmlformats.org/officeDocument/2006/relationships/hyperlink" Target="#Vendas!A1"/><Relationship Id="rId11" Type="http://schemas.openxmlformats.org/officeDocument/2006/relationships/image" Target="../media/image10.png"/><Relationship Id="rId5" Type="http://schemas.openxmlformats.org/officeDocument/2006/relationships/image" Target="../media/image7.png"/><Relationship Id="rId15" Type="http://schemas.openxmlformats.org/officeDocument/2006/relationships/image" Target="../media/image12.png"/><Relationship Id="rId10" Type="http://schemas.openxmlformats.org/officeDocument/2006/relationships/hyperlink" Target="#MENU!A1"/><Relationship Id="rId4" Type="http://schemas.openxmlformats.org/officeDocument/2006/relationships/hyperlink" Target="#Resultados!A1"/><Relationship Id="rId9" Type="http://schemas.openxmlformats.org/officeDocument/2006/relationships/image" Target="../media/image2.png"/><Relationship Id="rId14" Type="http://schemas.openxmlformats.org/officeDocument/2006/relationships/hyperlink" Target="#Investimentos!A6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13" Type="http://schemas.openxmlformats.org/officeDocument/2006/relationships/image" Target="../media/image4.png"/><Relationship Id="rId3" Type="http://schemas.openxmlformats.org/officeDocument/2006/relationships/image" Target="../media/image7.png"/><Relationship Id="rId7" Type="http://schemas.openxmlformats.org/officeDocument/2006/relationships/image" Target="../media/image2.png"/><Relationship Id="rId12" Type="http://schemas.openxmlformats.org/officeDocument/2006/relationships/hyperlink" Target="#Investimentos!A1"/><Relationship Id="rId2" Type="http://schemas.openxmlformats.org/officeDocument/2006/relationships/hyperlink" Target="#Resultados!A1"/><Relationship Id="rId1" Type="http://schemas.openxmlformats.org/officeDocument/2006/relationships/image" Target="../media/image5.png"/><Relationship Id="rId6" Type="http://schemas.openxmlformats.org/officeDocument/2006/relationships/hyperlink" Target="#Despesas!A1"/><Relationship Id="rId11" Type="http://schemas.openxmlformats.org/officeDocument/2006/relationships/image" Target="../media/image3.png"/><Relationship Id="rId5" Type="http://schemas.openxmlformats.org/officeDocument/2006/relationships/image" Target="../media/image8.png"/><Relationship Id="rId15" Type="http://schemas.openxmlformats.org/officeDocument/2006/relationships/image" Target="../media/image13.png"/><Relationship Id="rId10" Type="http://schemas.openxmlformats.org/officeDocument/2006/relationships/hyperlink" Target="#'Compra de Mercadorias'!A1"/><Relationship Id="rId4" Type="http://schemas.openxmlformats.org/officeDocument/2006/relationships/hyperlink" Target="#Vendas!A1"/><Relationship Id="rId9" Type="http://schemas.openxmlformats.org/officeDocument/2006/relationships/image" Target="../media/image10.png"/><Relationship Id="rId14" Type="http://schemas.openxmlformats.org/officeDocument/2006/relationships/hyperlink" Target="#'Controle de Estoque'!A6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ompra de Mercadorias'!A1"/><Relationship Id="rId13" Type="http://schemas.openxmlformats.org/officeDocument/2006/relationships/image" Target="../media/image14.png"/><Relationship Id="rId3" Type="http://schemas.openxmlformats.org/officeDocument/2006/relationships/image" Target="../media/image8.png"/><Relationship Id="rId7" Type="http://schemas.openxmlformats.org/officeDocument/2006/relationships/image" Target="../media/image10.png"/><Relationship Id="rId12" Type="http://schemas.openxmlformats.org/officeDocument/2006/relationships/hyperlink" Target="#Resultados!A6"/><Relationship Id="rId2" Type="http://schemas.openxmlformats.org/officeDocument/2006/relationships/hyperlink" Target="#Vendas!A1"/><Relationship Id="rId1" Type="http://schemas.openxmlformats.org/officeDocument/2006/relationships/image" Target="../media/image5.png"/><Relationship Id="rId6" Type="http://schemas.openxmlformats.org/officeDocument/2006/relationships/hyperlink" Target="#MENU!A1"/><Relationship Id="rId11" Type="http://schemas.openxmlformats.org/officeDocument/2006/relationships/image" Target="../media/image4.png"/><Relationship Id="rId5" Type="http://schemas.openxmlformats.org/officeDocument/2006/relationships/image" Target="../media/image2.png"/><Relationship Id="rId15" Type="http://schemas.openxmlformats.org/officeDocument/2006/relationships/image" Target="../media/image6.png"/><Relationship Id="rId10" Type="http://schemas.openxmlformats.org/officeDocument/2006/relationships/hyperlink" Target="#Investimentos!A1"/><Relationship Id="rId4" Type="http://schemas.openxmlformats.org/officeDocument/2006/relationships/hyperlink" Target="#Despesas!A1"/><Relationship Id="rId9" Type="http://schemas.openxmlformats.org/officeDocument/2006/relationships/image" Target="../media/image3.png"/><Relationship Id="rId14" Type="http://schemas.openxmlformats.org/officeDocument/2006/relationships/hyperlink" Target="#'Controle de Estoque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13" Type="http://schemas.openxmlformats.org/officeDocument/2006/relationships/image" Target="../media/image10.png"/><Relationship Id="rId18" Type="http://schemas.openxmlformats.org/officeDocument/2006/relationships/hyperlink" Target="#'Controle de Estoque'!A1"/><Relationship Id="rId3" Type="http://schemas.openxmlformats.org/officeDocument/2006/relationships/chart" Target="../charts/chart3.xml"/><Relationship Id="rId21" Type="http://schemas.openxmlformats.org/officeDocument/2006/relationships/image" Target="../media/image15.png"/><Relationship Id="rId7" Type="http://schemas.openxmlformats.org/officeDocument/2006/relationships/hyperlink" Target="#'Semana 3'!A1"/><Relationship Id="rId12" Type="http://schemas.openxmlformats.org/officeDocument/2006/relationships/hyperlink" Target="#MENU!A1"/><Relationship Id="rId17" Type="http://schemas.openxmlformats.org/officeDocument/2006/relationships/image" Target="../media/image4.png"/><Relationship Id="rId2" Type="http://schemas.openxmlformats.org/officeDocument/2006/relationships/chart" Target="../charts/chart2.xml"/><Relationship Id="rId16" Type="http://schemas.openxmlformats.org/officeDocument/2006/relationships/hyperlink" Target="#Investimentos!A1"/><Relationship Id="rId20" Type="http://schemas.openxmlformats.org/officeDocument/2006/relationships/hyperlink" Target="#Vendas!A6"/><Relationship Id="rId1" Type="http://schemas.openxmlformats.org/officeDocument/2006/relationships/chart" Target="../charts/chart1.xml"/><Relationship Id="rId6" Type="http://schemas.openxmlformats.org/officeDocument/2006/relationships/hyperlink" Target="#'Semana 4'!A1"/><Relationship Id="rId11" Type="http://schemas.openxmlformats.org/officeDocument/2006/relationships/image" Target="../media/image2.png"/><Relationship Id="rId5" Type="http://schemas.openxmlformats.org/officeDocument/2006/relationships/hyperlink" Target="#'Semana 2'!A1"/><Relationship Id="rId15" Type="http://schemas.openxmlformats.org/officeDocument/2006/relationships/image" Target="../media/image3.png"/><Relationship Id="rId23" Type="http://schemas.openxmlformats.org/officeDocument/2006/relationships/image" Target="../media/image7.png"/><Relationship Id="rId10" Type="http://schemas.openxmlformats.org/officeDocument/2006/relationships/hyperlink" Target="#Despesas!A1"/><Relationship Id="rId19" Type="http://schemas.openxmlformats.org/officeDocument/2006/relationships/image" Target="../media/image6.png"/><Relationship Id="rId4" Type="http://schemas.openxmlformats.org/officeDocument/2006/relationships/hyperlink" Target="#'Semana 1'!A1"/><Relationship Id="rId9" Type="http://schemas.openxmlformats.org/officeDocument/2006/relationships/image" Target="../media/image5.png"/><Relationship Id="rId14" Type="http://schemas.openxmlformats.org/officeDocument/2006/relationships/hyperlink" Target="#'Compra de Mercadorias'!A1"/><Relationship Id="rId22" Type="http://schemas.openxmlformats.org/officeDocument/2006/relationships/hyperlink" Target="#Resultado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62"/><Relationship Id="rId1" Type="http://schemas.openxmlformats.org/officeDocument/2006/relationships/hyperlink" Target="#'An&#225;lise S1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1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62"/><Relationship Id="rId1" Type="http://schemas.openxmlformats.org/officeDocument/2006/relationships/hyperlink" Target="#'An&#225;lise S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1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62"/><Relationship Id="rId1" Type="http://schemas.openxmlformats.org/officeDocument/2006/relationships/hyperlink" Target="#'An&#225;lise S3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1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62"/><Relationship Id="rId1" Type="http://schemas.openxmlformats.org/officeDocument/2006/relationships/hyperlink" Target="#'An&#225;lise S4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4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62"/><Relationship Id="rId1" Type="http://schemas.openxmlformats.org/officeDocument/2006/relationships/hyperlink" Target="#'An&#225;lise S5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24</xdr:row>
      <xdr:rowOff>95250</xdr:rowOff>
    </xdr:from>
    <xdr:ext cx="11963400" cy="10191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270413"/>
          <a:ext cx="10692000" cy="1019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twoCellAnchor editAs="oneCell">
    <xdr:from>
      <xdr:col>4</xdr:col>
      <xdr:colOff>8660</xdr:colOff>
      <xdr:row>1</xdr:row>
      <xdr:rowOff>7326</xdr:rowOff>
    </xdr:from>
    <xdr:to>
      <xdr:col>5</xdr:col>
      <xdr:colOff>25978</xdr:colOff>
      <xdr:row>3</xdr:row>
      <xdr:rowOff>519546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59508D57-CDE7-4695-A18E-9624563C2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4774" y="769326"/>
          <a:ext cx="1134340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7326</xdr:rowOff>
    </xdr:from>
    <xdr:to>
      <xdr:col>6</xdr:col>
      <xdr:colOff>17318</xdr:colOff>
      <xdr:row>3</xdr:row>
      <xdr:rowOff>523842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75877530-DD3A-4015-ABD6-45B5D8D1B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769326"/>
          <a:ext cx="1117023" cy="1027402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1</xdr:row>
      <xdr:rowOff>7326</xdr:rowOff>
    </xdr:from>
    <xdr:to>
      <xdr:col>7</xdr:col>
      <xdr:colOff>5994</xdr:colOff>
      <xdr:row>3</xdr:row>
      <xdr:rowOff>519546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AEC9DAA2-079C-444B-AF5B-954A5244B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769326"/>
          <a:ext cx="2283335" cy="10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2251366</xdr:colOff>
      <xdr:row>1</xdr:row>
      <xdr:rowOff>7326</xdr:rowOff>
    </xdr:from>
    <xdr:to>
      <xdr:col>7</xdr:col>
      <xdr:colOff>1490231</xdr:colOff>
      <xdr:row>3</xdr:row>
      <xdr:rowOff>519079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D9163B4E-84BB-4559-877E-F690C2343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769326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7326</xdr:rowOff>
    </xdr:from>
    <xdr:to>
      <xdr:col>4</xdr:col>
      <xdr:colOff>25977</xdr:colOff>
      <xdr:row>3</xdr:row>
      <xdr:rowOff>519546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86E75BEF-2018-45E3-BA0A-0BDA5DE30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9326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7</xdr:col>
      <xdr:colOff>1464717</xdr:colOff>
      <xdr:row>1</xdr:row>
      <xdr:rowOff>7326</xdr:rowOff>
    </xdr:from>
    <xdr:to>
      <xdr:col>8</xdr:col>
      <xdr:colOff>1659259</xdr:colOff>
      <xdr:row>3</xdr:row>
      <xdr:rowOff>519546</xdr:rowOff>
    </xdr:to>
    <xdr:pic>
      <xdr:nvPicPr>
        <xdr:cNvPr id="165" name="Imagem 164">
          <a:extLst>
            <a:ext uri="{FF2B5EF4-FFF2-40B4-BE49-F238E27FC236}">
              <a16:creationId xmlns:a16="http://schemas.microsoft.com/office/drawing/2014/main" id="{190A4690-6AB8-4071-A264-2CE8466EA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769326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1637000</xdr:colOff>
      <xdr:row>1</xdr:row>
      <xdr:rowOff>7326</xdr:rowOff>
    </xdr:from>
    <xdr:to>
      <xdr:col>9</xdr:col>
      <xdr:colOff>1139603</xdr:colOff>
      <xdr:row>3</xdr:row>
      <xdr:rowOff>519580</xdr:rowOff>
    </xdr:to>
    <xdr:pic>
      <xdr:nvPicPr>
        <xdr:cNvPr id="163" name="Imagem 162">
          <a:extLst>
            <a:ext uri="{FF2B5EF4-FFF2-40B4-BE49-F238E27FC236}">
              <a16:creationId xmlns:a16="http://schemas.microsoft.com/office/drawing/2014/main" id="{0AC8FD22-1394-4D65-9195-107FF8CB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769326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1</xdr:row>
      <xdr:rowOff>7327</xdr:rowOff>
    </xdr:from>
    <xdr:to>
      <xdr:col>10</xdr:col>
      <xdr:colOff>927856</xdr:colOff>
      <xdr:row>3</xdr:row>
      <xdr:rowOff>519547</xdr:rowOff>
    </xdr:to>
    <xdr:pic>
      <xdr:nvPicPr>
        <xdr:cNvPr id="166" name="Imagem 165">
          <a:extLst>
            <a:ext uri="{FF2B5EF4-FFF2-40B4-BE49-F238E27FC236}">
              <a16:creationId xmlns:a16="http://schemas.microsoft.com/office/drawing/2014/main" id="{11DCE0AF-BD77-4435-80CF-56EAFA2F4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769327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4</xdr:row>
      <xdr:rowOff>0</xdr:rowOff>
    </xdr:from>
    <xdr:to>
      <xdr:col>7</xdr:col>
      <xdr:colOff>5994</xdr:colOff>
      <xdr:row>5</xdr:row>
      <xdr:rowOff>261106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49DC0CF0-49EC-4971-8B9A-E973A0564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2034886"/>
          <a:ext cx="2283335" cy="10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2251366</xdr:colOff>
      <xdr:row>4</xdr:row>
      <xdr:rowOff>0</xdr:rowOff>
    </xdr:from>
    <xdr:to>
      <xdr:col>7</xdr:col>
      <xdr:colOff>1490231</xdr:colOff>
      <xdr:row>5</xdr:row>
      <xdr:rowOff>260639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67AF7229-0187-47BF-B69F-F367ECCA4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2034886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4</xdr:col>
      <xdr:colOff>25977</xdr:colOff>
      <xdr:row>5</xdr:row>
      <xdr:rowOff>261106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B2A5B987-EABF-4FE1-B448-9A28357ED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4886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7</xdr:col>
      <xdr:colOff>1464717</xdr:colOff>
      <xdr:row>4</xdr:row>
      <xdr:rowOff>0</xdr:rowOff>
    </xdr:from>
    <xdr:to>
      <xdr:col>8</xdr:col>
      <xdr:colOff>1659259</xdr:colOff>
      <xdr:row>5</xdr:row>
      <xdr:rowOff>261106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DD22B6F5-CD98-47D2-83D4-64FD82BC1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2034886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4</xdr:col>
      <xdr:colOff>1107029</xdr:colOff>
      <xdr:row>4</xdr:row>
      <xdr:rowOff>0</xdr:rowOff>
    </xdr:from>
    <xdr:to>
      <xdr:col>6</xdr:col>
      <xdr:colOff>11989</xdr:colOff>
      <xdr:row>5</xdr:row>
      <xdr:rowOff>259773</xdr:rowOff>
    </xdr:to>
    <xdr:pic>
      <xdr:nvPicPr>
        <xdr:cNvPr id="183" name="Imagem 182">
          <a:extLst>
            <a:ext uri="{FF2B5EF4-FFF2-40B4-BE49-F238E27FC236}">
              <a16:creationId xmlns:a16="http://schemas.microsoft.com/office/drawing/2014/main" id="{BB8CEB48-98D4-4A23-8761-80C1EA557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3143" y="2034886"/>
          <a:ext cx="1121687" cy="1021773"/>
        </a:xfrm>
        <a:prstGeom prst="rect">
          <a:avLst/>
        </a:prstGeom>
      </xdr:spPr>
    </xdr:pic>
    <xdr:clientData/>
  </xdr:twoCellAnchor>
  <xdr:twoCellAnchor editAs="oneCell">
    <xdr:from>
      <xdr:col>8</xdr:col>
      <xdr:colOff>1637000</xdr:colOff>
      <xdr:row>4</xdr:row>
      <xdr:rowOff>0</xdr:rowOff>
    </xdr:from>
    <xdr:to>
      <xdr:col>9</xdr:col>
      <xdr:colOff>1139603</xdr:colOff>
      <xdr:row>5</xdr:row>
      <xdr:rowOff>261140</xdr:rowOff>
    </xdr:to>
    <xdr:pic>
      <xdr:nvPicPr>
        <xdr:cNvPr id="173" name="Imagem 172">
          <a:extLst>
            <a:ext uri="{FF2B5EF4-FFF2-40B4-BE49-F238E27FC236}">
              <a16:creationId xmlns:a16="http://schemas.microsoft.com/office/drawing/2014/main" id="{D77FCE78-96BC-4A38-B222-50BF84D1F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2034886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4</xdr:row>
      <xdr:rowOff>1</xdr:rowOff>
    </xdr:from>
    <xdr:to>
      <xdr:col>10</xdr:col>
      <xdr:colOff>927856</xdr:colOff>
      <xdr:row>5</xdr:row>
      <xdr:rowOff>261107</xdr:rowOff>
    </xdr:to>
    <xdr:pic>
      <xdr:nvPicPr>
        <xdr:cNvPr id="174" name="Imagem 173">
          <a:extLst>
            <a:ext uri="{FF2B5EF4-FFF2-40B4-BE49-F238E27FC236}">
              <a16:creationId xmlns:a16="http://schemas.microsoft.com/office/drawing/2014/main" id="{9E9EB695-EBC1-49B7-86A0-C7F6527F2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2034887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2251366</xdr:colOff>
      <xdr:row>6</xdr:row>
      <xdr:rowOff>0</xdr:rowOff>
    </xdr:from>
    <xdr:to>
      <xdr:col>7</xdr:col>
      <xdr:colOff>1490231</xdr:colOff>
      <xdr:row>7</xdr:row>
      <xdr:rowOff>260639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id="{8F090F1E-5022-4BE1-AEA1-B9F7B3399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3558886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25977</xdr:colOff>
      <xdr:row>7</xdr:row>
      <xdr:rowOff>261106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EEDD083F-B93A-4C83-9D79-1D77A6C23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58886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7</xdr:col>
      <xdr:colOff>1464717</xdr:colOff>
      <xdr:row>6</xdr:row>
      <xdr:rowOff>0</xdr:rowOff>
    </xdr:from>
    <xdr:to>
      <xdr:col>8</xdr:col>
      <xdr:colOff>1659259</xdr:colOff>
      <xdr:row>7</xdr:row>
      <xdr:rowOff>261106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5528A187-45E8-405F-A861-24028F6BB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3558886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1637000</xdr:colOff>
      <xdr:row>6</xdr:row>
      <xdr:rowOff>0</xdr:rowOff>
    </xdr:from>
    <xdr:to>
      <xdr:col>9</xdr:col>
      <xdr:colOff>1139603</xdr:colOff>
      <xdr:row>7</xdr:row>
      <xdr:rowOff>261140</xdr:rowOff>
    </xdr:to>
    <xdr:pic>
      <xdr:nvPicPr>
        <xdr:cNvPr id="181" name="Imagem 180">
          <a:extLst>
            <a:ext uri="{FF2B5EF4-FFF2-40B4-BE49-F238E27FC236}">
              <a16:creationId xmlns:a16="http://schemas.microsoft.com/office/drawing/2014/main" id="{79110AEB-1E32-4D03-B872-B6D887572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3558886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6</xdr:row>
      <xdr:rowOff>1</xdr:rowOff>
    </xdr:from>
    <xdr:to>
      <xdr:col>10</xdr:col>
      <xdr:colOff>927856</xdr:colOff>
      <xdr:row>7</xdr:row>
      <xdr:rowOff>261107</xdr:rowOff>
    </xdr:to>
    <xdr:pic>
      <xdr:nvPicPr>
        <xdr:cNvPr id="182" name="Imagem 181">
          <a:extLst>
            <a:ext uri="{FF2B5EF4-FFF2-40B4-BE49-F238E27FC236}">
              <a16:creationId xmlns:a16="http://schemas.microsoft.com/office/drawing/2014/main" id="{EA26A5C6-0404-4B4B-AFA4-F683B4265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3558887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1332</xdr:rowOff>
    </xdr:from>
    <xdr:to>
      <xdr:col>5</xdr:col>
      <xdr:colOff>17319</xdr:colOff>
      <xdr:row>5</xdr:row>
      <xdr:rowOff>259773</xdr:rowOff>
    </xdr:to>
    <xdr:pic>
      <xdr:nvPicPr>
        <xdr:cNvPr id="184" name="Imagem 183">
          <a:extLst>
            <a:ext uri="{FF2B5EF4-FFF2-40B4-BE49-F238E27FC236}">
              <a16:creationId xmlns:a16="http://schemas.microsoft.com/office/drawing/2014/main" id="{8F160618-595C-428A-8652-292DCD8B6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2036218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6</xdr:col>
      <xdr:colOff>19050</xdr:colOff>
      <xdr:row>7</xdr:row>
      <xdr:rowOff>259773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E14B94F3-56C1-4A44-BC54-26357B5C3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3558886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19050</xdr:colOff>
      <xdr:row>7</xdr:row>
      <xdr:rowOff>259773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id="{965B42BC-1FAA-400B-B287-05B8CB39B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2841" y="3558886"/>
          <a:ext cx="2287732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5</xdr:col>
      <xdr:colOff>17319</xdr:colOff>
      <xdr:row>7</xdr:row>
      <xdr:rowOff>258441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id="{20065A03-9FC9-4C00-ABD9-5D9532313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3558886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4</xdr:col>
      <xdr:colOff>25977</xdr:colOff>
      <xdr:row>10</xdr:row>
      <xdr:rowOff>9992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id="{119A670E-672B-4BDD-AFA2-3197C4425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2886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7</xdr:col>
      <xdr:colOff>1464717</xdr:colOff>
      <xdr:row>8</xdr:row>
      <xdr:rowOff>0</xdr:rowOff>
    </xdr:from>
    <xdr:to>
      <xdr:col>8</xdr:col>
      <xdr:colOff>1659259</xdr:colOff>
      <xdr:row>10</xdr:row>
      <xdr:rowOff>9992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E8378D1F-BD74-4958-88A8-7142FEE84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5082886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1637000</xdr:colOff>
      <xdr:row>8</xdr:row>
      <xdr:rowOff>0</xdr:rowOff>
    </xdr:from>
    <xdr:to>
      <xdr:col>9</xdr:col>
      <xdr:colOff>1139603</xdr:colOff>
      <xdr:row>10</xdr:row>
      <xdr:rowOff>10026</xdr:rowOff>
    </xdr:to>
    <xdr:pic>
      <xdr:nvPicPr>
        <xdr:cNvPr id="199" name="Imagem 198">
          <a:extLst>
            <a:ext uri="{FF2B5EF4-FFF2-40B4-BE49-F238E27FC236}">
              <a16:creationId xmlns:a16="http://schemas.microsoft.com/office/drawing/2014/main" id="{72D89D7A-9719-49FA-BDCA-49FB56496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5082886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8</xdr:row>
      <xdr:rowOff>1</xdr:rowOff>
    </xdr:from>
    <xdr:to>
      <xdr:col>10</xdr:col>
      <xdr:colOff>927856</xdr:colOff>
      <xdr:row>10</xdr:row>
      <xdr:rowOff>9993</xdr:rowOff>
    </xdr:to>
    <xdr:pic>
      <xdr:nvPicPr>
        <xdr:cNvPr id="200" name="Imagem 199">
          <a:extLst>
            <a:ext uri="{FF2B5EF4-FFF2-40B4-BE49-F238E27FC236}">
              <a16:creationId xmlns:a16="http://schemas.microsoft.com/office/drawing/2014/main" id="{59BAEA8C-8F10-49AF-B2C6-C9AD5E82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5082887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6</xdr:col>
      <xdr:colOff>19050</xdr:colOff>
      <xdr:row>10</xdr:row>
      <xdr:rowOff>8659</xdr:rowOff>
    </xdr:to>
    <xdr:pic>
      <xdr:nvPicPr>
        <xdr:cNvPr id="201" name="Imagem 200">
          <a:extLst>
            <a:ext uri="{FF2B5EF4-FFF2-40B4-BE49-F238E27FC236}">
              <a16:creationId xmlns:a16="http://schemas.microsoft.com/office/drawing/2014/main" id="{C8EDC908-2388-4847-899B-F144CEBEA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5082886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5</xdr:col>
      <xdr:colOff>17319</xdr:colOff>
      <xdr:row>10</xdr:row>
      <xdr:rowOff>7327</xdr:rowOff>
    </xdr:to>
    <xdr:pic>
      <xdr:nvPicPr>
        <xdr:cNvPr id="203" name="Imagem 202">
          <a:extLst>
            <a:ext uri="{FF2B5EF4-FFF2-40B4-BE49-F238E27FC236}">
              <a16:creationId xmlns:a16="http://schemas.microsoft.com/office/drawing/2014/main" id="{839DB8F0-79D0-4D82-AC01-7610B2D8E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5082886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8</xdr:row>
      <xdr:rowOff>0</xdr:rowOff>
    </xdr:from>
    <xdr:to>
      <xdr:col>7</xdr:col>
      <xdr:colOff>14654</xdr:colOff>
      <xdr:row>10</xdr:row>
      <xdr:rowOff>8659</xdr:rowOff>
    </xdr:to>
    <xdr:pic>
      <xdr:nvPicPr>
        <xdr:cNvPr id="204" name="Imagem 203">
          <a:extLst>
            <a:ext uri="{FF2B5EF4-FFF2-40B4-BE49-F238E27FC236}">
              <a16:creationId xmlns:a16="http://schemas.microsoft.com/office/drawing/2014/main" id="{7EEA2C6C-B215-4258-9723-C87393A8D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5082886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6</xdr:col>
      <xdr:colOff>2261355</xdr:colOff>
      <xdr:row>8</xdr:row>
      <xdr:rowOff>0</xdr:rowOff>
    </xdr:from>
    <xdr:to>
      <xdr:col>7</xdr:col>
      <xdr:colOff>1489363</xdr:colOff>
      <xdr:row>10</xdr:row>
      <xdr:rowOff>8659</xdr:rowOff>
    </xdr:to>
    <xdr:pic>
      <xdr:nvPicPr>
        <xdr:cNvPr id="205" name="Imagem 204">
          <a:extLst>
            <a:ext uri="{FF2B5EF4-FFF2-40B4-BE49-F238E27FC236}">
              <a16:creationId xmlns:a16="http://schemas.microsoft.com/office/drawing/2014/main" id="{0C082253-019B-4FB9-BD6C-25DC4BE6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4196" y="5082886"/>
          <a:ext cx="1496690" cy="102177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25977</xdr:colOff>
      <xdr:row>15</xdr:row>
      <xdr:rowOff>18652</xdr:rowOff>
    </xdr:to>
    <xdr:pic>
      <xdr:nvPicPr>
        <xdr:cNvPr id="206" name="Imagem 205">
          <a:extLst>
            <a:ext uri="{FF2B5EF4-FFF2-40B4-BE49-F238E27FC236}">
              <a16:creationId xmlns:a16="http://schemas.microsoft.com/office/drawing/2014/main" id="{BD0009C8-FD22-40B7-8168-C4D7926CA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47114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8</xdr:col>
      <xdr:colOff>1637000</xdr:colOff>
      <xdr:row>11</xdr:row>
      <xdr:rowOff>0</xdr:rowOff>
    </xdr:from>
    <xdr:to>
      <xdr:col>9</xdr:col>
      <xdr:colOff>1139603</xdr:colOff>
      <xdr:row>15</xdr:row>
      <xdr:rowOff>18686</xdr:rowOff>
    </xdr:to>
    <xdr:pic>
      <xdr:nvPicPr>
        <xdr:cNvPr id="208" name="Imagem 207">
          <a:extLst>
            <a:ext uri="{FF2B5EF4-FFF2-40B4-BE49-F238E27FC236}">
              <a16:creationId xmlns:a16="http://schemas.microsoft.com/office/drawing/2014/main" id="{7E9F9001-DEA5-4152-82C1-E812ECA5D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6347114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11</xdr:row>
      <xdr:rowOff>1</xdr:rowOff>
    </xdr:from>
    <xdr:to>
      <xdr:col>10</xdr:col>
      <xdr:colOff>927856</xdr:colOff>
      <xdr:row>15</xdr:row>
      <xdr:rowOff>18653</xdr:rowOff>
    </xdr:to>
    <xdr:pic>
      <xdr:nvPicPr>
        <xdr:cNvPr id="209" name="Imagem 208">
          <a:extLst>
            <a:ext uri="{FF2B5EF4-FFF2-40B4-BE49-F238E27FC236}">
              <a16:creationId xmlns:a16="http://schemas.microsoft.com/office/drawing/2014/main" id="{D7586363-AD33-4251-80A8-41E728258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6347115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6</xdr:col>
      <xdr:colOff>19050</xdr:colOff>
      <xdr:row>15</xdr:row>
      <xdr:rowOff>17319</xdr:rowOff>
    </xdr:to>
    <xdr:pic>
      <xdr:nvPicPr>
        <xdr:cNvPr id="210" name="Imagem 209">
          <a:extLst>
            <a:ext uri="{FF2B5EF4-FFF2-40B4-BE49-F238E27FC236}">
              <a16:creationId xmlns:a16="http://schemas.microsoft.com/office/drawing/2014/main" id="{CC7FF96C-E3BE-4806-A0EB-5689415B4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6347114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5</xdr:col>
      <xdr:colOff>17319</xdr:colOff>
      <xdr:row>15</xdr:row>
      <xdr:rowOff>15987</xdr:rowOff>
    </xdr:to>
    <xdr:pic>
      <xdr:nvPicPr>
        <xdr:cNvPr id="211" name="Imagem 210">
          <a:extLst>
            <a:ext uri="{FF2B5EF4-FFF2-40B4-BE49-F238E27FC236}">
              <a16:creationId xmlns:a16="http://schemas.microsoft.com/office/drawing/2014/main" id="{649BF3EF-B87E-44AB-8D21-3E8B359AF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6347114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11</xdr:row>
      <xdr:rowOff>0</xdr:rowOff>
    </xdr:from>
    <xdr:to>
      <xdr:col>7</xdr:col>
      <xdr:colOff>14654</xdr:colOff>
      <xdr:row>15</xdr:row>
      <xdr:rowOff>17319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7A6044E7-6889-4967-9699-27EED0E7F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6347114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8</xdr:col>
      <xdr:colOff>9525</xdr:colOff>
      <xdr:row>15</xdr:row>
      <xdr:rowOff>18185</xdr:rowOff>
    </xdr:to>
    <xdr:pic>
      <xdr:nvPicPr>
        <xdr:cNvPr id="214" name="Imagem 213">
          <a:extLst>
            <a:ext uri="{FF2B5EF4-FFF2-40B4-BE49-F238E27FC236}">
              <a16:creationId xmlns:a16="http://schemas.microsoft.com/office/drawing/2014/main" id="{6B6C1BC2-2570-4AD4-890F-0810E8B33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6347114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7</xdr:col>
      <xdr:colOff>1483894</xdr:colOff>
      <xdr:row>10</xdr:row>
      <xdr:rowOff>251113</xdr:rowOff>
    </xdr:from>
    <xdr:to>
      <xdr:col>9</xdr:col>
      <xdr:colOff>13097</xdr:colOff>
      <xdr:row>15</xdr:row>
      <xdr:rowOff>18185</xdr:rowOff>
    </xdr:to>
    <xdr:pic>
      <xdr:nvPicPr>
        <xdr:cNvPr id="215" name="Imagem 214">
          <a:extLst>
            <a:ext uri="{FF2B5EF4-FFF2-40B4-BE49-F238E27FC236}">
              <a16:creationId xmlns:a16="http://schemas.microsoft.com/office/drawing/2014/main" id="{E2446F4A-7689-4DF2-90C4-DC05D3C20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5417" y="6347113"/>
          <a:ext cx="1707089" cy="10226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</xdr:rowOff>
    </xdr:from>
    <xdr:to>
      <xdr:col>4</xdr:col>
      <xdr:colOff>25977</xdr:colOff>
      <xdr:row>18</xdr:row>
      <xdr:rowOff>9994</xdr:rowOff>
    </xdr:to>
    <xdr:pic>
      <xdr:nvPicPr>
        <xdr:cNvPr id="220" name="Imagem 219">
          <a:extLst>
            <a:ext uri="{FF2B5EF4-FFF2-40B4-BE49-F238E27FC236}">
              <a16:creationId xmlns:a16="http://schemas.microsoft.com/office/drawing/2014/main" id="{51366D9E-C025-45BE-861B-84BDCD1E2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02683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9</xdr:col>
      <xdr:colOff>1101037</xdr:colOff>
      <xdr:row>16</xdr:row>
      <xdr:rowOff>2</xdr:rowOff>
    </xdr:from>
    <xdr:to>
      <xdr:col>10</xdr:col>
      <xdr:colOff>927856</xdr:colOff>
      <xdr:row>18</xdr:row>
      <xdr:rowOff>9995</xdr:rowOff>
    </xdr:to>
    <xdr:pic>
      <xdr:nvPicPr>
        <xdr:cNvPr id="222" name="Imagem 221">
          <a:extLst>
            <a:ext uri="{FF2B5EF4-FFF2-40B4-BE49-F238E27FC236}">
              <a16:creationId xmlns:a16="http://schemas.microsoft.com/office/drawing/2014/main" id="{07312823-CDEC-486B-94F7-50807F746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7602684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16</xdr:row>
      <xdr:rowOff>1</xdr:rowOff>
    </xdr:from>
    <xdr:to>
      <xdr:col>6</xdr:col>
      <xdr:colOff>19050</xdr:colOff>
      <xdr:row>18</xdr:row>
      <xdr:rowOff>8661</xdr:rowOff>
    </xdr:to>
    <xdr:pic>
      <xdr:nvPicPr>
        <xdr:cNvPr id="223" name="Imagem 222">
          <a:extLst>
            <a:ext uri="{FF2B5EF4-FFF2-40B4-BE49-F238E27FC236}">
              <a16:creationId xmlns:a16="http://schemas.microsoft.com/office/drawing/2014/main" id="{E4F05E5D-A4EC-4B5E-A9F7-C44CD59A7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7602683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1</xdr:rowOff>
    </xdr:from>
    <xdr:to>
      <xdr:col>5</xdr:col>
      <xdr:colOff>17319</xdr:colOff>
      <xdr:row>18</xdr:row>
      <xdr:rowOff>7329</xdr:rowOff>
    </xdr:to>
    <xdr:pic>
      <xdr:nvPicPr>
        <xdr:cNvPr id="224" name="Imagem 223">
          <a:extLst>
            <a:ext uri="{FF2B5EF4-FFF2-40B4-BE49-F238E27FC236}">
              <a16:creationId xmlns:a16="http://schemas.microsoft.com/office/drawing/2014/main" id="{00C5150C-1C9E-474F-ABBE-C4312A11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7602683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16</xdr:row>
      <xdr:rowOff>1</xdr:rowOff>
    </xdr:from>
    <xdr:to>
      <xdr:col>7</xdr:col>
      <xdr:colOff>14654</xdr:colOff>
      <xdr:row>18</xdr:row>
      <xdr:rowOff>8661</xdr:rowOff>
    </xdr:to>
    <xdr:pic>
      <xdr:nvPicPr>
        <xdr:cNvPr id="225" name="Imagem 224">
          <a:extLst>
            <a:ext uri="{FF2B5EF4-FFF2-40B4-BE49-F238E27FC236}">
              <a16:creationId xmlns:a16="http://schemas.microsoft.com/office/drawing/2014/main" id="{DF7CC0F7-F627-44FC-A7AC-755812211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7602683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1</xdr:rowOff>
    </xdr:from>
    <xdr:to>
      <xdr:col>8</xdr:col>
      <xdr:colOff>9525</xdr:colOff>
      <xdr:row>18</xdr:row>
      <xdr:rowOff>9527</xdr:rowOff>
    </xdr:to>
    <xdr:pic>
      <xdr:nvPicPr>
        <xdr:cNvPr id="226" name="Imagem 225">
          <a:extLst>
            <a:ext uri="{FF2B5EF4-FFF2-40B4-BE49-F238E27FC236}">
              <a16:creationId xmlns:a16="http://schemas.microsoft.com/office/drawing/2014/main" id="{F2BE73BE-ABEB-4926-BD78-40AEB86E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7602683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8</xdr:col>
      <xdr:colOff>1671205</xdr:colOff>
      <xdr:row>16</xdr:row>
      <xdr:rowOff>0</xdr:rowOff>
    </xdr:from>
    <xdr:to>
      <xdr:col>9</xdr:col>
      <xdr:colOff>1125682</xdr:colOff>
      <xdr:row>18</xdr:row>
      <xdr:rowOff>8660</xdr:rowOff>
    </xdr:to>
    <xdr:pic>
      <xdr:nvPicPr>
        <xdr:cNvPr id="228" name="Imagem 227">
          <a:extLst>
            <a:ext uri="{FF2B5EF4-FFF2-40B4-BE49-F238E27FC236}">
              <a16:creationId xmlns:a16="http://schemas.microsoft.com/office/drawing/2014/main" id="{EC686526-FBAC-4500-8DBA-9F2D232A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0" y="7602682"/>
          <a:ext cx="1134341" cy="1021773"/>
        </a:xfrm>
        <a:prstGeom prst="rect">
          <a:avLst/>
        </a:prstGeom>
      </xdr:spPr>
    </xdr:pic>
    <xdr:clientData/>
  </xdr:twoCellAnchor>
  <xdr:twoCellAnchor editAs="oneCell">
    <xdr:from>
      <xdr:col>7</xdr:col>
      <xdr:colOff>1489363</xdr:colOff>
      <xdr:row>16</xdr:row>
      <xdr:rowOff>0</xdr:rowOff>
    </xdr:from>
    <xdr:to>
      <xdr:col>9</xdr:col>
      <xdr:colOff>4041</xdr:colOff>
      <xdr:row>18</xdr:row>
      <xdr:rowOff>9993</xdr:rowOff>
    </xdr:to>
    <xdr:pic>
      <xdr:nvPicPr>
        <xdr:cNvPr id="229" name="Imagem 228">
          <a:extLst>
            <a:ext uri="{FF2B5EF4-FFF2-40B4-BE49-F238E27FC236}">
              <a16:creationId xmlns:a16="http://schemas.microsoft.com/office/drawing/2014/main" id="{3CD50ABC-8D3B-45EB-A662-27E075841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886" y="7602682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</xdr:rowOff>
    </xdr:from>
    <xdr:to>
      <xdr:col>4</xdr:col>
      <xdr:colOff>25977</xdr:colOff>
      <xdr:row>21</xdr:row>
      <xdr:rowOff>9993</xdr:rowOff>
    </xdr:to>
    <xdr:pic>
      <xdr:nvPicPr>
        <xdr:cNvPr id="230" name="Imagem 229">
          <a:extLst>
            <a:ext uri="{FF2B5EF4-FFF2-40B4-BE49-F238E27FC236}">
              <a16:creationId xmlns:a16="http://schemas.microsoft.com/office/drawing/2014/main" id="{DEA38B13-84C3-46C2-BE5D-2210E071B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866910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1</xdr:rowOff>
    </xdr:from>
    <xdr:to>
      <xdr:col>6</xdr:col>
      <xdr:colOff>19050</xdr:colOff>
      <xdr:row>21</xdr:row>
      <xdr:rowOff>8660</xdr:rowOff>
    </xdr:to>
    <xdr:pic>
      <xdr:nvPicPr>
        <xdr:cNvPr id="232" name="Imagem 231">
          <a:extLst>
            <a:ext uri="{FF2B5EF4-FFF2-40B4-BE49-F238E27FC236}">
              <a16:creationId xmlns:a16="http://schemas.microsoft.com/office/drawing/2014/main" id="{070358B4-455E-49F5-BC58-3118C2689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8866910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19</xdr:row>
      <xdr:rowOff>1</xdr:rowOff>
    </xdr:from>
    <xdr:to>
      <xdr:col>5</xdr:col>
      <xdr:colOff>17319</xdr:colOff>
      <xdr:row>21</xdr:row>
      <xdr:rowOff>7328</xdr:rowOff>
    </xdr:to>
    <xdr:pic>
      <xdr:nvPicPr>
        <xdr:cNvPr id="233" name="Imagem 232">
          <a:extLst>
            <a:ext uri="{FF2B5EF4-FFF2-40B4-BE49-F238E27FC236}">
              <a16:creationId xmlns:a16="http://schemas.microsoft.com/office/drawing/2014/main" id="{5C568EFD-DEF8-406E-A0D0-2A4A02AE5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8866910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5</xdr:col>
      <xdr:colOff>1091046</xdr:colOff>
      <xdr:row>19</xdr:row>
      <xdr:rowOff>1</xdr:rowOff>
    </xdr:from>
    <xdr:to>
      <xdr:col>7</xdr:col>
      <xdr:colOff>14654</xdr:colOff>
      <xdr:row>21</xdr:row>
      <xdr:rowOff>8660</xdr:rowOff>
    </xdr:to>
    <xdr:pic>
      <xdr:nvPicPr>
        <xdr:cNvPr id="234" name="Imagem 233">
          <a:extLst>
            <a:ext uri="{FF2B5EF4-FFF2-40B4-BE49-F238E27FC236}">
              <a16:creationId xmlns:a16="http://schemas.microsoft.com/office/drawing/2014/main" id="{55DBA5AD-FBA4-4096-827E-9A3B016A6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8866910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</xdr:row>
      <xdr:rowOff>1</xdr:rowOff>
    </xdr:from>
    <xdr:to>
      <xdr:col>8</xdr:col>
      <xdr:colOff>9525</xdr:colOff>
      <xdr:row>21</xdr:row>
      <xdr:rowOff>9526</xdr:rowOff>
    </xdr:to>
    <xdr:pic>
      <xdr:nvPicPr>
        <xdr:cNvPr id="235" name="Imagem 234">
          <a:extLst>
            <a:ext uri="{FF2B5EF4-FFF2-40B4-BE49-F238E27FC236}">
              <a16:creationId xmlns:a16="http://schemas.microsoft.com/office/drawing/2014/main" id="{1B05EE9A-A97B-43F5-8FA5-3E088E7F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8866910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7</xdr:col>
      <xdr:colOff>1489363</xdr:colOff>
      <xdr:row>19</xdr:row>
      <xdr:rowOff>0</xdr:rowOff>
    </xdr:from>
    <xdr:to>
      <xdr:col>9</xdr:col>
      <xdr:colOff>4041</xdr:colOff>
      <xdr:row>21</xdr:row>
      <xdr:rowOff>9992</xdr:rowOff>
    </xdr:to>
    <xdr:pic>
      <xdr:nvPicPr>
        <xdr:cNvPr id="237" name="Imagem 236">
          <a:extLst>
            <a:ext uri="{FF2B5EF4-FFF2-40B4-BE49-F238E27FC236}">
              <a16:creationId xmlns:a16="http://schemas.microsoft.com/office/drawing/2014/main" id="{8666CE04-11CC-4707-8B9C-AA5796860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886" y="8866909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9</xdr:col>
      <xdr:colOff>1134341</xdr:colOff>
      <xdr:row>19</xdr:row>
      <xdr:rowOff>0</xdr:rowOff>
    </xdr:from>
    <xdr:to>
      <xdr:col>10</xdr:col>
      <xdr:colOff>935183</xdr:colOff>
      <xdr:row>21</xdr:row>
      <xdr:rowOff>8659</xdr:rowOff>
    </xdr:to>
    <xdr:pic>
      <xdr:nvPicPr>
        <xdr:cNvPr id="238" name="Imagem 237">
          <a:extLst>
            <a:ext uri="{FF2B5EF4-FFF2-40B4-BE49-F238E27FC236}">
              <a16:creationId xmlns:a16="http://schemas.microsoft.com/office/drawing/2014/main" id="{F6986097-EC98-469A-A701-9865965A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0" y="8866909"/>
          <a:ext cx="969819" cy="1021773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</xdr:row>
      <xdr:rowOff>0</xdr:rowOff>
    </xdr:from>
    <xdr:to>
      <xdr:col>9</xdr:col>
      <xdr:colOff>1151659</xdr:colOff>
      <xdr:row>21</xdr:row>
      <xdr:rowOff>10026</xdr:rowOff>
    </xdr:to>
    <xdr:pic>
      <xdr:nvPicPr>
        <xdr:cNvPr id="239" name="Imagem 238">
          <a:extLst>
            <a:ext uri="{FF2B5EF4-FFF2-40B4-BE49-F238E27FC236}">
              <a16:creationId xmlns:a16="http://schemas.microsoft.com/office/drawing/2014/main" id="{6DB67EC3-6268-4DFB-A74F-9196C167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9409" y="8866909"/>
          <a:ext cx="1151659" cy="1023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4</xdr:row>
      <xdr:rowOff>228601</xdr:rowOff>
    </xdr:from>
    <xdr:to>
      <xdr:col>18</xdr:col>
      <xdr:colOff>9524</xdr:colOff>
      <xdr:row>51</xdr:row>
      <xdr:rowOff>104775</xdr:rowOff>
    </xdr:to>
    <xdr:pic>
      <xdr:nvPicPr>
        <xdr:cNvPr id="2" name="image6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990601"/>
          <a:ext cx="11896725" cy="9229724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10591800" cy="10572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00" y="3251363"/>
          <a:ext cx="10591800" cy="1057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twoCellAnchor editAs="absolute">
    <xdr:from>
      <xdr:col>2</xdr:col>
      <xdr:colOff>583624</xdr:colOff>
      <xdr:row>0</xdr:row>
      <xdr:rowOff>0</xdr:rowOff>
    </xdr:from>
    <xdr:to>
      <xdr:col>4</xdr:col>
      <xdr:colOff>136814</xdr:colOff>
      <xdr:row>5</xdr:row>
      <xdr:rowOff>13456</xdr:rowOff>
    </xdr:to>
    <xdr:pic>
      <xdr:nvPicPr>
        <xdr:cNvPr id="20" name="Imagem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F0AB32-DA8C-4F17-A517-D7D2502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4774" y="0"/>
          <a:ext cx="1134340" cy="1023106"/>
        </a:xfrm>
        <a:prstGeom prst="rect">
          <a:avLst/>
        </a:prstGeom>
      </xdr:spPr>
    </xdr:pic>
    <xdr:clientData/>
  </xdr:twoCellAnchor>
  <xdr:twoCellAnchor editAs="absolute">
    <xdr:from>
      <xdr:col>4</xdr:col>
      <xdr:colOff>110836</xdr:colOff>
      <xdr:row>0</xdr:row>
      <xdr:rowOff>0</xdr:rowOff>
    </xdr:from>
    <xdr:to>
      <xdr:col>5</xdr:col>
      <xdr:colOff>437284</xdr:colOff>
      <xdr:row>5</xdr:row>
      <xdr:rowOff>9525</xdr:rowOff>
    </xdr:to>
    <xdr:pic>
      <xdr:nvPicPr>
        <xdr:cNvPr id="21" name="Imagem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D6C317-2AC3-49CB-B414-EA2A24813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0"/>
          <a:ext cx="1117023" cy="1019175"/>
        </a:xfrm>
        <a:prstGeom prst="rect">
          <a:avLst/>
        </a:prstGeom>
      </xdr:spPr>
    </xdr:pic>
    <xdr:clientData/>
  </xdr:twoCellAnchor>
  <xdr:twoCellAnchor editAs="absolute">
    <xdr:from>
      <xdr:col>5</xdr:col>
      <xdr:colOff>411307</xdr:colOff>
      <xdr:row>0</xdr:row>
      <xdr:rowOff>0</xdr:rowOff>
    </xdr:from>
    <xdr:to>
      <xdr:col>9</xdr:col>
      <xdr:colOff>160992</xdr:colOff>
      <xdr:row>5</xdr:row>
      <xdr:rowOff>13456</xdr:rowOff>
    </xdr:to>
    <xdr:pic>
      <xdr:nvPicPr>
        <xdr:cNvPr id="22" name="Imagem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217DE72-06E6-4975-BF85-2303A2DCE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0"/>
          <a:ext cx="2283335" cy="1023106"/>
        </a:xfrm>
        <a:prstGeom prst="rect">
          <a:avLst/>
        </a:prstGeom>
      </xdr:spPr>
    </xdr:pic>
    <xdr:clientData/>
  </xdr:twoCellAnchor>
  <xdr:twoCellAnchor editAs="absolute">
    <xdr:from>
      <xdr:col>9</xdr:col>
      <xdr:colOff>137682</xdr:colOff>
      <xdr:row>0</xdr:row>
      <xdr:rowOff>0</xdr:rowOff>
    </xdr:from>
    <xdr:to>
      <xdr:col>11</xdr:col>
      <xdr:colOff>483179</xdr:colOff>
      <xdr:row>5</xdr:row>
      <xdr:rowOff>12989</xdr:rowOff>
    </xdr:to>
    <xdr:pic>
      <xdr:nvPicPr>
        <xdr:cNvPr id="23" name="Imagem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4B698AC-B230-4474-96AD-11DC612E5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0"/>
          <a:ext cx="1507547" cy="102263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600941</xdr:colOff>
      <xdr:row>5</xdr:row>
      <xdr:rowOff>13456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F54B95FC-25DF-467C-8533-E52917EDB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2091" cy="1023106"/>
        </a:xfrm>
        <a:prstGeom prst="rect">
          <a:avLst/>
        </a:prstGeom>
      </xdr:spPr>
    </xdr:pic>
    <xdr:clientData/>
  </xdr:twoCellAnchor>
  <xdr:twoCellAnchor editAs="absolute">
    <xdr:from>
      <xdr:col>11</xdr:col>
      <xdr:colOff>457665</xdr:colOff>
      <xdr:row>0</xdr:row>
      <xdr:rowOff>0</xdr:rowOff>
    </xdr:from>
    <xdr:to>
      <xdr:col>14</xdr:col>
      <xdr:colOff>407154</xdr:colOff>
      <xdr:row>5</xdr:row>
      <xdr:rowOff>13456</xdr:rowOff>
    </xdr:to>
    <xdr:pic>
      <xdr:nvPicPr>
        <xdr:cNvPr id="25" name="Imagem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2C5BF7F-4112-42C8-8090-24F0D68CA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0"/>
          <a:ext cx="1692564" cy="1023106"/>
        </a:xfrm>
        <a:prstGeom prst="rect">
          <a:avLst/>
        </a:prstGeom>
      </xdr:spPr>
    </xdr:pic>
    <xdr:clientData/>
  </xdr:twoCellAnchor>
  <xdr:twoCellAnchor editAs="absolute">
    <xdr:from>
      <xdr:col>14</xdr:col>
      <xdr:colOff>384895</xdr:colOff>
      <xdr:row>0</xdr:row>
      <xdr:rowOff>0</xdr:rowOff>
    </xdr:from>
    <xdr:to>
      <xdr:col>16</xdr:col>
      <xdr:colOff>405312</xdr:colOff>
      <xdr:row>5</xdr:row>
      <xdr:rowOff>13490</xdr:rowOff>
    </xdr:to>
    <xdr:pic>
      <xdr:nvPicPr>
        <xdr:cNvPr id="26" name="Imagem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69624CF-B275-4D5B-A97C-D37697A19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0"/>
          <a:ext cx="1182467" cy="1023140"/>
        </a:xfrm>
        <a:prstGeom prst="rect">
          <a:avLst/>
        </a:prstGeom>
      </xdr:spPr>
    </xdr:pic>
    <xdr:clientData/>
  </xdr:twoCellAnchor>
  <xdr:twoCellAnchor editAs="absolute">
    <xdr:from>
      <xdr:col>16</xdr:col>
      <xdr:colOff>366746</xdr:colOff>
      <xdr:row>0</xdr:row>
      <xdr:rowOff>1</xdr:rowOff>
    </xdr:from>
    <xdr:to>
      <xdr:col>18</xdr:col>
      <xdr:colOff>19517</xdr:colOff>
      <xdr:row>5</xdr:row>
      <xdr:rowOff>13457</xdr:rowOff>
    </xdr:to>
    <xdr:pic>
      <xdr:nvPicPr>
        <xdr:cNvPr id="27" name="Imagem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C920639-D700-4B89-8854-CDFA334C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1"/>
          <a:ext cx="995796" cy="10231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430357</xdr:colOff>
      <xdr:row>0</xdr:row>
      <xdr:rowOff>0</xdr:rowOff>
    </xdr:from>
    <xdr:to>
      <xdr:col>3</xdr:col>
      <xdr:colOff>846792</xdr:colOff>
      <xdr:row>5</xdr:row>
      <xdr:rowOff>32506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426FD6-0DC5-44BB-8EA7-9FD34B707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0"/>
          <a:ext cx="2283335" cy="1023106"/>
        </a:xfrm>
        <a:prstGeom prst="rect">
          <a:avLst/>
        </a:prstGeom>
      </xdr:spPr>
    </xdr:pic>
    <xdr:clientData/>
  </xdr:twoCellAnchor>
  <xdr:twoCellAnchor editAs="oneCell">
    <xdr:from>
      <xdr:col>3</xdr:col>
      <xdr:colOff>823482</xdr:colOff>
      <xdr:row>0</xdr:row>
      <xdr:rowOff>0</xdr:rowOff>
    </xdr:from>
    <xdr:to>
      <xdr:col>4</xdr:col>
      <xdr:colOff>1483304</xdr:colOff>
      <xdr:row>5</xdr:row>
      <xdr:rowOff>32039</xdr:rowOff>
    </xdr:to>
    <xdr:pic>
      <xdr:nvPicPr>
        <xdr:cNvPr id="19" name="Imagem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CAB728-44C2-487E-81DE-0BA6825D5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0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1658216</xdr:colOff>
      <xdr:row>5</xdr:row>
      <xdr:rowOff>32506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878850E3-1FDA-4659-B508-0EA80EA79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4</xdr:col>
      <xdr:colOff>1457790</xdr:colOff>
      <xdr:row>0</xdr:row>
      <xdr:rowOff>0</xdr:rowOff>
    </xdr:from>
    <xdr:to>
      <xdr:col>5</xdr:col>
      <xdr:colOff>1407279</xdr:colOff>
      <xdr:row>5</xdr:row>
      <xdr:rowOff>32506</xdr:rowOff>
    </xdr:to>
    <xdr:pic>
      <xdr:nvPicPr>
        <xdr:cNvPr id="21" name="Imagem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D7440B8-ED25-4044-A4AA-99711856E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0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2758318</xdr:colOff>
      <xdr:row>0</xdr:row>
      <xdr:rowOff>0</xdr:rowOff>
    </xdr:from>
    <xdr:to>
      <xdr:col>2</xdr:col>
      <xdr:colOff>451005</xdr:colOff>
      <xdr:row>5</xdr:row>
      <xdr:rowOff>31173</xdr:rowOff>
    </xdr:to>
    <xdr:pic>
      <xdr:nvPicPr>
        <xdr:cNvPr id="22" name="Imagem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61FCDA-7201-4C32-995D-8178F94E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3143" y="0"/>
          <a:ext cx="1121687" cy="1021773"/>
        </a:xfrm>
        <a:prstGeom prst="rect">
          <a:avLst/>
        </a:prstGeom>
      </xdr:spPr>
    </xdr:pic>
    <xdr:clientData/>
  </xdr:twoCellAnchor>
  <xdr:twoCellAnchor editAs="oneCell">
    <xdr:from>
      <xdr:col>5</xdr:col>
      <xdr:colOff>1385020</xdr:colOff>
      <xdr:row>0</xdr:row>
      <xdr:rowOff>0</xdr:rowOff>
    </xdr:from>
    <xdr:to>
      <xdr:col>6</xdr:col>
      <xdr:colOff>1053012</xdr:colOff>
      <xdr:row>5</xdr:row>
      <xdr:rowOff>32540</xdr:rowOff>
    </xdr:to>
    <xdr:pic>
      <xdr:nvPicPr>
        <xdr:cNvPr id="23" name="Imagem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18F630C-2271-4D6E-9367-09912A17D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0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6</xdr:col>
      <xdr:colOff>1014446</xdr:colOff>
      <xdr:row>0</xdr:row>
      <xdr:rowOff>1</xdr:rowOff>
    </xdr:from>
    <xdr:to>
      <xdr:col>8</xdr:col>
      <xdr:colOff>76667</xdr:colOff>
      <xdr:row>5</xdr:row>
      <xdr:rowOff>32507</xdr:rowOff>
    </xdr:to>
    <xdr:pic>
      <xdr:nvPicPr>
        <xdr:cNvPr id="24" name="Imagem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A79D221-832A-4008-9264-EFF9597E0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1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1651289</xdr:colOff>
      <xdr:row>0</xdr:row>
      <xdr:rowOff>1332</xdr:rowOff>
    </xdr:from>
    <xdr:to>
      <xdr:col>1</xdr:col>
      <xdr:colOff>2785630</xdr:colOff>
      <xdr:row>5</xdr:row>
      <xdr:rowOff>31173</xdr:rowOff>
    </xdr:to>
    <xdr:pic>
      <xdr:nvPicPr>
        <xdr:cNvPr id="25" name="Imagem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9AC2E03-5326-4F82-8837-48246888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1332"/>
          <a:ext cx="1134341" cy="10204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152400</xdr:colOff>
      <xdr:row>6</xdr:row>
      <xdr:rowOff>180975</xdr:rowOff>
    </xdr:from>
    <xdr:to>
      <xdr:col>11</xdr:col>
      <xdr:colOff>457200</xdr:colOff>
      <xdr:row>9</xdr:row>
      <xdr:rowOff>0</xdr:rowOff>
    </xdr:to>
    <xdr:sp macro="[0]!Inserir_Mercadoria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17338" y="3584738"/>
          <a:ext cx="1457325" cy="390525"/>
        </a:xfrm>
        <a:prstGeom prst="rect">
          <a:avLst/>
        </a:prstGeom>
        <a:solidFill>
          <a:srgbClr val="008000"/>
        </a:solidFill>
        <a:ln w="12700" cap="flat" cmpd="sng">
          <a:solidFill>
            <a:srgbClr val="17161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Inserir Compra</a:t>
          </a:r>
          <a:endParaRPr sz="1400"/>
        </a:p>
      </xdr:txBody>
    </xdr:sp>
    <xdr:clientData fLocksWithSheet="0"/>
  </xdr:twoCellAnchor>
  <xdr:twoCellAnchor editAs="absolute">
    <xdr:from>
      <xdr:col>9</xdr:col>
      <xdr:colOff>152400</xdr:colOff>
      <xdr:row>13</xdr:row>
      <xdr:rowOff>76200</xdr:rowOff>
    </xdr:from>
    <xdr:to>
      <xdr:col>11</xdr:col>
      <xdr:colOff>457200</xdr:colOff>
      <xdr:row>15</xdr:row>
      <xdr:rowOff>76200</xdr:rowOff>
    </xdr:to>
    <xdr:sp macro="[0]!Selecionar_Linha_e_Deletar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058400" y="2638425"/>
          <a:ext cx="1466850" cy="4000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17161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Excluir Compra</a:t>
          </a:r>
          <a:endParaRPr sz="1100" b="1" u="none">
            <a:solidFill>
              <a:srgbClr val="FFFF61"/>
            </a:solidFill>
          </a:endParaRPr>
        </a:p>
      </xdr:txBody>
    </xdr:sp>
    <xdr:clientData/>
  </xdr:twoCellAnchor>
  <xdr:twoCellAnchor editAs="oneCell">
    <xdr:from>
      <xdr:col>5</xdr:col>
      <xdr:colOff>604407</xdr:colOff>
      <xdr:row>0</xdr:row>
      <xdr:rowOff>0</xdr:rowOff>
    </xdr:from>
    <xdr:to>
      <xdr:col>7</xdr:col>
      <xdr:colOff>121229</xdr:colOff>
      <xdr:row>5</xdr:row>
      <xdr:rowOff>32039</xdr:rowOff>
    </xdr:to>
    <xdr:pic>
      <xdr:nvPicPr>
        <xdr:cNvPr id="12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71936B-9C96-479F-8901-8BCF5F990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4207" y="0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553316</xdr:colOff>
      <xdr:row>5</xdr:row>
      <xdr:rowOff>32506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D792C3D-6641-4357-B348-6CDF11058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7</xdr:col>
      <xdr:colOff>95715</xdr:colOff>
      <xdr:row>0</xdr:row>
      <xdr:rowOff>0</xdr:rowOff>
    </xdr:from>
    <xdr:to>
      <xdr:col>8</xdr:col>
      <xdr:colOff>1112004</xdr:colOff>
      <xdr:row>5</xdr:row>
      <xdr:rowOff>32506</xdr:rowOff>
    </xdr:to>
    <xdr:pic>
      <xdr:nvPicPr>
        <xdr:cNvPr id="14" name="Imagem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0558DB-31E1-4B50-B940-82925F25D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0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8</xdr:col>
      <xdr:colOff>1089745</xdr:colOff>
      <xdr:row>0</xdr:row>
      <xdr:rowOff>0</xdr:rowOff>
    </xdr:from>
    <xdr:to>
      <xdr:col>10</xdr:col>
      <xdr:colOff>471987</xdr:colOff>
      <xdr:row>5</xdr:row>
      <xdr:rowOff>32540</xdr:rowOff>
    </xdr:to>
    <xdr:pic>
      <xdr:nvPicPr>
        <xdr:cNvPr id="15" name="Imagem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F07898-ED99-40EC-AA2F-BE71F9340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0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433421</xdr:colOff>
      <xdr:row>0</xdr:row>
      <xdr:rowOff>1</xdr:rowOff>
    </xdr:from>
    <xdr:to>
      <xdr:col>12</xdr:col>
      <xdr:colOff>267167</xdr:colOff>
      <xdr:row>5</xdr:row>
      <xdr:rowOff>32507</xdr:rowOff>
    </xdr:to>
    <xdr:pic>
      <xdr:nvPicPr>
        <xdr:cNvPr id="16" name="Imagem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5CC5E60-AC1C-4284-88C9-68E3AEABE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1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2</xdr:col>
      <xdr:colOff>1644361</xdr:colOff>
      <xdr:row>0</xdr:row>
      <xdr:rowOff>0</xdr:rowOff>
    </xdr:from>
    <xdr:to>
      <xdr:col>3</xdr:col>
      <xdr:colOff>486641</xdr:colOff>
      <xdr:row>5</xdr:row>
      <xdr:rowOff>31173</xdr:rowOff>
    </xdr:to>
    <xdr:pic>
      <xdr:nvPicPr>
        <xdr:cNvPr id="17" name="Imagem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8E0D6E-3F42-4F7B-BD50-CE8E44B87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0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3</xdr:col>
      <xdr:colOff>467591</xdr:colOff>
      <xdr:row>0</xdr:row>
      <xdr:rowOff>0</xdr:rowOff>
    </xdr:from>
    <xdr:to>
      <xdr:col>5</xdr:col>
      <xdr:colOff>640773</xdr:colOff>
      <xdr:row>5</xdr:row>
      <xdr:rowOff>31173</xdr:rowOff>
    </xdr:to>
    <xdr:pic>
      <xdr:nvPicPr>
        <xdr:cNvPr id="18" name="Imagem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93360D2-09B9-46EE-83EC-D9F70D257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2841" y="0"/>
          <a:ext cx="2287732" cy="1021773"/>
        </a:xfrm>
        <a:prstGeom prst="rect">
          <a:avLst/>
        </a:prstGeom>
      </xdr:spPr>
    </xdr:pic>
    <xdr:clientData/>
  </xdr:twoCellAnchor>
  <xdr:twoCellAnchor editAs="oneCell">
    <xdr:from>
      <xdr:col>2</xdr:col>
      <xdr:colOff>527339</xdr:colOff>
      <xdr:row>0</xdr:row>
      <xdr:rowOff>0</xdr:rowOff>
    </xdr:from>
    <xdr:to>
      <xdr:col>2</xdr:col>
      <xdr:colOff>1661680</xdr:colOff>
      <xdr:row>5</xdr:row>
      <xdr:rowOff>29841</xdr:rowOff>
    </xdr:to>
    <xdr:pic>
      <xdr:nvPicPr>
        <xdr:cNvPr id="19" name="Imagem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28E7A12-D22D-466F-A239-280A99123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0"/>
          <a:ext cx="1134341" cy="1020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1505816</xdr:colOff>
      <xdr:row>5</xdr:row>
      <xdr:rowOff>13456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0F010DE-023B-4C03-A033-BB60C954D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3</xdr:col>
      <xdr:colOff>2743665</xdr:colOff>
      <xdr:row>0</xdr:row>
      <xdr:rowOff>0</xdr:rowOff>
    </xdr:from>
    <xdr:to>
      <xdr:col>4</xdr:col>
      <xdr:colOff>207129</xdr:colOff>
      <xdr:row>5</xdr:row>
      <xdr:rowOff>13456</xdr:rowOff>
    </xdr:to>
    <xdr:pic>
      <xdr:nvPicPr>
        <xdr:cNvPr id="11" name="Imagem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175B91-E035-443C-A2BB-EDCB3E68A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6240" y="0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4</xdr:col>
      <xdr:colOff>184870</xdr:colOff>
      <xdr:row>0</xdr:row>
      <xdr:rowOff>0</xdr:rowOff>
    </xdr:from>
    <xdr:to>
      <xdr:col>4</xdr:col>
      <xdr:colOff>1367337</xdr:colOff>
      <xdr:row>5</xdr:row>
      <xdr:rowOff>13490</xdr:rowOff>
    </xdr:to>
    <xdr:pic>
      <xdr:nvPicPr>
        <xdr:cNvPr id="12" name="Imagem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A991F1-4F22-45BC-A8BB-9D5F5C581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0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4</xdr:col>
      <xdr:colOff>1328771</xdr:colOff>
      <xdr:row>0</xdr:row>
      <xdr:rowOff>1</xdr:rowOff>
    </xdr:from>
    <xdr:to>
      <xdr:col>5</xdr:col>
      <xdr:colOff>867242</xdr:colOff>
      <xdr:row>5</xdr:row>
      <xdr:rowOff>13457</xdr:rowOff>
    </xdr:to>
    <xdr:pic>
      <xdr:nvPicPr>
        <xdr:cNvPr id="13" name="Imagem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31BECB-C174-4EB0-9B2A-F072AD36F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1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2596861</xdr:colOff>
      <xdr:row>0</xdr:row>
      <xdr:rowOff>0</xdr:rowOff>
    </xdr:from>
    <xdr:to>
      <xdr:col>2</xdr:col>
      <xdr:colOff>143741</xdr:colOff>
      <xdr:row>5</xdr:row>
      <xdr:rowOff>12123</xdr:rowOff>
    </xdr:to>
    <xdr:pic>
      <xdr:nvPicPr>
        <xdr:cNvPr id="14" name="Imagem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9D95A2-27D7-4386-88F7-AB634D38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0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1</xdr:col>
      <xdr:colOff>1479839</xdr:colOff>
      <xdr:row>0</xdr:row>
      <xdr:rowOff>0</xdr:rowOff>
    </xdr:from>
    <xdr:to>
      <xdr:col>1</xdr:col>
      <xdr:colOff>2614180</xdr:colOff>
      <xdr:row>5</xdr:row>
      <xdr:rowOff>10791</xdr:rowOff>
    </xdr:to>
    <xdr:pic>
      <xdr:nvPicPr>
        <xdr:cNvPr id="15" name="Imagem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DC97E42-5322-4979-B674-21E966D1A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0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2</xdr:col>
      <xdr:colOff>116032</xdr:colOff>
      <xdr:row>0</xdr:row>
      <xdr:rowOff>0</xdr:rowOff>
    </xdr:from>
    <xdr:to>
      <xdr:col>3</xdr:col>
      <xdr:colOff>1293602</xdr:colOff>
      <xdr:row>5</xdr:row>
      <xdr:rowOff>12123</xdr:rowOff>
    </xdr:to>
    <xdr:pic>
      <xdr:nvPicPr>
        <xdr:cNvPr id="16" name="Imagem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753CE93-F460-4DDC-B77F-325C30512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0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3</xdr:col>
      <xdr:colOff>1271621</xdr:colOff>
      <xdr:row>0</xdr:row>
      <xdr:rowOff>0</xdr:rowOff>
    </xdr:from>
    <xdr:to>
      <xdr:col>3</xdr:col>
      <xdr:colOff>2768311</xdr:colOff>
      <xdr:row>5</xdr:row>
      <xdr:rowOff>12123</xdr:rowOff>
    </xdr:to>
    <xdr:pic>
      <xdr:nvPicPr>
        <xdr:cNvPr id="17" name="Imagem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0A19A06-802B-4169-88C2-C93C4FB53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4196" y="0"/>
          <a:ext cx="1496690" cy="102177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1591541</xdr:colOff>
      <xdr:row>5</xdr:row>
      <xdr:rowOff>13457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6B5373FF-3D37-4856-ADA9-F009AD0E2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1223095</xdr:colOff>
      <xdr:row>0</xdr:row>
      <xdr:rowOff>1</xdr:rowOff>
    </xdr:from>
    <xdr:to>
      <xdr:col>7</xdr:col>
      <xdr:colOff>1014912</xdr:colOff>
      <xdr:row>5</xdr:row>
      <xdr:rowOff>13491</xdr:rowOff>
    </xdr:to>
    <xdr:pic>
      <xdr:nvPicPr>
        <xdr:cNvPr id="11" name="Imagem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8A5638-0D32-4115-9F43-F6A1EB1E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6545" y="1"/>
          <a:ext cx="1182467" cy="1023140"/>
        </a:xfrm>
        <a:prstGeom prst="rect">
          <a:avLst/>
        </a:prstGeom>
      </xdr:spPr>
    </xdr:pic>
    <xdr:clientData/>
  </xdr:twoCellAnchor>
  <xdr:twoCellAnchor editAs="oneCell">
    <xdr:from>
      <xdr:col>7</xdr:col>
      <xdr:colOff>976346</xdr:colOff>
      <xdr:row>0</xdr:row>
      <xdr:rowOff>2</xdr:rowOff>
    </xdr:from>
    <xdr:to>
      <xdr:col>8</xdr:col>
      <xdr:colOff>791042</xdr:colOff>
      <xdr:row>5</xdr:row>
      <xdr:rowOff>13458</xdr:rowOff>
    </xdr:to>
    <xdr:pic>
      <xdr:nvPicPr>
        <xdr:cNvPr id="12" name="Imagem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8D97B0-D4A4-4B53-800E-F8E2142FB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2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2</xdr:col>
      <xdr:colOff>615661</xdr:colOff>
      <xdr:row>0</xdr:row>
      <xdr:rowOff>1</xdr:rowOff>
    </xdr:from>
    <xdr:to>
      <xdr:col>3</xdr:col>
      <xdr:colOff>191366</xdr:colOff>
      <xdr:row>5</xdr:row>
      <xdr:rowOff>12124</xdr:rowOff>
    </xdr:to>
    <xdr:pic>
      <xdr:nvPicPr>
        <xdr:cNvPr id="13" name="Imagem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20F0ACB-9E80-4359-B6B4-E9223A7D6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1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1</xdr:col>
      <xdr:colOff>1565564</xdr:colOff>
      <xdr:row>0</xdr:row>
      <xdr:rowOff>1</xdr:rowOff>
    </xdr:from>
    <xdr:to>
      <xdr:col>2</xdr:col>
      <xdr:colOff>632980</xdr:colOff>
      <xdr:row>5</xdr:row>
      <xdr:rowOff>10792</xdr:rowOff>
    </xdr:to>
    <xdr:pic>
      <xdr:nvPicPr>
        <xdr:cNvPr id="14" name="Imagem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6E96E45-ADDF-4994-B338-19ECD3E64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1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3</xdr:col>
      <xdr:colOff>163657</xdr:colOff>
      <xdr:row>0</xdr:row>
      <xdr:rowOff>1</xdr:rowOff>
    </xdr:from>
    <xdr:to>
      <xdr:col>4</xdr:col>
      <xdr:colOff>1065002</xdr:colOff>
      <xdr:row>5</xdr:row>
      <xdr:rowOff>12124</xdr:rowOff>
    </xdr:to>
    <xdr:pic>
      <xdr:nvPicPr>
        <xdr:cNvPr id="15" name="Imagem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21AF7EC-82EC-4812-9771-746610D0B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1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4</xdr:col>
      <xdr:colOff>1050348</xdr:colOff>
      <xdr:row>0</xdr:row>
      <xdr:rowOff>1</xdr:rowOff>
    </xdr:from>
    <xdr:to>
      <xdr:col>5</xdr:col>
      <xdr:colOff>1024370</xdr:colOff>
      <xdr:row>5</xdr:row>
      <xdr:rowOff>12990</xdr:rowOff>
    </xdr:to>
    <xdr:pic>
      <xdr:nvPicPr>
        <xdr:cNvPr id="16" name="Imagem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B5C449E-7BD2-4FC0-9F8F-C61A8AD26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1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5</xdr:col>
      <xdr:colOff>1000717</xdr:colOff>
      <xdr:row>0</xdr:row>
      <xdr:rowOff>0</xdr:rowOff>
    </xdr:from>
    <xdr:to>
      <xdr:col>6</xdr:col>
      <xdr:colOff>1279056</xdr:colOff>
      <xdr:row>5</xdr:row>
      <xdr:rowOff>12990</xdr:rowOff>
    </xdr:to>
    <xdr:pic>
      <xdr:nvPicPr>
        <xdr:cNvPr id="17" name="Imagem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67A572A-EB86-4F1D-A1DF-864BA835C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5417" y="0"/>
          <a:ext cx="1707089" cy="10226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972416</xdr:colOff>
      <xdr:row>5</xdr:row>
      <xdr:rowOff>13457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51F854E6-3DC9-400D-B9E8-8A9C1CE0C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4</xdr:col>
      <xdr:colOff>414371</xdr:colOff>
      <xdr:row>0</xdr:row>
      <xdr:rowOff>2</xdr:rowOff>
    </xdr:from>
    <xdr:to>
      <xdr:col>4</xdr:col>
      <xdr:colOff>1410167</xdr:colOff>
      <xdr:row>5</xdr:row>
      <xdr:rowOff>13458</xdr:rowOff>
    </xdr:to>
    <xdr:pic>
      <xdr:nvPicPr>
        <xdr:cNvPr id="18" name="Imagem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14B3B21-64BB-418A-A0C3-6813FE162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0446" y="2"/>
          <a:ext cx="995796" cy="10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2063461</xdr:colOff>
      <xdr:row>0</xdr:row>
      <xdr:rowOff>1</xdr:rowOff>
    </xdr:from>
    <xdr:to>
      <xdr:col>2</xdr:col>
      <xdr:colOff>343766</xdr:colOff>
      <xdr:row>5</xdr:row>
      <xdr:rowOff>12124</xdr:rowOff>
    </xdr:to>
    <xdr:pic>
      <xdr:nvPicPr>
        <xdr:cNvPr id="19" name="Imagem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84BC7F-5855-455B-B329-D709ED25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1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1</xdr:col>
      <xdr:colOff>946439</xdr:colOff>
      <xdr:row>0</xdr:row>
      <xdr:rowOff>1</xdr:rowOff>
    </xdr:from>
    <xdr:to>
      <xdr:col>1</xdr:col>
      <xdr:colOff>2080780</xdr:colOff>
      <xdr:row>5</xdr:row>
      <xdr:rowOff>10792</xdr:rowOff>
    </xdr:to>
    <xdr:pic>
      <xdr:nvPicPr>
        <xdr:cNvPr id="20" name="Imagem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2D7B30-2DF1-4518-BEE3-F590A6382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1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2</xdr:col>
      <xdr:colOff>316057</xdr:colOff>
      <xdr:row>0</xdr:row>
      <xdr:rowOff>1</xdr:rowOff>
    </xdr:from>
    <xdr:to>
      <xdr:col>2</xdr:col>
      <xdr:colOff>2608052</xdr:colOff>
      <xdr:row>5</xdr:row>
      <xdr:rowOff>12124</xdr:rowOff>
    </xdr:to>
    <xdr:pic>
      <xdr:nvPicPr>
        <xdr:cNvPr id="21" name="Imagem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5CB437F-AEC1-47F9-A945-8F0D6B810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1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2</xdr:col>
      <xdr:colOff>2593398</xdr:colOff>
      <xdr:row>0</xdr:row>
      <xdr:rowOff>1</xdr:rowOff>
    </xdr:from>
    <xdr:to>
      <xdr:col>3</xdr:col>
      <xdr:colOff>1262495</xdr:colOff>
      <xdr:row>5</xdr:row>
      <xdr:rowOff>12990</xdr:rowOff>
    </xdr:to>
    <xdr:pic>
      <xdr:nvPicPr>
        <xdr:cNvPr id="22" name="Imagem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C3B5756-7711-4F92-BA20-B4F6A0912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1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3</xdr:col>
      <xdr:colOff>2924175</xdr:colOff>
      <xdr:row>0</xdr:row>
      <xdr:rowOff>0</xdr:rowOff>
    </xdr:from>
    <xdr:to>
      <xdr:col>4</xdr:col>
      <xdr:colOff>439016</xdr:colOff>
      <xdr:row>5</xdr:row>
      <xdr:rowOff>12123</xdr:rowOff>
    </xdr:to>
    <xdr:pic>
      <xdr:nvPicPr>
        <xdr:cNvPr id="23" name="Imagem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ED3AE3-2476-4EF0-941F-7AC9F3F62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0" y="0"/>
          <a:ext cx="1134341" cy="1021773"/>
        </a:xfrm>
        <a:prstGeom prst="rect">
          <a:avLst/>
        </a:prstGeom>
      </xdr:spPr>
    </xdr:pic>
    <xdr:clientData/>
  </xdr:twoCellAnchor>
  <xdr:twoCellAnchor editAs="oneCell">
    <xdr:from>
      <xdr:col>3</xdr:col>
      <xdr:colOff>1244311</xdr:colOff>
      <xdr:row>0</xdr:row>
      <xdr:rowOff>0</xdr:rowOff>
    </xdr:from>
    <xdr:to>
      <xdr:col>3</xdr:col>
      <xdr:colOff>2936875</xdr:colOff>
      <xdr:row>5</xdr:row>
      <xdr:rowOff>13456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D174B6E-868C-41F9-9370-87AF150F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886" y="0"/>
          <a:ext cx="1692564" cy="10231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695325</xdr:colOff>
      <xdr:row>9</xdr:row>
      <xdr:rowOff>0</xdr:rowOff>
    </xdr:from>
    <xdr:ext cx="5248275" cy="3200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704850</xdr:colOff>
      <xdr:row>40</xdr:row>
      <xdr:rowOff>38100</xdr:rowOff>
    </xdr:from>
    <xdr:ext cx="5229225" cy="277177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5</xdr:col>
      <xdr:colOff>742950</xdr:colOff>
      <xdr:row>26</xdr:row>
      <xdr:rowOff>19050</xdr:rowOff>
    </xdr:from>
    <xdr:ext cx="5219700" cy="23622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</xdr:col>
      <xdr:colOff>38100</xdr:colOff>
      <xdr:row>55</xdr:row>
      <xdr:rowOff>19050</xdr:rowOff>
    </xdr:from>
    <xdr:ext cx="1628775" cy="342900"/>
    <xdr:sp macro="" textlink="">
      <xdr:nvSpPr>
        <xdr:cNvPr id="13" name="Shape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536375" y="3613313"/>
          <a:ext cx="1619250" cy="333375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1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2</xdr:col>
      <xdr:colOff>1905000</xdr:colOff>
      <xdr:row>55</xdr:row>
      <xdr:rowOff>19050</xdr:rowOff>
    </xdr:from>
    <xdr:ext cx="1638300" cy="342900"/>
    <xdr:sp macro="" textlink="">
      <xdr:nvSpPr>
        <xdr:cNvPr id="14" name="Shap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4531613" y="3613313"/>
          <a:ext cx="1628775" cy="333375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2</a:t>
          </a:r>
          <a:endParaRPr sz="1400"/>
        </a:p>
      </xdr:txBody>
    </xdr:sp>
    <xdr:clientData fLocksWithSheet="0"/>
  </xdr:oneCellAnchor>
  <xdr:oneCellAnchor>
    <xdr:from>
      <xdr:col>6</xdr:col>
      <xdr:colOff>752475</xdr:colOff>
      <xdr:row>55</xdr:row>
      <xdr:rowOff>19050</xdr:rowOff>
    </xdr:from>
    <xdr:ext cx="1638300" cy="342900"/>
    <xdr:sp macro="" textlink="">
      <xdr:nvSpPr>
        <xdr:cNvPr id="15" name="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531613" y="3613313"/>
          <a:ext cx="1628775" cy="333375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4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304800</xdr:colOff>
      <xdr:row>55</xdr:row>
      <xdr:rowOff>19050</xdr:rowOff>
    </xdr:from>
    <xdr:ext cx="1628775" cy="342900"/>
    <xdr:sp macro="" textlink="">
      <xdr:nvSpPr>
        <xdr:cNvPr id="16" name="Shap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4536375" y="3613313"/>
          <a:ext cx="1619250" cy="333375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3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8</xdr:col>
      <xdr:colOff>638175</xdr:colOff>
      <xdr:row>55</xdr:row>
      <xdr:rowOff>19050</xdr:rowOff>
    </xdr:from>
    <xdr:ext cx="1628775" cy="342900"/>
    <xdr:sp macro="" textlink="">
      <xdr:nvSpPr>
        <xdr:cNvPr id="17" name="Shape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4536375" y="3613313"/>
          <a:ext cx="1619250" cy="333375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5</a:t>
          </a:r>
          <a:endParaRPr sz="1400"/>
        </a:p>
      </xdr:txBody>
    </xdr:sp>
    <xdr:clientData fLocksWithSheet="0"/>
  </xdr:oneCellAnchor>
  <xdr:twoCellAnchor editAs="oneCell">
    <xdr:from>
      <xdr:col>0</xdr:col>
      <xdr:colOff>0</xdr:colOff>
      <xdr:row>0</xdr:row>
      <xdr:rowOff>1</xdr:rowOff>
    </xdr:from>
    <xdr:to>
      <xdr:col>2</xdr:col>
      <xdr:colOff>705716</xdr:colOff>
      <xdr:row>5</xdr:row>
      <xdr:rowOff>3932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C11B3AC9-3BA5-4140-AD0A-C11C97631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2091" cy="1023106"/>
        </a:xfrm>
        <a:prstGeom prst="rect">
          <a:avLst/>
        </a:prstGeom>
      </xdr:spPr>
    </xdr:pic>
    <xdr:clientData/>
  </xdr:twoCellAnchor>
  <xdr:twoCellAnchor editAs="oneCell">
    <xdr:from>
      <xdr:col>2</xdr:col>
      <xdr:colOff>1796761</xdr:colOff>
      <xdr:row>0</xdr:row>
      <xdr:rowOff>1</xdr:rowOff>
    </xdr:from>
    <xdr:to>
      <xdr:col>3</xdr:col>
      <xdr:colOff>991466</xdr:colOff>
      <xdr:row>5</xdr:row>
      <xdr:rowOff>2599</xdr:rowOff>
    </xdr:to>
    <xdr:pic>
      <xdr:nvPicPr>
        <xdr:cNvPr id="20" name="Imagem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B591D6-CAE8-4C92-B773-FAD344E34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3136" y="1"/>
          <a:ext cx="1118755" cy="1021773"/>
        </a:xfrm>
        <a:prstGeom prst="rect">
          <a:avLst/>
        </a:prstGeom>
      </xdr:spPr>
    </xdr:pic>
    <xdr:clientData/>
  </xdr:twoCellAnchor>
  <xdr:twoCellAnchor editAs="oneCell">
    <xdr:from>
      <xdr:col>2</xdr:col>
      <xdr:colOff>679739</xdr:colOff>
      <xdr:row>0</xdr:row>
      <xdr:rowOff>1</xdr:rowOff>
    </xdr:from>
    <xdr:to>
      <xdr:col>2</xdr:col>
      <xdr:colOff>1814080</xdr:colOff>
      <xdr:row>5</xdr:row>
      <xdr:rowOff>1267</xdr:rowOff>
    </xdr:to>
    <xdr:pic>
      <xdr:nvPicPr>
        <xdr:cNvPr id="21" name="Imagem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B7309D6-BDB1-47E0-B489-99B51863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114" y="1"/>
          <a:ext cx="1134341" cy="1020441"/>
        </a:xfrm>
        <a:prstGeom prst="rect">
          <a:avLst/>
        </a:prstGeom>
      </xdr:spPr>
    </xdr:pic>
    <xdr:clientData/>
  </xdr:twoCellAnchor>
  <xdr:twoCellAnchor editAs="oneCell">
    <xdr:from>
      <xdr:col>3</xdr:col>
      <xdr:colOff>963757</xdr:colOff>
      <xdr:row>0</xdr:row>
      <xdr:rowOff>1</xdr:rowOff>
    </xdr:from>
    <xdr:to>
      <xdr:col>6</xdr:col>
      <xdr:colOff>360152</xdr:colOff>
      <xdr:row>5</xdr:row>
      <xdr:rowOff>2599</xdr:rowOff>
    </xdr:to>
    <xdr:pic>
      <xdr:nvPicPr>
        <xdr:cNvPr id="22" name="Imagem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D87D7B3-D54B-4A89-BC96-17560E5C7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2" y="1"/>
          <a:ext cx="2291995" cy="1021773"/>
        </a:xfrm>
        <a:prstGeom prst="rect">
          <a:avLst/>
        </a:prstGeom>
      </xdr:spPr>
    </xdr:pic>
    <xdr:clientData/>
  </xdr:twoCellAnchor>
  <xdr:twoCellAnchor editAs="oneCell">
    <xdr:from>
      <xdr:col>6</xdr:col>
      <xdr:colOff>345498</xdr:colOff>
      <xdr:row>0</xdr:row>
      <xdr:rowOff>1</xdr:rowOff>
    </xdr:from>
    <xdr:to>
      <xdr:col>7</xdr:col>
      <xdr:colOff>776720</xdr:colOff>
      <xdr:row>5</xdr:row>
      <xdr:rowOff>3465</xdr:rowOff>
    </xdr:to>
    <xdr:pic>
      <xdr:nvPicPr>
        <xdr:cNvPr id="23" name="Imagem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ED1FCE5-1602-4511-A0BE-E134F9A5F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1523" y="1"/>
          <a:ext cx="1507547" cy="1022639"/>
        </a:xfrm>
        <a:prstGeom prst="rect">
          <a:avLst/>
        </a:prstGeom>
      </xdr:spPr>
    </xdr:pic>
    <xdr:clientData/>
  </xdr:twoCellAnchor>
  <xdr:twoCellAnchor editAs="oneCell">
    <xdr:from>
      <xdr:col>7</xdr:col>
      <xdr:colOff>758536</xdr:colOff>
      <xdr:row>0</xdr:row>
      <xdr:rowOff>0</xdr:rowOff>
    </xdr:from>
    <xdr:to>
      <xdr:col>9</xdr:col>
      <xdr:colOff>441325</xdr:colOff>
      <xdr:row>5</xdr:row>
      <xdr:rowOff>3931</xdr:rowOff>
    </xdr:to>
    <xdr:pic>
      <xdr:nvPicPr>
        <xdr:cNvPr id="24" name="Imagem 2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1899C3C-6F36-4437-A142-C9FCDA7F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886" y="0"/>
          <a:ext cx="1692564" cy="1023106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0</xdr:row>
      <xdr:rowOff>0</xdr:rowOff>
    </xdr:from>
    <xdr:to>
      <xdr:col>11</xdr:col>
      <xdr:colOff>445944</xdr:colOff>
      <xdr:row>5</xdr:row>
      <xdr:rowOff>2598</xdr:rowOff>
    </xdr:to>
    <xdr:pic>
      <xdr:nvPicPr>
        <xdr:cNvPr id="25" name="Imagem 2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7A02F9B-6686-4316-91E9-E61D8B26E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0" y="0"/>
          <a:ext cx="969819" cy="1021773"/>
        </a:xfrm>
        <a:prstGeom prst="rect">
          <a:avLst/>
        </a:prstGeom>
      </xdr:spPr>
    </xdr:pic>
    <xdr:clientData/>
  </xdr:twoCellAnchor>
  <xdr:twoCellAnchor editAs="oneCell">
    <xdr:from>
      <xdr:col>9</xdr:col>
      <xdr:colOff>437284</xdr:colOff>
      <xdr:row>0</xdr:row>
      <xdr:rowOff>0</xdr:rowOff>
    </xdr:from>
    <xdr:to>
      <xdr:col>10</xdr:col>
      <xdr:colOff>398318</xdr:colOff>
      <xdr:row>5</xdr:row>
      <xdr:rowOff>3965</xdr:rowOff>
    </xdr:to>
    <xdr:pic>
      <xdr:nvPicPr>
        <xdr:cNvPr id="26" name="Imagem 2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8C41FBD-8F74-42D8-960D-AD8A55BB9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9409" y="0"/>
          <a:ext cx="1151659" cy="10231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14</xdr:row>
      <xdr:rowOff>180975</xdr:rowOff>
    </xdr:from>
    <xdr:to>
      <xdr:col>0</xdr:col>
      <xdr:colOff>981075</xdr:colOff>
      <xdr:row>17</xdr:row>
      <xdr:rowOff>95250</xdr:rowOff>
    </xdr:to>
    <xdr:sp macro="[0]!SelecionarLinhaeDeletar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76200" y="3114675"/>
          <a:ext cx="904875" cy="5143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76200</xdr:colOff>
      <xdr:row>3</xdr:row>
      <xdr:rowOff>19050</xdr:rowOff>
    </xdr:from>
    <xdr:to>
      <xdr:col>0</xdr:col>
      <xdr:colOff>990600</xdr:colOff>
      <xdr:row>5</xdr:row>
      <xdr:rowOff>85725</xdr:rowOff>
    </xdr:to>
    <xdr:sp macro="[0]!novaVenda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93563" y="3560925"/>
          <a:ext cx="904875" cy="4381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76200</xdr:colOff>
      <xdr:row>6</xdr:row>
      <xdr:rowOff>123825</xdr:rowOff>
    </xdr:from>
    <xdr:to>
      <xdr:col>0</xdr:col>
      <xdr:colOff>990600</xdr:colOff>
      <xdr:row>8</xdr:row>
      <xdr:rowOff>171450</xdr:rowOff>
    </xdr:to>
    <xdr:sp macro="[0]!novoProduto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76200" y="1457325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10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11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12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1000125</xdr:colOff>
      <xdr:row>0</xdr:row>
      <xdr:rowOff>180975</xdr:rowOff>
    </xdr:from>
    <xdr:ext cx="2047875" cy="361950"/>
    <xdr:sp macro="" textlink="">
      <xdr:nvSpPr>
        <xdr:cNvPr id="4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8E340D-8417-4233-8F1C-0112D8A5FC81}"/>
            </a:ext>
          </a:extLst>
        </xdr:cNvPr>
        <xdr:cNvSpPr/>
      </xdr:nvSpPr>
      <xdr:spPr>
        <a:xfrm>
          <a:off x="3590925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1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828675</xdr:colOff>
      <xdr:row>0</xdr:row>
      <xdr:rowOff>180975</xdr:rowOff>
    </xdr:from>
    <xdr:ext cx="2047875" cy="361950"/>
    <xdr:sp macro="" textlink="">
      <xdr:nvSpPr>
        <xdr:cNvPr id="5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9194EB-89E1-4E37-AAC1-1AA754961047}"/>
            </a:ext>
          </a:extLst>
        </xdr:cNvPr>
        <xdr:cNvSpPr/>
      </xdr:nvSpPr>
      <xdr:spPr>
        <a:xfrm>
          <a:off x="6010275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</xdr:row>
      <xdr:rowOff>19050</xdr:rowOff>
    </xdr:from>
    <xdr:ext cx="1257300" cy="333375"/>
    <xdr:sp macro="" textlink="">
      <xdr:nvSpPr>
        <xdr:cNvPr id="19" name="Shape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180975</xdr:colOff>
      <xdr:row>1</xdr:row>
      <xdr:rowOff>19050</xdr:rowOff>
    </xdr:from>
    <xdr:ext cx="1257300" cy="333375"/>
    <xdr:sp macro="" textlink="">
      <xdr:nvSpPr>
        <xdr:cNvPr id="20" name="Shape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733425</xdr:colOff>
      <xdr:row>1</xdr:row>
      <xdr:rowOff>19050</xdr:rowOff>
    </xdr:from>
    <xdr:ext cx="1266825" cy="333375"/>
    <xdr:sp macro="" textlink="">
      <xdr:nvSpPr>
        <xdr:cNvPr id="21" name="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oneCellAnchor>
    <xdr:from>
      <xdr:col>0</xdr:col>
      <xdr:colOff>85725</xdr:colOff>
      <xdr:row>14</xdr:row>
      <xdr:rowOff>19050</xdr:rowOff>
    </xdr:from>
    <xdr:ext cx="904875" cy="514350"/>
    <xdr:sp macro="[0]!SelecionarLinhaeDeletar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898325" y="3527588"/>
          <a:ext cx="895350" cy="50482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3</xdr:row>
      <xdr:rowOff>0</xdr:rowOff>
    </xdr:from>
    <xdr:ext cx="914400" cy="447675"/>
    <xdr:sp macro="[0]!novaVenda" textlink="">
      <xdr:nvSpPr>
        <xdr:cNvPr id="23" name="Shape 23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4893563" y="3560925"/>
          <a:ext cx="904875" cy="4381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oneCellAnchor>
  <xdr:twoCellAnchor editAs="absolute">
    <xdr:from>
      <xdr:col>0</xdr:col>
      <xdr:colOff>85725</xdr:colOff>
      <xdr:row>6</xdr:row>
      <xdr:rowOff>66675</xdr:rowOff>
    </xdr:from>
    <xdr:to>
      <xdr:col>0</xdr:col>
      <xdr:colOff>1000125</xdr:colOff>
      <xdr:row>7</xdr:row>
      <xdr:rowOff>209550</xdr:rowOff>
    </xdr:to>
    <xdr:sp macro="[0]!novoProduto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4893563" y="3594263"/>
          <a:ext cx="904875" cy="3714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990600</xdr:colOff>
      <xdr:row>1</xdr:row>
      <xdr:rowOff>0</xdr:rowOff>
    </xdr:from>
    <xdr:ext cx="2047875" cy="361950"/>
    <xdr:sp macro="" textlink="">
      <xdr:nvSpPr>
        <xdr:cNvPr id="9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4A3F12-9F6E-4749-86DC-4918B9AE7452}"/>
            </a:ext>
          </a:extLst>
        </xdr:cNvPr>
        <xdr:cNvSpPr/>
      </xdr:nvSpPr>
      <xdr:spPr>
        <a:xfrm>
          <a:off x="3581400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2</a:t>
          </a:r>
        </a:p>
      </xdr:txBody>
    </xdr:sp>
    <xdr:clientData fLocksWithSheet="0"/>
  </xdr:oneCellAnchor>
  <xdr:oneCellAnchor>
    <xdr:from>
      <xdr:col>4</xdr:col>
      <xdr:colOff>819150</xdr:colOff>
      <xdr:row>1</xdr:row>
      <xdr:rowOff>0</xdr:rowOff>
    </xdr:from>
    <xdr:ext cx="2047875" cy="361950"/>
    <xdr:sp macro="" textlink="">
      <xdr:nvSpPr>
        <xdr:cNvPr id="10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3BA0DA-D06E-4BAB-9509-D61FFA780A45}"/>
            </a:ext>
          </a:extLst>
        </xdr:cNvPr>
        <xdr:cNvSpPr/>
      </xdr:nvSpPr>
      <xdr:spPr>
        <a:xfrm>
          <a:off x="6000750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</xdr:row>
      <xdr:rowOff>19050</xdr:rowOff>
    </xdr:from>
    <xdr:ext cx="1257300" cy="333375"/>
    <xdr:sp macro="" textlink="">
      <xdr:nvSpPr>
        <xdr:cNvPr id="26" name="Shap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180975</xdr:colOff>
      <xdr:row>1</xdr:row>
      <xdr:rowOff>19050</xdr:rowOff>
    </xdr:from>
    <xdr:ext cx="1257300" cy="333375"/>
    <xdr:sp macro="" textlink="">
      <xdr:nvSpPr>
        <xdr:cNvPr id="28" name="Shape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733425</xdr:colOff>
      <xdr:row>1</xdr:row>
      <xdr:rowOff>19050</xdr:rowOff>
    </xdr:from>
    <xdr:ext cx="1266825" cy="333375"/>
    <xdr:sp macro="" textlink="">
      <xdr:nvSpPr>
        <xdr:cNvPr id="29" name="Shap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76200</xdr:colOff>
      <xdr:row>14</xdr:row>
      <xdr:rowOff>28575</xdr:rowOff>
    </xdr:from>
    <xdr:to>
      <xdr:col>0</xdr:col>
      <xdr:colOff>981075</xdr:colOff>
      <xdr:row>16</xdr:row>
      <xdr:rowOff>161925</xdr:rowOff>
    </xdr:to>
    <xdr:sp macro="[0]!SelecionarLinhaeDeletar" textlink="">
      <xdr:nvSpPr>
        <xdr:cNvPr id="30" name="Shape 30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4898325" y="3527588"/>
          <a:ext cx="895350" cy="50482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76200</xdr:colOff>
      <xdr:row>3</xdr:row>
      <xdr:rowOff>9525</xdr:rowOff>
    </xdr:from>
    <xdr:to>
      <xdr:col>0</xdr:col>
      <xdr:colOff>990600</xdr:colOff>
      <xdr:row>5</xdr:row>
      <xdr:rowOff>76200</xdr:rowOff>
    </xdr:to>
    <xdr:sp macro="[0]!novaVenda" textlink="">
      <xdr:nvSpPr>
        <xdr:cNvPr id="31" name="Shape 31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4893563" y="3560925"/>
          <a:ext cx="904875" cy="4381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76200</xdr:colOff>
      <xdr:row>6</xdr:row>
      <xdr:rowOff>76200</xdr:rowOff>
    </xdr:from>
    <xdr:to>
      <xdr:col>0</xdr:col>
      <xdr:colOff>990600</xdr:colOff>
      <xdr:row>7</xdr:row>
      <xdr:rowOff>171450</xdr:rowOff>
    </xdr:to>
    <xdr:sp macro="[0]!novoProduto" textlink="">
      <xdr:nvSpPr>
        <xdr:cNvPr id="32" name="Shape 32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4893563" y="3622838"/>
          <a:ext cx="904875" cy="31432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1000125</xdr:colOff>
      <xdr:row>1</xdr:row>
      <xdr:rowOff>0</xdr:rowOff>
    </xdr:from>
    <xdr:ext cx="2047875" cy="361950"/>
    <xdr:sp macro="" textlink="">
      <xdr:nvSpPr>
        <xdr:cNvPr id="8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24A974-D317-4B22-A95A-C3B5342AC7B4}"/>
            </a:ext>
          </a:extLst>
        </xdr:cNvPr>
        <xdr:cNvSpPr/>
      </xdr:nvSpPr>
      <xdr:spPr>
        <a:xfrm>
          <a:off x="359092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3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828675</xdr:colOff>
      <xdr:row>1</xdr:row>
      <xdr:rowOff>0</xdr:rowOff>
    </xdr:from>
    <xdr:ext cx="2047875" cy="361950"/>
    <xdr:sp macro="" textlink="">
      <xdr:nvSpPr>
        <xdr:cNvPr id="9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12CAA7F-CA6D-4837-8BA1-BEC08AC25C34}"/>
            </a:ext>
          </a:extLst>
        </xdr:cNvPr>
        <xdr:cNvSpPr/>
      </xdr:nvSpPr>
      <xdr:spPr>
        <a:xfrm>
          <a:off x="601027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</xdr:row>
      <xdr:rowOff>28575</xdr:rowOff>
    </xdr:from>
    <xdr:ext cx="1257300" cy="333375"/>
    <xdr:sp macro="" textlink="">
      <xdr:nvSpPr>
        <xdr:cNvPr id="33" name="Shape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180975</xdr:colOff>
      <xdr:row>1</xdr:row>
      <xdr:rowOff>28575</xdr:rowOff>
    </xdr:from>
    <xdr:ext cx="1257300" cy="333375"/>
    <xdr:sp macro="" textlink="">
      <xdr:nvSpPr>
        <xdr:cNvPr id="3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733425</xdr:colOff>
      <xdr:row>1</xdr:row>
      <xdr:rowOff>28575</xdr:rowOff>
    </xdr:from>
    <xdr:ext cx="1266825" cy="333375"/>
    <xdr:sp macro="" textlink="">
      <xdr:nvSpPr>
        <xdr:cNvPr id="35" name="Shape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66675</xdr:colOff>
      <xdr:row>14</xdr:row>
      <xdr:rowOff>19050</xdr:rowOff>
    </xdr:from>
    <xdr:to>
      <xdr:col>0</xdr:col>
      <xdr:colOff>971550</xdr:colOff>
      <xdr:row>16</xdr:row>
      <xdr:rowOff>152400</xdr:rowOff>
    </xdr:to>
    <xdr:sp macro="[0]!SelecionarLinhaeDeletar" textlink="">
      <xdr:nvSpPr>
        <xdr:cNvPr id="36" name="Shape 36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4898325" y="3527588"/>
          <a:ext cx="895350" cy="50482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66675</xdr:colOff>
      <xdr:row>3</xdr:row>
      <xdr:rowOff>0</xdr:rowOff>
    </xdr:from>
    <xdr:to>
      <xdr:col>0</xdr:col>
      <xdr:colOff>981075</xdr:colOff>
      <xdr:row>5</xdr:row>
      <xdr:rowOff>66675</xdr:rowOff>
    </xdr:to>
    <xdr:sp macro="[0]!novaVenda" textlink="">
      <xdr:nvSpPr>
        <xdr:cNvPr id="37" name="Shape 37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4893563" y="3560925"/>
          <a:ext cx="904875" cy="4381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66675</xdr:colOff>
      <xdr:row>6</xdr:row>
      <xdr:rowOff>66675</xdr:rowOff>
    </xdr:from>
    <xdr:to>
      <xdr:col>0</xdr:col>
      <xdr:colOff>981075</xdr:colOff>
      <xdr:row>7</xdr:row>
      <xdr:rowOff>209550</xdr:rowOff>
    </xdr:to>
    <xdr:sp macro="[0]!novoProduto" textlink="">
      <xdr:nvSpPr>
        <xdr:cNvPr id="38" name="Shape 38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/>
      </xdr:nvSpPr>
      <xdr:spPr>
        <a:xfrm>
          <a:off x="4893563" y="3594263"/>
          <a:ext cx="904875" cy="3714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981075</xdr:colOff>
      <xdr:row>1</xdr:row>
      <xdr:rowOff>0</xdr:rowOff>
    </xdr:from>
    <xdr:ext cx="2047875" cy="361950"/>
    <xdr:sp macro="" textlink="">
      <xdr:nvSpPr>
        <xdr:cNvPr id="6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AC05BE-4D7C-48C2-8E76-196ACC16B231}"/>
            </a:ext>
          </a:extLst>
        </xdr:cNvPr>
        <xdr:cNvSpPr/>
      </xdr:nvSpPr>
      <xdr:spPr>
        <a:xfrm>
          <a:off x="357187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4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809625</xdr:colOff>
      <xdr:row>1</xdr:row>
      <xdr:rowOff>0</xdr:rowOff>
    </xdr:from>
    <xdr:ext cx="2047875" cy="361950"/>
    <xdr:sp macro="" textlink="">
      <xdr:nvSpPr>
        <xdr:cNvPr id="7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26681-F24B-45B2-A666-2F5F0443C4B5}"/>
            </a:ext>
          </a:extLst>
        </xdr:cNvPr>
        <xdr:cNvSpPr/>
      </xdr:nvSpPr>
      <xdr:spPr>
        <a:xfrm>
          <a:off x="599122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</xdr:row>
      <xdr:rowOff>28575</xdr:rowOff>
    </xdr:from>
    <xdr:ext cx="1257300" cy="333375"/>
    <xdr:sp macro="" textlink="">
      <xdr:nvSpPr>
        <xdr:cNvPr id="40" name="Shape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180975</xdr:colOff>
      <xdr:row>1</xdr:row>
      <xdr:rowOff>28575</xdr:rowOff>
    </xdr:from>
    <xdr:ext cx="1257300" cy="333375"/>
    <xdr:sp macro="" textlink="">
      <xdr:nvSpPr>
        <xdr:cNvPr id="41" name="Shape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733425</xdr:colOff>
      <xdr:row>1</xdr:row>
      <xdr:rowOff>28575</xdr:rowOff>
    </xdr:from>
    <xdr:ext cx="1266825" cy="333375"/>
    <xdr:sp macro="" textlink="">
      <xdr:nvSpPr>
        <xdr:cNvPr id="42" name="Shape 4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76200</xdr:colOff>
      <xdr:row>14</xdr:row>
      <xdr:rowOff>28575</xdr:rowOff>
    </xdr:from>
    <xdr:to>
      <xdr:col>0</xdr:col>
      <xdr:colOff>981075</xdr:colOff>
      <xdr:row>16</xdr:row>
      <xdr:rowOff>161925</xdr:rowOff>
    </xdr:to>
    <xdr:sp macro="[0]!SelecionarLinhaeDeletar" textlink="">
      <xdr:nvSpPr>
        <xdr:cNvPr id="43" name="Shape 43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4898325" y="3527588"/>
          <a:ext cx="895350" cy="50482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oneCellAnchor>
    <xdr:from>
      <xdr:col>0</xdr:col>
      <xdr:colOff>76200</xdr:colOff>
      <xdr:row>3</xdr:row>
      <xdr:rowOff>9525</xdr:rowOff>
    </xdr:from>
    <xdr:ext cx="914400" cy="447675"/>
    <xdr:sp macro="[0]!novaVenda" textlink="">
      <xdr:nvSpPr>
        <xdr:cNvPr id="44" name="Shape 44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4893563" y="3560925"/>
          <a:ext cx="904875" cy="43815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6</xdr:row>
      <xdr:rowOff>76200</xdr:rowOff>
    </xdr:from>
    <xdr:ext cx="914400" cy="381000"/>
    <xdr:sp macro="[0]!novoProduto" textlink="">
      <xdr:nvSpPr>
        <xdr:cNvPr id="45" name="Shape 45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SpPr/>
      </xdr:nvSpPr>
      <xdr:spPr>
        <a:xfrm>
          <a:off x="76200" y="1409700"/>
          <a:ext cx="914400" cy="381000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1000125</xdr:colOff>
      <xdr:row>1</xdr:row>
      <xdr:rowOff>0</xdr:rowOff>
    </xdr:from>
    <xdr:ext cx="2047875" cy="361950"/>
    <xdr:sp macro="" textlink="">
      <xdr:nvSpPr>
        <xdr:cNvPr id="6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58130C-E379-4FD1-AC7D-D51C13DA471F}"/>
            </a:ext>
          </a:extLst>
        </xdr:cNvPr>
        <xdr:cNvSpPr/>
      </xdr:nvSpPr>
      <xdr:spPr>
        <a:xfrm>
          <a:off x="359092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5</a:t>
          </a:r>
        </a:p>
      </xdr:txBody>
    </xdr:sp>
    <xdr:clientData fLocksWithSheet="0"/>
  </xdr:oneCellAnchor>
  <xdr:oneCellAnchor>
    <xdr:from>
      <xdr:col>4</xdr:col>
      <xdr:colOff>828675</xdr:colOff>
      <xdr:row>1</xdr:row>
      <xdr:rowOff>0</xdr:rowOff>
    </xdr:from>
    <xdr:ext cx="2047875" cy="361950"/>
    <xdr:sp macro="" textlink="">
      <xdr:nvSpPr>
        <xdr:cNvPr id="7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70BCD0-909D-456F-A01F-FFD0CEAC3336}"/>
            </a:ext>
          </a:extLst>
        </xdr:cNvPr>
        <xdr:cNvSpPr/>
      </xdr:nvSpPr>
      <xdr:spPr>
        <a:xfrm>
          <a:off x="6010275" y="190500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51746759258" createdVersion="6" refreshedVersion="6" minRefreshableVersion="3" recordCount="25" xr:uid="{C9B86037-1C34-419A-AAB4-4DBAFCE17AAF}">
  <cacheSource type="worksheet">
    <worksheetSource name="Table_9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/>
    </cacheField>
    <cacheField name="Medida" numFmtId="0">
      <sharedItems count="5">
        <s v="Pacote"/>
        <s v="Kg"/>
        <s v="Lata"/>
        <s v="Litro"/>
        <s v="Unidade"/>
      </sharedItems>
    </cacheField>
    <cacheField name="Quantidade" numFmtId="0">
      <sharedItems containsSemiMixedTypes="0" containsString="0" containsNumber="1" minValue="1" maxValue="24"/>
    </cacheField>
    <cacheField name="Preço Unitário" numFmtId="164">
      <sharedItems containsSemiMixedTypes="0" containsString="0" containsNumber="1" minValue="0.79" maxValue="25.9"/>
    </cacheField>
    <cacheField name="Subtotal" numFmtId="16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Entrega" numFmtId="164">
      <sharedItems containsSemiMixedTypes="0" containsString="0" containsNumber="1" minValue="0" maxValue="8"/>
    </cacheField>
    <cacheField name="Total" numFmtId="164">
      <sharedItems containsSemiMixedTypes="0" containsString="0" containsNumber="1" minValue="0.79" maxValue="151.04999999999998"/>
    </cacheField>
    <cacheField name="Total para Cliente" numFmtId="164">
      <sharedItems containsMixedTypes="1" containsNumber="1" minValue="2.19" maxValue="219.77199999999999" count="14">
        <s v=""/>
        <n v="219.77199999999999"/>
        <n v="2.19"/>
        <n v="21.9"/>
        <n v="35.24"/>
        <n v="89.58"/>
        <n v="48.109999999999992"/>
        <n v="41.609999999999992"/>
        <n v="123.26"/>
        <n v="15.47"/>
        <n v="22.930000000000003"/>
        <n v="16.939999999999998"/>
        <n v="8.49"/>
        <n v="10.4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6090034722" createdVersion="6" refreshedVersion="6" minRefreshableVersion="3" recordCount="1" xr:uid="{EF12A24C-30DC-4AE0-84B1-9E6CC3D315FA}">
  <cacheSource type="worksheet">
    <worksheetSource name="Table_4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300" maxValue="300"/>
    </cacheField>
    <cacheField name="Preço Unitário" numFmtId="164">
      <sharedItems containsSemiMixedTypes="0" containsString="0" containsNumber="1" minValue="1.99" maxValue="1.99"/>
    </cacheField>
    <cacheField name="Subtotal" numFmtId="164">
      <sharedItems containsSemiMixedTypes="0" containsString="0" containsNumber="1" containsInteger="1" minValue="597" maxValue="597"/>
    </cacheField>
    <cacheField name="Desconto" numFmtId="9">
      <sharedItems containsSemiMixedTypes="0" containsString="0" containsNumber="1" minValue="0.05" maxValue="0.05"/>
    </cacheField>
    <cacheField name="Entrega" numFmtId="0">
      <sharedItems count="1">
        <s v="Zona Sul"/>
      </sharedItems>
    </cacheField>
    <cacheField name="Valor Entrega" numFmtId="164">
      <sharedItems containsSemiMixedTypes="0" containsString="0" containsNumber="1" minValue="6.5" maxValue="6.5"/>
    </cacheField>
    <cacheField name="Total" numFmtId="164">
      <sharedItems containsSemiMixedTypes="0" containsString="0" containsNumber="1" minValue="573.65" maxValue="573.65"/>
    </cacheField>
    <cacheField name="Total para Cliente" numFmtId="164">
      <sharedItems containsSemiMixedTypes="0" containsString="0" containsNumber="1" minValue="573.65" maxValue="573.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61246527781" createdVersion="6" refreshedVersion="6" minRefreshableVersion="3" recordCount="1" xr:uid="{4E33DC96-090D-42C4-B724-CB3668562672}">
  <cacheSource type="worksheet">
    <worksheetSource name="Table_6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150" maxValue="150"/>
    </cacheField>
    <cacheField name="Preço Unitário" numFmtId="164">
      <sharedItems containsSemiMixedTypes="0" containsString="0" containsNumber="1" minValue="2.4900000000000002" maxValue="2.4900000000000002"/>
    </cacheField>
    <cacheField name="Subtotal" numFmtId="164">
      <sharedItems containsSemiMixedTypes="0" containsString="0" containsNumber="1" minValue="373.50000000000006" maxValue="373.50000000000006"/>
    </cacheField>
    <cacheField name="Desconto" numFmtId="9">
      <sharedItems containsSemiMixedTypes="0" containsString="0" containsNumber="1" minValue="0.3" maxValue="0.3"/>
    </cacheField>
    <cacheField name="Entrega" numFmtId="0">
      <sharedItems count="1">
        <s v="Zona Norte"/>
      </sharedItems>
    </cacheField>
    <cacheField name="Valor Entrega" numFmtId="164">
      <sharedItems containsSemiMixedTypes="0" containsString="0" containsNumber="1" minValue="6.5" maxValue="6.5"/>
    </cacheField>
    <cacheField name="Total" numFmtId="164">
      <sharedItems containsSemiMixedTypes="0" containsString="0" containsNumber="1" minValue="267.95000000000005" maxValue="267.95000000000005"/>
    </cacheField>
    <cacheField name="Total para Cliente" numFmtId="164">
      <sharedItems containsSemiMixedTypes="0" containsString="0" containsNumber="1" minValue="267.95000000000005" maxValue="267.950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61559259259" createdVersion="6" refreshedVersion="6" minRefreshableVersion="3" recordCount="1" xr:uid="{04950884-67E4-41B3-9F18-7C36F350FB3B}">
  <cacheSource type="worksheet">
    <worksheetSource name="Table_7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100" maxValue="100"/>
    </cacheField>
    <cacheField name="Preço Unitário" numFmtId="164">
      <sharedItems containsSemiMixedTypes="0" containsString="0" containsNumber="1" minValue="4.28" maxValue="4.28"/>
    </cacheField>
    <cacheField name="Subtotal" numFmtId="164">
      <sharedItems containsSemiMixedTypes="0" containsString="0" containsNumber="1" containsInteger="1" minValue="428" maxValue="428"/>
    </cacheField>
    <cacheField name="Desconto" numFmtId="9">
      <sharedItems containsSemiMixedTypes="0" containsString="0" containsNumber="1" minValue="0.05" maxValue="0.05"/>
    </cacheField>
    <cacheField name="Entrega" numFmtId="0">
      <sharedItems count="1">
        <s v="Centro"/>
      </sharedItems>
    </cacheField>
    <cacheField name="Valor Entrega" numFmtId="164">
      <sharedItems containsSemiMixedTypes="0" containsString="0" containsNumber="1" containsInteger="1" minValue="5" maxValue="5"/>
    </cacheField>
    <cacheField name="Total" numFmtId="164">
      <sharedItems containsSemiMixedTypes="0" containsString="0" containsNumber="1" minValue="411.59999999999997" maxValue="411.59999999999997"/>
    </cacheField>
    <cacheField name="Total para Cliente" numFmtId="164">
      <sharedItems containsSemiMixedTypes="0" containsString="0" containsNumber="1" minValue="411.59999999999997" maxValue="411.5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61846180557" createdVersion="6" refreshedVersion="6" minRefreshableVersion="3" recordCount="1" xr:uid="{19CDCA8D-3A8D-41CE-A579-3BAD9B5C0199}">
  <cacheSource type="worksheet">
    <worksheetSource name="Table_8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450" maxValue="450"/>
    </cacheField>
    <cacheField name="Preço Unitário" numFmtId="164">
      <sharedItems containsSemiMixedTypes="0" containsString="0" containsNumber="1" minValue="1.99" maxValue="1.99"/>
    </cacheField>
    <cacheField name="Subtotal" numFmtId="164">
      <sharedItems containsSemiMixedTypes="0" containsString="0" containsNumber="1" minValue="895.5" maxValue="895.5"/>
    </cacheField>
    <cacheField name="Desconto" numFmtId="9">
      <sharedItems containsSemiMixedTypes="0" containsString="0" containsNumber="1" minValue="0.1" maxValue="0.1"/>
    </cacheField>
    <cacheField name="Entrega" numFmtId="0">
      <sharedItems count="1">
        <s v="Zona Oeste"/>
      </sharedItems>
    </cacheField>
    <cacheField name="Valor Entrega" numFmtId="164">
      <sharedItems containsSemiMixedTypes="0" containsString="0" containsNumber="1" containsInteger="1" minValue="8" maxValue="8"/>
    </cacheField>
    <cacheField name="Total" numFmtId="164">
      <sharedItems containsSemiMixedTypes="0" containsString="0" containsNumber="1" minValue="813.95" maxValue="813.95"/>
    </cacheField>
    <cacheField name="Total para Cliente" numFmtId="164">
      <sharedItems containsSemiMixedTypes="0" containsString="0" containsNumber="1" minValue="813.95" maxValue="813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s v="Amendoim"/>
    <x v="0"/>
    <n v="10"/>
    <n v="1.1499999999999999"/>
    <n v="11.5"/>
    <m/>
    <x v="0"/>
    <n v="0"/>
    <n v="11.5"/>
    <x v="0"/>
  </r>
  <r>
    <n v="13"/>
    <x v="0"/>
    <s v="Caixa de Fósforo"/>
    <x v="0"/>
    <n v="1"/>
    <n v="0.79"/>
    <n v="0.79"/>
    <m/>
    <x v="0"/>
    <n v="0"/>
    <n v="0.79"/>
    <x v="0"/>
  </r>
  <r>
    <n v="13"/>
    <x v="0"/>
    <s v="Carne"/>
    <x v="1"/>
    <n v="10"/>
    <n v="15.9"/>
    <n v="159"/>
    <n v="0.05"/>
    <x v="0"/>
    <n v="0"/>
    <n v="151.04999999999998"/>
    <x v="0"/>
  </r>
  <r>
    <n v="13"/>
    <x v="0"/>
    <s v="Cerveja"/>
    <x v="2"/>
    <n v="24"/>
    <n v="2.19"/>
    <n v="52.56"/>
    <n v="0.05"/>
    <x v="0"/>
    <n v="6.5"/>
    <n v="56.432000000000002"/>
    <x v="1"/>
  </r>
  <r>
    <n v="12"/>
    <x v="1"/>
    <s v="Cerveja"/>
    <x v="2"/>
    <n v="1"/>
    <n v="2.19"/>
    <n v="2.19"/>
    <m/>
    <x v="1"/>
    <n v="0"/>
    <n v="2.19"/>
    <x v="2"/>
  </r>
  <r>
    <n v="11"/>
    <x v="1"/>
    <s v="Cerveja"/>
    <x v="2"/>
    <n v="10"/>
    <n v="2.19"/>
    <n v="21.9"/>
    <m/>
    <x v="1"/>
    <n v="0"/>
    <n v="21.9"/>
    <x v="3"/>
  </r>
  <r>
    <n v="10"/>
    <x v="1"/>
    <s v="Feijão"/>
    <x v="1"/>
    <n v="6"/>
    <n v="4.28"/>
    <n v="25.68"/>
    <m/>
    <x v="1"/>
    <n v="0"/>
    <n v="25.68"/>
    <x v="0"/>
  </r>
  <r>
    <n v="10"/>
    <x v="1"/>
    <s v="Refrigerante"/>
    <x v="3"/>
    <n v="4"/>
    <n v="2.39"/>
    <n v="9.56"/>
    <m/>
    <x v="1"/>
    <n v="0"/>
    <n v="9.56"/>
    <x v="4"/>
  </r>
  <r>
    <n v="9"/>
    <x v="2"/>
    <s v="Pão de Forma"/>
    <x v="4"/>
    <n v="5"/>
    <n v="2.89"/>
    <n v="14.450000000000001"/>
    <m/>
    <x v="1"/>
    <n v="0"/>
    <n v="14.450000000000001"/>
    <x v="0"/>
  </r>
  <r>
    <n v="9"/>
    <x v="2"/>
    <s v="Vagem"/>
    <x v="1"/>
    <n v="2"/>
    <n v="9.58"/>
    <n v="19.16"/>
    <m/>
    <x v="1"/>
    <n v="0"/>
    <n v="19.16"/>
    <x v="0"/>
  </r>
  <r>
    <n v="9"/>
    <x v="2"/>
    <s v="Queijo"/>
    <x v="1"/>
    <n v="1.5"/>
    <n v="25.9"/>
    <n v="38.849999999999994"/>
    <m/>
    <x v="1"/>
    <n v="0"/>
    <n v="38.849999999999994"/>
    <x v="0"/>
  </r>
  <r>
    <n v="9"/>
    <x v="2"/>
    <s v="Feijão"/>
    <x v="1"/>
    <n v="4"/>
    <n v="4.28"/>
    <n v="17.12"/>
    <m/>
    <x v="1"/>
    <n v="0"/>
    <n v="17.12"/>
    <x v="5"/>
  </r>
  <r>
    <n v="8"/>
    <x v="2"/>
    <s v="Cerveja"/>
    <x v="2"/>
    <n v="20"/>
    <n v="2.19"/>
    <n v="43.8"/>
    <n v="0.05"/>
    <x v="0"/>
    <n v="6.5"/>
    <n v="48.109999999999992"/>
    <x v="6"/>
  </r>
  <r>
    <n v="7"/>
    <x v="2"/>
    <s v="Cerveja"/>
    <x v="2"/>
    <n v="20"/>
    <n v="2.19"/>
    <n v="43.8"/>
    <n v="0.05"/>
    <x v="1"/>
    <n v="0"/>
    <n v="41.609999999999992"/>
    <x v="7"/>
  </r>
  <r>
    <n v="6"/>
    <x v="2"/>
    <s v="Caixa de Fósforo"/>
    <x v="0"/>
    <n v="2"/>
    <n v="0.79"/>
    <n v="1.58"/>
    <m/>
    <x v="1"/>
    <n v="0"/>
    <n v="1.58"/>
    <x v="0"/>
  </r>
  <r>
    <n v="6"/>
    <x v="2"/>
    <s v="Carne"/>
    <x v="1"/>
    <n v="6"/>
    <n v="15.9"/>
    <n v="95.4"/>
    <m/>
    <x v="1"/>
    <n v="0"/>
    <n v="95.4"/>
    <x v="0"/>
  </r>
  <r>
    <n v="6"/>
    <x v="2"/>
    <s v="Cerveja"/>
    <x v="2"/>
    <n v="12"/>
    <n v="2.19"/>
    <n v="26.28"/>
    <m/>
    <x v="1"/>
    <n v="0"/>
    <n v="26.28"/>
    <x v="8"/>
  </r>
  <r>
    <n v="5"/>
    <x v="3"/>
    <s v="Alface"/>
    <x v="4"/>
    <n v="3"/>
    <n v="2.99"/>
    <n v="8.9700000000000006"/>
    <m/>
    <x v="0"/>
    <n v="6.5"/>
    <n v="15.47"/>
    <x v="9"/>
  </r>
  <r>
    <n v="4"/>
    <x v="3"/>
    <s v="Bala"/>
    <x v="0"/>
    <n v="2"/>
    <n v="1.99"/>
    <n v="3.98"/>
    <m/>
    <x v="2"/>
    <n v="0"/>
    <n v="3.98"/>
    <x v="0"/>
  </r>
  <r>
    <n v="4"/>
    <x v="3"/>
    <s v="Arroz"/>
    <x v="1"/>
    <n v="5"/>
    <n v="2.4900000000000002"/>
    <n v="12.450000000000001"/>
    <m/>
    <x v="2"/>
    <n v="6.5"/>
    <n v="18.950000000000003"/>
    <x v="10"/>
  </r>
  <r>
    <n v="3"/>
    <x v="3"/>
    <s v="Leite"/>
    <x v="3"/>
    <n v="6"/>
    <n v="1.49"/>
    <n v="8.94"/>
    <m/>
    <x v="3"/>
    <n v="8"/>
    <n v="16.939999999999998"/>
    <x v="11"/>
  </r>
  <r>
    <n v="2"/>
    <x v="3"/>
    <s v="Bala"/>
    <x v="0"/>
    <n v="1"/>
    <n v="1.99"/>
    <n v="1.99"/>
    <m/>
    <x v="2"/>
    <n v="6.5"/>
    <n v="8.49"/>
    <x v="12"/>
  </r>
  <r>
    <n v="1"/>
    <x v="3"/>
    <s v="Arroz"/>
    <x v="1"/>
    <n v="2"/>
    <n v="2.4900000000000002"/>
    <n v="4.9800000000000004"/>
    <m/>
    <x v="1"/>
    <n v="0"/>
    <n v="4.9800000000000004"/>
    <x v="0"/>
  </r>
  <r>
    <n v="1"/>
    <x v="3"/>
    <s v="Amendoim"/>
    <x v="0"/>
    <n v="3"/>
    <n v="1.1499999999999999"/>
    <n v="3.4499999999999997"/>
    <m/>
    <x v="1"/>
    <n v="0"/>
    <n v="3.4499999999999997"/>
    <x v="13"/>
  </r>
  <r>
    <n v="1"/>
    <x v="3"/>
    <s v="Bala"/>
    <x v="0"/>
    <n v="1"/>
    <n v="1.99"/>
    <n v="1.99"/>
    <m/>
    <x v="1"/>
    <n v="0"/>
    <n v="1.99"/>
    <x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Bala"/>
    <s v="Pacote"/>
    <n v="300"/>
    <n v="1.99"/>
    <n v="597"/>
    <n v="0.05"/>
    <x v="0"/>
    <n v="6.5"/>
    <n v="573.65"/>
    <n v="573.6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Arroz"/>
    <s v="Kg"/>
    <n v="150"/>
    <n v="2.4900000000000002"/>
    <n v="373.50000000000006"/>
    <n v="0.3"/>
    <x v="0"/>
    <n v="6.5"/>
    <n v="267.95000000000005"/>
    <n v="267.950000000000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Feijão"/>
    <s v="Kg"/>
    <n v="100"/>
    <n v="4.28"/>
    <n v="428"/>
    <n v="0.05"/>
    <x v="0"/>
    <n v="5"/>
    <n v="411.59999999999997"/>
    <n v="411.599999999999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Bala"/>
    <s v="Pacote"/>
    <n v="450"/>
    <n v="1.99"/>
    <n v="895.5"/>
    <n v="0.1"/>
    <x v="0"/>
    <n v="8"/>
    <n v="813.95"/>
    <n v="813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616DA-2DEA-45B0-8F34-38A7C55047D6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12" firstHeaderRow="0" firstDataRow="1" firstDataCol="1"/>
  <pivotFields count="12">
    <pivotField showAll="0"/>
    <pivotField numFmtId="14"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numFmtId="164" showAll="0"/>
    <pivotField numFmtId="164" showAll="0"/>
    <pivotField showAll="0"/>
    <pivotField axis="axisRow" showAll="0">
      <items count="5">
        <item x="1"/>
        <item x="2"/>
        <item x="3"/>
        <item x="0"/>
        <item t="default"/>
      </items>
    </pivotField>
    <pivotField dataField="1" numFmtId="164" showAll="0"/>
    <pivotField dataField="1" numFmtId="164" showAll="0"/>
    <pivotField showAll="0">
      <items count="15">
        <item x="2"/>
        <item x="12"/>
        <item x="13"/>
        <item x="9"/>
        <item x="11"/>
        <item x="3"/>
        <item x="10"/>
        <item x="4"/>
        <item x="7"/>
        <item x="6"/>
        <item x="5"/>
        <item x="8"/>
        <item x="1"/>
        <item x="0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019AC3-4F77-4438-B113-52B7ADAF41B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1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>
      <items count="15">
        <item x="2"/>
        <item x="12"/>
        <item x="13"/>
        <item x="9"/>
        <item x="11"/>
        <item x="3"/>
        <item x="10"/>
        <item x="4"/>
        <item x="7"/>
        <item x="6"/>
        <item x="5"/>
        <item x="8"/>
        <item x="1"/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71D36-6F39-49F0-AE8C-6914ED9AB166}" name="Tabela dinâ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056758-55AA-4F22-BDF3-5E960B1B39B6}" name="Tabela dinâmica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36BAF-BF43-4CAF-9AE7-6D9F98AE2C84}" name="Tabela dinâmica6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84129-4517-4B8B-997A-FC311644FDBC}" name="Tabela dinâ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C7CFD-B272-49E3-B0B4-3BD47DE9D643}" name="Tabela dinâmica8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840BB-9899-4A80-BE7B-A90BC83D9936}" name="Tabela dinâmica9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F1372-C8F9-4EA6-95CA-9CB15E6E50FB}" name="Tabela dinâmica10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7510AC-92C2-4F32-A35F-F5B844C8E442}" name="Tabela dinâmica1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8:G32" headerRowDxfId="17" dataDxfId="15" totalsRowDxfId="16">
  <tableColumns count="6">
    <tableColumn id="1" xr3:uid="{00000000-0010-0000-0000-000001000000}" name="Despesas de Funcionamento" dataDxfId="23"/>
    <tableColumn id="2" xr3:uid="{00000000-0010-0000-0000-000002000000}" name="Itens da Despesa" dataDxfId="22"/>
    <tableColumn id="3" xr3:uid="{00000000-0010-0000-0000-000003000000}" name="Data" dataDxfId="21"/>
    <tableColumn id="4" xr3:uid="{00000000-0010-0000-0000-000004000000}" name="Observação" dataDxfId="20"/>
    <tableColumn id="5" xr3:uid="{00000000-0010-0000-0000-000005000000}" name="Valor Intermediário" dataDxfId="19"/>
    <tableColumn id="6" xr3:uid="{00000000-0010-0000-0000-000006000000}" name="Valor Final" dataDxfId="18"/>
  </tableColumns>
  <tableStyleInfo name="Despesa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8:I30" headerRowDxfId="14" dataDxfId="4" totalsRowDxfId="13">
  <tableColumns count="8">
    <tableColumn id="1" xr3:uid="{00000000-0010-0000-0100-000001000000}" name="Data" dataDxfId="12"/>
    <tableColumn id="2" xr3:uid="{00000000-0010-0000-0100-000002000000}" name="Fornecedor" dataDxfId="11"/>
    <tableColumn id="3" xr3:uid="{00000000-0010-0000-0100-000003000000}" name="Mercadoria" dataDxfId="10"/>
    <tableColumn id="4" xr3:uid="{00000000-0010-0000-0100-000004000000}" name="Medida" dataDxfId="9">
      <calculatedColumnFormula>IFERROR( VLOOKUP( 'Compra de Mercadorias'!$D9, cálculos!$C$4:$F$27, 4, FALSE ), "" )</calculatedColumnFormula>
    </tableColumn>
    <tableColumn id="5" xr3:uid="{00000000-0010-0000-0100-000005000000}" name="Quantidade" dataDxfId="8"/>
    <tableColumn id="6" xr3:uid="{00000000-0010-0000-0100-000006000000}" name="Preço Unitário" dataDxfId="7"/>
    <tableColumn id="7" xr3:uid="{00000000-0010-0000-0100-000007000000}" name="Desconto" dataDxfId="6"/>
    <tableColumn id="8" xr3:uid="{00000000-0010-0000-0100-000008000000}" name="Valor Pago" dataDxfId="5"/>
  </tableColumns>
  <tableStyleInfo name="Compra de Mercadoria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8:E14">
  <tableColumns count="4">
    <tableColumn id="1" xr3:uid="{00000000-0010-0000-0200-000001000000}" name="Investimento"/>
    <tableColumn id="2" xr3:uid="{00000000-0010-0000-0200-000002000000}" name="Data"/>
    <tableColumn id="3" xr3:uid="{00000000-0010-0000-0200-000003000000}" name="Descrição"/>
    <tableColumn id="4" xr3:uid="{00000000-0010-0000-0200-000004000000}" name="Valor"/>
  </tableColumns>
  <tableStyleInfo name="Investimento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_5" displayName="Table_5" ref="B8:H32">
  <tableColumns count="7">
    <tableColumn id="1" xr3:uid="{00000000-0010-0000-0300-000001000000}" name="Produto"/>
    <tableColumn id="2" xr3:uid="{00000000-0010-0000-0300-000002000000}" name="Data da última Compra"/>
    <tableColumn id="3" xr3:uid="{00000000-0010-0000-0300-000003000000}" name="Quantidade Inicial"/>
    <tableColumn id="4" xr3:uid="{00000000-0010-0000-0300-000004000000}" name="Quantidade Comprada"/>
    <tableColumn id="5" xr3:uid="{00000000-0010-0000-0300-000005000000}" name="Quantidade Vendida"/>
    <tableColumn id="6" xr3:uid="{00000000-0010-0000-0300-000006000000}" name="Quantidade Atual"/>
    <tableColumn id="7" xr3:uid="{00000000-0010-0000-0300-000007000000}" name="Situação"/>
  </tableColumns>
  <tableStyleInfo name="Controle de Estoque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_9" displayName="Table_9" ref="B4:M29">
  <tableColumns count="12">
    <tableColumn id="1" xr3:uid="{00000000-0010-0000-0400-000001000000}" name="ID da Venda" dataDxfId="25"/>
    <tableColumn id="2" xr3:uid="{00000000-0010-0000-0400-000002000000}" name="Data" dataDxfId="24"/>
    <tableColumn id="3" xr3:uid="{00000000-0010-0000-0400-000003000000}" name="Produto"/>
    <tableColumn id="4" xr3:uid="{00000000-0010-0000-0400-000004000000}" name="Medida"/>
    <tableColumn id="5" xr3:uid="{00000000-0010-0000-0400-000005000000}" name="Quantidade"/>
    <tableColumn id="6" xr3:uid="{00000000-0010-0000-0400-000006000000}" name="Preço Unitário"/>
    <tableColumn id="7" xr3:uid="{00000000-0010-0000-0400-000007000000}" name="Subtotal"/>
    <tableColumn id="8" xr3:uid="{00000000-0010-0000-0400-000008000000}" name="Desconto"/>
    <tableColumn id="9" xr3:uid="{00000000-0010-0000-0400-000009000000}" name="Entrega"/>
    <tableColumn id="10" xr3:uid="{00000000-0010-0000-0400-00000A000000}" name="Valor Entrega"/>
    <tableColumn id="11" xr3:uid="{00000000-0010-0000-0400-00000B000000}" name="Total"/>
    <tableColumn id="12" xr3:uid="{00000000-0010-0000-0400-00000C000000}" name="Total para Cliente"/>
  </tableColumns>
  <tableStyleInfo name="Semana 1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_4" displayName="Table_4" ref="B4:M5">
  <tableColumns count="12">
    <tableColumn id="1" xr3:uid="{00000000-0010-0000-0500-000001000000}" name="ID da Venda"/>
    <tableColumn id="2" xr3:uid="{00000000-0010-0000-0500-000002000000}" name="Data"/>
    <tableColumn id="3" xr3:uid="{00000000-0010-0000-0500-000003000000}" name="Produto"/>
    <tableColumn id="4" xr3:uid="{00000000-0010-0000-0500-000004000000}" name="Medida"/>
    <tableColumn id="5" xr3:uid="{00000000-0010-0000-0500-000005000000}" name="Quantidade"/>
    <tableColumn id="6" xr3:uid="{00000000-0010-0000-0500-000006000000}" name="Preço Unitário"/>
    <tableColumn id="7" xr3:uid="{00000000-0010-0000-0500-000007000000}" name="Subtotal"/>
    <tableColumn id="8" xr3:uid="{00000000-0010-0000-0500-000008000000}" name="Desconto"/>
    <tableColumn id="9" xr3:uid="{00000000-0010-0000-0500-000009000000}" name="Entrega"/>
    <tableColumn id="10" xr3:uid="{00000000-0010-0000-0500-00000A000000}" name="Valor Entrega"/>
    <tableColumn id="11" xr3:uid="{00000000-0010-0000-0500-00000B000000}" name="Total"/>
    <tableColumn id="12" xr3:uid="{00000000-0010-0000-0500-00000C000000}" name="Total para Cliente"/>
  </tableColumns>
  <tableStyleInfo name="Semana 2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_6" displayName="Table_6" ref="B4:M5">
  <tableColumns count="12">
    <tableColumn id="1" xr3:uid="{00000000-0010-0000-0600-000001000000}" name="ID da Venda"/>
    <tableColumn id="2" xr3:uid="{00000000-0010-0000-0600-000002000000}" name="Data"/>
    <tableColumn id="3" xr3:uid="{00000000-0010-0000-0600-000003000000}" name="Produto"/>
    <tableColumn id="4" xr3:uid="{00000000-0010-0000-0600-000004000000}" name="Medida"/>
    <tableColumn id="5" xr3:uid="{00000000-0010-0000-0600-000005000000}" name="Quantidade"/>
    <tableColumn id="6" xr3:uid="{00000000-0010-0000-0600-000006000000}" name="Preço Unitário"/>
    <tableColumn id="7" xr3:uid="{00000000-0010-0000-0600-000007000000}" name="Subtotal"/>
    <tableColumn id="8" xr3:uid="{00000000-0010-0000-0600-000008000000}" name="Desconto"/>
    <tableColumn id="9" xr3:uid="{00000000-0010-0000-0600-000009000000}" name="Entrega"/>
    <tableColumn id="10" xr3:uid="{00000000-0010-0000-0600-00000A000000}" name="Valor Entrega"/>
    <tableColumn id="11" xr3:uid="{00000000-0010-0000-0600-00000B000000}" name="Total"/>
    <tableColumn id="12" xr3:uid="{00000000-0010-0000-0600-00000C000000}" name="Total para Cliente"/>
  </tableColumns>
  <tableStyleInfo name="Semana 3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_7" displayName="Table_7" ref="B4:M5">
  <tableColumns count="12">
    <tableColumn id="1" xr3:uid="{00000000-0010-0000-0700-000001000000}" name="ID da Venda"/>
    <tableColumn id="2" xr3:uid="{00000000-0010-0000-0700-000002000000}" name="Data"/>
    <tableColumn id="3" xr3:uid="{00000000-0010-0000-0700-000003000000}" name="Produto"/>
    <tableColumn id="4" xr3:uid="{00000000-0010-0000-0700-000004000000}" name="Medida"/>
    <tableColumn id="5" xr3:uid="{00000000-0010-0000-0700-000005000000}" name="Quantidade"/>
    <tableColumn id="6" xr3:uid="{00000000-0010-0000-0700-000006000000}" name="Preço Unitário"/>
    <tableColumn id="7" xr3:uid="{00000000-0010-0000-0700-000007000000}" name="Subtotal"/>
    <tableColumn id="8" xr3:uid="{00000000-0010-0000-0700-000008000000}" name="Desconto"/>
    <tableColumn id="9" xr3:uid="{00000000-0010-0000-0700-000009000000}" name="Entrega"/>
    <tableColumn id="10" xr3:uid="{00000000-0010-0000-0700-00000A000000}" name="Valor Entrega"/>
    <tableColumn id="11" xr3:uid="{00000000-0010-0000-0700-00000B000000}" name="Total"/>
    <tableColumn id="12" xr3:uid="{00000000-0010-0000-0700-00000C000000}" name="Total para Cliente"/>
  </tableColumns>
  <tableStyleInfo name="Semana 4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_8" displayName="Table_8" ref="B4:M5">
  <tableColumns count="12">
    <tableColumn id="1" xr3:uid="{00000000-0010-0000-0800-000001000000}" name="ID da Venda"/>
    <tableColumn id="2" xr3:uid="{00000000-0010-0000-0800-000002000000}" name="Data"/>
    <tableColumn id="3" xr3:uid="{00000000-0010-0000-0800-000003000000}" name="Produto"/>
    <tableColumn id="4" xr3:uid="{00000000-0010-0000-0800-000004000000}" name="Medida"/>
    <tableColumn id="5" xr3:uid="{00000000-0010-0000-0800-000005000000}" name="Quantidade"/>
    <tableColumn id="6" xr3:uid="{00000000-0010-0000-0800-000006000000}" name="Preço Unitário"/>
    <tableColumn id="7" xr3:uid="{00000000-0010-0000-0800-000007000000}" name="Subtotal"/>
    <tableColumn id="8" xr3:uid="{00000000-0010-0000-0800-000008000000}" name="Desconto"/>
    <tableColumn id="9" xr3:uid="{00000000-0010-0000-0800-000009000000}" name="Entrega"/>
    <tableColumn id="10" xr3:uid="{00000000-0010-0000-0800-00000A000000}" name="Valor Entrega"/>
    <tableColumn id="11" xr3:uid="{00000000-0010-0000-0800-00000B000000}" name="Total"/>
    <tableColumn id="12" xr3:uid="{00000000-0010-0000-0800-00000C000000}" name="Total para Cliente"/>
  </tableColumns>
  <tableStyleInfo name="Semana 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H3:I8">
  <tableColumns count="2">
    <tableColumn id="1" xr3:uid="{00000000-0010-0000-0900-000001000000}" name="Região de Entrega"/>
    <tableColumn id="2" xr3:uid="{00000000-0010-0000-0900-000002000000}" name="Preço de Entrega"/>
  </tableColumns>
  <tableStyleInfo name="cálculos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C3:F27">
  <tableColumns count="4">
    <tableColumn id="1" xr3:uid="{00000000-0010-0000-0A00-000001000000}" name="Produtos"/>
    <tableColumn id="2" xr3:uid="{00000000-0010-0000-0A00-000002000000}" name="Preço de Compra Unitário"/>
    <tableColumn id="3" xr3:uid="{00000000-0010-0000-0A00-000003000000}" name="Preço de Venda Unitário"/>
    <tableColumn id="4" xr3:uid="{00000000-0010-0000-0A00-000004000000}" name="Medida"/>
  </tableColumns>
  <tableStyleInfo name="cálculos-style 2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1016"/>
  <sheetViews>
    <sheetView topLeftCell="B1" zoomScale="110" zoomScaleNormal="110" workbookViewId="0">
      <selection activeCell="G6" sqref="G6"/>
    </sheetView>
  </sheetViews>
  <sheetFormatPr defaultColWidth="14.42578125" defaultRowHeight="15" customHeight="1"/>
  <cols>
    <col min="1" max="3" width="8.7109375" customWidth="1"/>
    <col min="4" max="4" width="6.28515625" customWidth="1"/>
    <col min="5" max="5" width="16.7109375" customWidth="1"/>
    <col min="6" max="6" width="16.42578125" customWidth="1"/>
    <col min="7" max="7" width="34" customWidth="1"/>
    <col min="8" max="8" width="22.42578125" customWidth="1"/>
    <col min="9" max="9" width="25.140625" customWidth="1"/>
    <col min="10" max="10" width="17.5703125" customWidth="1"/>
    <col min="11" max="11" width="14.5703125" customWidth="1"/>
    <col min="12" max="12" width="5.28515625" customWidth="1"/>
    <col min="13" max="26" width="8.7109375" customWidth="1"/>
  </cols>
  <sheetData>
    <row r="1" ht="60" customHeight="1"/>
    <row r="2" ht="19.5" customHeight="1"/>
    <row r="3" ht="20.25" customHeight="1"/>
    <row r="4" ht="60" customHeight="1"/>
    <row r="5" ht="60" customHeight="1"/>
    <row r="6" ht="60" customHeight="1"/>
    <row r="7" ht="60" customHeight="1"/>
    <row r="8" ht="60" customHeight="1"/>
    <row r="9" ht="60" customHeight="1"/>
    <row r="10" ht="19.5" customHeight="1"/>
    <row r="11" ht="19.5" customHeight="1"/>
    <row r="12" ht="19.5" customHeight="1"/>
    <row r="13" ht="19.5" customHeight="1"/>
    <row r="14" ht="19.5" customHeight="1"/>
    <row r="15" ht="19.5" customHeight="1"/>
    <row r="16" ht="19.5" customHeight="1"/>
    <row r="17" spans="1:11" ht="60" customHeight="1"/>
    <row r="18" spans="1:11" ht="19.5" customHeight="1">
      <c r="C18" s="78"/>
    </row>
    <row r="19" spans="1:11" ht="19.5" customHeight="1"/>
    <row r="20" spans="1:11" ht="60" customHeight="1"/>
    <row r="21" spans="1:11" ht="19.5" customHeight="1"/>
    <row r="22" spans="1:11" ht="20.25" customHeight="1">
      <c r="A22" s="6"/>
      <c r="B22" s="6"/>
      <c r="C22" s="6"/>
      <c r="D22" s="6"/>
      <c r="E22" s="1"/>
      <c r="F22" s="7"/>
      <c r="G22" s="7"/>
      <c r="H22" s="7"/>
      <c r="I22" s="7"/>
      <c r="J22" s="7"/>
      <c r="K22" s="8"/>
    </row>
    <row r="23" spans="1:11" ht="60" customHeight="1"/>
    <row r="24" spans="1:11" ht="19.5" customHeight="1"/>
    <row r="25" spans="1:11" ht="19.5" customHeight="1"/>
    <row r="26" spans="1:11" ht="19.5" customHeight="1"/>
    <row r="27" spans="1:11" ht="19.5" customHeight="1"/>
    <row r="28" spans="1:11" ht="19.5" customHeight="1"/>
    <row r="29" spans="1:11" ht="19.5" customHeight="1"/>
    <row r="30" spans="1:11" ht="19.5" customHeight="1"/>
    <row r="31" spans="1:11" ht="19.5" customHeight="1"/>
    <row r="32" spans="1:11" ht="19.5" customHeight="1"/>
    <row r="33" spans="16:19" ht="19.5" customHeight="1"/>
    <row r="34" spans="16:19" ht="19.5" customHeight="1">
      <c r="P34" s="13"/>
      <c r="Q34" s="6"/>
      <c r="R34" s="6"/>
      <c r="S34" s="6"/>
    </row>
    <row r="35" spans="16:19" ht="60" customHeight="1">
      <c r="P35" s="6"/>
      <c r="Q35" s="6"/>
      <c r="R35" s="6"/>
      <c r="S35" s="6"/>
    </row>
    <row r="36" spans="16:19" ht="19.5" customHeight="1"/>
    <row r="37" spans="16:19" ht="20.25" customHeight="1"/>
    <row r="38" spans="16:19" ht="60" customHeight="1"/>
    <row r="39" spans="16:19" ht="19.5" customHeight="1"/>
    <row r="40" spans="16:19" ht="19.5" customHeight="1">
      <c r="P40" s="13"/>
      <c r="Q40" s="6"/>
      <c r="R40" s="6"/>
      <c r="S40" s="6"/>
    </row>
    <row r="41" spans="16:19" ht="60" customHeight="1"/>
    <row r="42" spans="16:19" ht="19.5" customHeight="1"/>
    <row r="43" spans="16:19" ht="19.5" customHeight="1">
      <c r="P43" s="13"/>
      <c r="Q43" s="6"/>
      <c r="R43" s="6"/>
      <c r="S43" s="6"/>
    </row>
    <row r="44" spans="16:19" ht="60" customHeight="1"/>
    <row r="45" spans="16:19" ht="19.5" customHeight="1"/>
    <row r="46" spans="16:19" ht="19.5" customHeight="1"/>
    <row r="47" spans="16:19" ht="60" customHeight="1"/>
    <row r="48" spans="16:19" ht="19.5" customHeight="1"/>
    <row r="49" ht="19.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/>
    <row r="70" ht="23.25" customHeight="1"/>
    <row r="71" ht="23.25" customHeight="1"/>
    <row r="72" ht="23.25" customHeight="1"/>
    <row r="73" ht="23.25" customHeight="1"/>
    <row r="74" ht="23.25" customHeight="1"/>
    <row r="75" ht="23.25" customHeight="1"/>
    <row r="76" ht="23.25" customHeight="1"/>
    <row r="77" ht="23.25" customHeight="1"/>
    <row r="78" ht="23.25" customHeight="1"/>
    <row r="79" ht="23.25" customHeight="1"/>
    <row r="80" ht="23.25" customHeight="1"/>
    <row r="81" ht="23.25" customHeight="1"/>
    <row r="82" ht="23.25" customHeight="1"/>
    <row r="83" ht="23.25" customHeight="1"/>
    <row r="84" ht="23.25" customHeight="1"/>
    <row r="85" ht="23.25" customHeight="1"/>
    <row r="86" ht="23.25" customHeight="1"/>
    <row r="87" ht="23.25" customHeight="1"/>
    <row r="88" ht="23.25" customHeight="1"/>
    <row r="89" ht="23.25" customHeight="1"/>
    <row r="90" ht="23.25" customHeight="1"/>
    <row r="91" ht="23.25" customHeight="1"/>
    <row r="92" ht="23.25" customHeight="1"/>
    <row r="93" ht="23.25" customHeight="1"/>
    <row r="94" ht="23.25" customHeight="1"/>
    <row r="95" ht="23.25" customHeight="1"/>
    <row r="96" ht="23.25" customHeight="1"/>
    <row r="97" ht="23.25" customHeight="1"/>
    <row r="98" ht="23.25" customHeight="1"/>
    <row r="99" ht="23.25" customHeight="1"/>
    <row r="100" ht="23.25" customHeight="1"/>
    <row r="101" ht="23.25" customHeight="1"/>
    <row r="102" ht="23.25" customHeight="1"/>
    <row r="103" ht="23.25" customHeight="1"/>
    <row r="104" ht="23.25" customHeight="1"/>
    <row r="105" ht="23.25" customHeight="1"/>
    <row r="106" ht="23.25" customHeight="1"/>
    <row r="107" ht="23.25" customHeight="1"/>
    <row r="108" ht="23.25" customHeight="1"/>
    <row r="109" ht="23.25" customHeight="1"/>
    <row r="110" ht="23.25" customHeight="1"/>
    <row r="111" ht="23.25" customHeight="1"/>
    <row r="112" ht="23.25" customHeight="1"/>
    <row r="113" ht="23.25" customHeight="1"/>
    <row r="114" ht="23.25" customHeight="1"/>
    <row r="115" ht="23.25" customHeight="1"/>
    <row r="116" ht="23.25" customHeight="1"/>
    <row r="117" ht="23.25" customHeight="1"/>
    <row r="118" ht="23.25" customHeight="1"/>
    <row r="119" ht="23.25" customHeight="1"/>
    <row r="120" ht="23.25" customHeight="1"/>
    <row r="121" ht="23.25" customHeight="1"/>
    <row r="122" ht="23.25" customHeight="1"/>
    <row r="123" ht="23.25" customHeight="1"/>
    <row r="124" ht="23.25" customHeight="1"/>
    <row r="125" ht="23.25" customHeight="1"/>
    <row r="126" ht="23.25" customHeight="1"/>
    <row r="127" ht="23.25" customHeight="1"/>
    <row r="128" ht="23.25" customHeight="1"/>
    <row r="129" spans="6:11" ht="23.25" customHeight="1"/>
    <row r="130" spans="6:11" ht="23.25" customHeight="1"/>
    <row r="131" spans="6:11" ht="23.25" customHeight="1"/>
    <row r="132" spans="6:11" ht="23.25" customHeight="1">
      <c r="F132" s="7"/>
      <c r="G132" s="7"/>
      <c r="H132" s="7"/>
      <c r="I132" s="7"/>
      <c r="J132" s="7"/>
      <c r="K132" s="7"/>
    </row>
    <row r="133" spans="6:11" ht="23.25" customHeight="1">
      <c r="F133" s="7"/>
      <c r="G133" s="7"/>
      <c r="H133" s="7"/>
      <c r="I133" s="7"/>
      <c r="J133" s="7"/>
      <c r="K133" s="7"/>
    </row>
    <row r="134" spans="6:11" ht="23.25" customHeight="1">
      <c r="F134" s="7"/>
      <c r="G134" s="7"/>
      <c r="H134" s="7"/>
      <c r="I134" s="7"/>
      <c r="J134" s="7"/>
      <c r="K134" s="7"/>
    </row>
    <row r="135" spans="6:11" ht="23.25" customHeight="1">
      <c r="F135" s="7"/>
      <c r="G135" s="7"/>
      <c r="H135" s="7"/>
      <c r="I135" s="7"/>
      <c r="J135" s="7"/>
      <c r="K135" s="7"/>
    </row>
    <row r="136" spans="6:11" ht="23.25" customHeight="1">
      <c r="F136" s="7"/>
      <c r="G136" s="7"/>
      <c r="H136" s="7"/>
      <c r="I136" s="7"/>
      <c r="J136" s="7"/>
      <c r="K136" s="7"/>
    </row>
    <row r="137" spans="6:11" ht="23.25" customHeight="1">
      <c r="F137" s="7"/>
      <c r="G137" s="7"/>
      <c r="H137" s="7"/>
      <c r="I137" s="7"/>
      <c r="J137" s="7"/>
      <c r="K137" s="7"/>
    </row>
    <row r="138" spans="6:11" ht="23.25" customHeight="1">
      <c r="F138" s="7"/>
      <c r="G138" s="7"/>
      <c r="H138" s="7"/>
      <c r="I138" s="7"/>
      <c r="J138" s="7"/>
      <c r="K138" s="7"/>
    </row>
    <row r="139" spans="6:11" ht="23.25" customHeight="1">
      <c r="F139" s="7"/>
      <c r="G139" s="7"/>
      <c r="H139" s="7"/>
      <c r="I139" s="7"/>
      <c r="J139" s="7"/>
      <c r="K139" s="7"/>
    </row>
    <row r="140" spans="6:11" ht="23.25" customHeight="1">
      <c r="F140" s="7"/>
      <c r="G140" s="7"/>
      <c r="H140" s="7"/>
      <c r="I140" s="7"/>
      <c r="J140" s="7"/>
      <c r="K140" s="7"/>
    </row>
    <row r="141" spans="6:11" ht="23.25" customHeight="1">
      <c r="F141" s="7"/>
      <c r="G141" s="7"/>
      <c r="H141" s="7"/>
      <c r="I141" s="7"/>
      <c r="J141" s="7"/>
      <c r="K141" s="7"/>
    </row>
    <row r="142" spans="6:11" ht="23.25" customHeight="1">
      <c r="F142" s="7"/>
      <c r="G142" s="7"/>
      <c r="H142" s="7"/>
      <c r="I142" s="7"/>
      <c r="J142" s="7"/>
      <c r="K142" s="7"/>
    </row>
    <row r="143" spans="6:11" ht="23.25" customHeight="1">
      <c r="F143" s="7"/>
      <c r="G143" s="7"/>
      <c r="H143" s="7"/>
      <c r="I143" s="7"/>
      <c r="J143" s="7"/>
      <c r="K143" s="7"/>
    </row>
    <row r="144" spans="6:11" ht="23.25" customHeight="1">
      <c r="F144" s="7"/>
      <c r="G144" s="7"/>
      <c r="H144" s="7"/>
      <c r="I144" s="7"/>
      <c r="J144" s="7"/>
      <c r="K144" s="7"/>
    </row>
    <row r="145" spans="6:11" ht="23.25" customHeight="1">
      <c r="F145" s="7"/>
      <c r="G145" s="7"/>
      <c r="H145" s="7"/>
      <c r="I145" s="7"/>
      <c r="J145" s="7"/>
      <c r="K145" s="7"/>
    </row>
    <row r="146" spans="6:11" ht="23.25" customHeight="1">
      <c r="F146" s="7"/>
      <c r="G146" s="7"/>
      <c r="H146" s="7"/>
      <c r="I146" s="7"/>
      <c r="J146" s="7"/>
      <c r="K146" s="7"/>
    </row>
    <row r="147" spans="6:11" ht="23.25" customHeight="1">
      <c r="F147" s="7"/>
      <c r="G147" s="7"/>
      <c r="H147" s="7"/>
      <c r="I147" s="7"/>
      <c r="J147" s="7"/>
      <c r="K147" s="7"/>
    </row>
    <row r="148" spans="6:11" ht="23.25" customHeight="1">
      <c r="F148" s="7"/>
      <c r="G148" s="7"/>
      <c r="H148" s="7"/>
      <c r="I148" s="7"/>
      <c r="J148" s="7"/>
      <c r="K148" s="7"/>
    </row>
    <row r="149" spans="6:11" ht="23.25" customHeight="1">
      <c r="F149" s="7"/>
      <c r="G149" s="7"/>
      <c r="H149" s="7"/>
      <c r="I149" s="7"/>
      <c r="J149" s="7"/>
      <c r="K149" s="7"/>
    </row>
    <row r="150" spans="6:11" ht="23.25" customHeight="1">
      <c r="F150" s="7"/>
      <c r="G150" s="7"/>
      <c r="H150" s="7"/>
      <c r="I150" s="7"/>
      <c r="J150" s="7"/>
      <c r="K150" s="7"/>
    </row>
    <row r="151" spans="6:11" ht="23.25" customHeight="1">
      <c r="F151" s="7"/>
      <c r="G151" s="7"/>
      <c r="H151" s="7"/>
      <c r="I151" s="7"/>
      <c r="J151" s="7"/>
      <c r="K151" s="7"/>
    </row>
    <row r="152" spans="6:11" ht="23.25" customHeight="1">
      <c r="F152" s="7"/>
      <c r="G152" s="7"/>
      <c r="H152" s="7"/>
      <c r="I152" s="7"/>
      <c r="J152" s="7"/>
      <c r="K152" s="7"/>
    </row>
    <row r="153" spans="6:11" ht="23.25" customHeight="1">
      <c r="F153" s="7"/>
      <c r="G153" s="7"/>
      <c r="H153" s="7"/>
      <c r="I153" s="7"/>
      <c r="J153" s="7"/>
      <c r="K153" s="7"/>
    </row>
    <row r="154" spans="6:11" ht="23.25" customHeight="1">
      <c r="F154" s="7"/>
      <c r="G154" s="7"/>
      <c r="H154" s="7"/>
      <c r="I154" s="7"/>
      <c r="J154" s="7"/>
      <c r="K154" s="7"/>
    </row>
    <row r="155" spans="6:11" ht="23.25" customHeight="1">
      <c r="F155" s="7"/>
      <c r="G155" s="7"/>
      <c r="H155" s="7"/>
      <c r="I155" s="7"/>
      <c r="J155" s="7"/>
      <c r="K155" s="7"/>
    </row>
    <row r="156" spans="6:11" ht="23.25" customHeight="1">
      <c r="F156" s="7"/>
      <c r="G156" s="7"/>
      <c r="H156" s="7"/>
      <c r="I156" s="7"/>
      <c r="J156" s="7"/>
      <c r="K156" s="7"/>
    </row>
    <row r="157" spans="6:11" ht="23.25" customHeight="1">
      <c r="F157" s="7"/>
      <c r="G157" s="7"/>
      <c r="H157" s="7"/>
      <c r="I157" s="7"/>
      <c r="J157" s="7"/>
      <c r="K157" s="7"/>
    </row>
    <row r="158" spans="6:11" ht="23.25" customHeight="1">
      <c r="F158" s="7"/>
      <c r="G158" s="7"/>
      <c r="H158" s="7"/>
      <c r="I158" s="7"/>
      <c r="J158" s="7"/>
      <c r="K158" s="7"/>
    </row>
    <row r="159" spans="6:11" ht="23.25" customHeight="1">
      <c r="F159" s="7"/>
      <c r="G159" s="7"/>
      <c r="H159" s="7"/>
      <c r="I159" s="7"/>
      <c r="J159" s="7"/>
      <c r="K159" s="7"/>
    </row>
    <row r="160" spans="6:11" ht="23.25" customHeight="1">
      <c r="F160" s="7"/>
      <c r="G160" s="7"/>
      <c r="H160" s="7"/>
      <c r="I160" s="7"/>
      <c r="J160" s="7"/>
      <c r="K160" s="7"/>
    </row>
    <row r="161" spans="6:11" ht="23.25" customHeight="1">
      <c r="F161" s="7"/>
      <c r="G161" s="7"/>
      <c r="H161" s="7"/>
      <c r="I161" s="7"/>
      <c r="J161" s="7"/>
      <c r="K161" s="7"/>
    </row>
    <row r="162" spans="6:11" ht="23.25" customHeight="1">
      <c r="F162" s="7"/>
      <c r="G162" s="7"/>
      <c r="H162" s="7"/>
      <c r="I162" s="7"/>
      <c r="J162" s="7"/>
      <c r="K162" s="7"/>
    </row>
    <row r="163" spans="6:11" ht="23.25" customHeight="1">
      <c r="F163" s="7"/>
      <c r="G163" s="7"/>
      <c r="H163" s="7"/>
      <c r="I163" s="7"/>
      <c r="J163" s="7"/>
      <c r="K163" s="7"/>
    </row>
    <row r="164" spans="6:11" ht="23.25" customHeight="1">
      <c r="F164" s="7"/>
      <c r="G164" s="7"/>
      <c r="H164" s="7"/>
      <c r="I164" s="7"/>
      <c r="J164" s="7"/>
      <c r="K164" s="7"/>
    </row>
    <row r="165" spans="6:11" ht="23.25" customHeight="1">
      <c r="F165" s="7"/>
      <c r="G165" s="7"/>
      <c r="H165" s="7"/>
      <c r="I165" s="7"/>
      <c r="J165" s="7"/>
      <c r="K165" s="7"/>
    </row>
    <row r="166" spans="6:11" ht="23.25" customHeight="1">
      <c r="F166" s="7"/>
      <c r="G166" s="7"/>
      <c r="H166" s="7"/>
      <c r="I166" s="7"/>
      <c r="J166" s="7"/>
      <c r="K166" s="7"/>
    </row>
    <row r="167" spans="6:11" ht="23.25" customHeight="1">
      <c r="F167" s="7"/>
      <c r="G167" s="7"/>
      <c r="H167" s="7"/>
      <c r="I167" s="7"/>
      <c r="J167" s="7"/>
      <c r="K167" s="7"/>
    </row>
    <row r="168" spans="6:11" ht="23.25" customHeight="1">
      <c r="F168" s="7"/>
      <c r="G168" s="7"/>
      <c r="H168" s="7"/>
      <c r="I168" s="7"/>
      <c r="J168" s="7"/>
      <c r="K168" s="7"/>
    </row>
    <row r="169" spans="6:11" ht="23.25" customHeight="1">
      <c r="F169" s="7"/>
      <c r="G169" s="7"/>
      <c r="H169" s="7"/>
      <c r="I169" s="7"/>
      <c r="J169" s="7"/>
      <c r="K169" s="7"/>
    </row>
    <row r="170" spans="6:11" ht="23.25" customHeight="1">
      <c r="F170" s="7"/>
      <c r="G170" s="7"/>
      <c r="H170" s="7"/>
      <c r="I170" s="7"/>
      <c r="J170" s="7"/>
      <c r="K170" s="7"/>
    </row>
    <row r="171" spans="6:11" ht="23.25" customHeight="1">
      <c r="F171" s="7"/>
      <c r="G171" s="7"/>
      <c r="H171" s="7"/>
      <c r="I171" s="7"/>
      <c r="J171" s="7"/>
      <c r="K171" s="7"/>
    </row>
    <row r="172" spans="6:11" ht="23.25" customHeight="1">
      <c r="F172" s="7"/>
      <c r="G172" s="7"/>
      <c r="H172" s="7"/>
      <c r="I172" s="7"/>
      <c r="J172" s="7"/>
      <c r="K172" s="7"/>
    </row>
    <row r="173" spans="6:11" ht="23.25" customHeight="1">
      <c r="F173" s="7"/>
      <c r="G173" s="7"/>
      <c r="H173" s="7"/>
      <c r="I173" s="7"/>
      <c r="J173" s="7"/>
      <c r="K173" s="7"/>
    </row>
    <row r="174" spans="6:11" ht="23.25" customHeight="1">
      <c r="F174" s="7"/>
      <c r="G174" s="7"/>
      <c r="H174" s="7"/>
      <c r="I174" s="7"/>
      <c r="J174" s="7"/>
      <c r="K174" s="7"/>
    </row>
    <row r="175" spans="6:11" ht="23.25" customHeight="1">
      <c r="F175" s="7"/>
      <c r="G175" s="7"/>
      <c r="H175" s="7"/>
      <c r="I175" s="7"/>
      <c r="J175" s="7"/>
      <c r="K175" s="7"/>
    </row>
    <row r="176" spans="6:11" ht="23.25" customHeight="1">
      <c r="F176" s="7"/>
      <c r="G176" s="7"/>
      <c r="H176" s="7"/>
      <c r="I176" s="7"/>
      <c r="J176" s="7"/>
      <c r="K176" s="7"/>
    </row>
    <row r="177" spans="6:11" ht="23.25" customHeight="1">
      <c r="F177" s="7"/>
      <c r="G177" s="7"/>
      <c r="H177" s="7"/>
      <c r="I177" s="7"/>
      <c r="J177" s="7"/>
      <c r="K177" s="7"/>
    </row>
    <row r="178" spans="6:11" ht="23.25" customHeight="1">
      <c r="F178" s="7"/>
      <c r="G178" s="7"/>
      <c r="H178" s="7"/>
      <c r="I178" s="7"/>
      <c r="J178" s="7"/>
      <c r="K178" s="7"/>
    </row>
    <row r="179" spans="6:11" ht="23.25" customHeight="1">
      <c r="F179" s="7"/>
      <c r="G179" s="7"/>
      <c r="H179" s="7"/>
      <c r="I179" s="7"/>
      <c r="J179" s="7"/>
      <c r="K179" s="7"/>
    </row>
    <row r="180" spans="6:11" ht="23.25" customHeight="1">
      <c r="F180" s="7"/>
      <c r="G180" s="7"/>
      <c r="H180" s="7"/>
      <c r="I180" s="7"/>
      <c r="J180" s="7"/>
      <c r="K180" s="7"/>
    </row>
    <row r="181" spans="6:11" ht="23.25" customHeight="1">
      <c r="F181" s="7"/>
      <c r="G181" s="7"/>
      <c r="H181" s="7"/>
      <c r="I181" s="7"/>
      <c r="J181" s="7"/>
      <c r="K181" s="7"/>
    </row>
    <row r="182" spans="6:11" ht="23.25" customHeight="1">
      <c r="F182" s="7"/>
      <c r="G182" s="7"/>
      <c r="H182" s="7"/>
      <c r="I182" s="7"/>
      <c r="J182" s="7"/>
      <c r="K182" s="7"/>
    </row>
    <row r="183" spans="6:11" ht="23.25" customHeight="1">
      <c r="F183" s="7"/>
      <c r="G183" s="7"/>
      <c r="H183" s="7"/>
      <c r="I183" s="7"/>
      <c r="J183" s="7"/>
      <c r="K183" s="7"/>
    </row>
    <row r="184" spans="6:11" ht="23.25" customHeight="1">
      <c r="F184" s="7"/>
      <c r="G184" s="7"/>
      <c r="H184" s="7"/>
      <c r="I184" s="7"/>
      <c r="J184" s="7"/>
      <c r="K184" s="7"/>
    </row>
    <row r="185" spans="6:11" ht="23.25" customHeight="1">
      <c r="F185" s="7"/>
      <c r="G185" s="7"/>
      <c r="H185" s="7"/>
      <c r="I185" s="7"/>
      <c r="J185" s="7"/>
      <c r="K185" s="7"/>
    </row>
    <row r="186" spans="6:11" ht="23.25" customHeight="1">
      <c r="F186" s="7"/>
      <c r="G186" s="7"/>
      <c r="H186" s="7"/>
      <c r="I186" s="7"/>
      <c r="J186" s="7"/>
      <c r="K186" s="7"/>
    </row>
    <row r="187" spans="6:11" ht="23.25" customHeight="1">
      <c r="F187" s="7"/>
      <c r="G187" s="7"/>
      <c r="H187" s="7"/>
      <c r="I187" s="7"/>
      <c r="J187" s="7"/>
      <c r="K187" s="7"/>
    </row>
    <row r="188" spans="6:11" ht="23.25" customHeight="1">
      <c r="F188" s="7"/>
      <c r="G188" s="7"/>
      <c r="H188" s="7"/>
      <c r="I188" s="7"/>
      <c r="J188" s="7"/>
      <c r="K188" s="7"/>
    </row>
    <row r="189" spans="6:11" ht="23.25" customHeight="1">
      <c r="F189" s="7"/>
      <c r="G189" s="7"/>
      <c r="H189" s="7"/>
      <c r="I189" s="7"/>
      <c r="J189" s="7"/>
      <c r="K189" s="7"/>
    </row>
    <row r="190" spans="6:11" ht="23.25" customHeight="1">
      <c r="F190" s="7"/>
      <c r="G190" s="7"/>
      <c r="H190" s="7"/>
      <c r="I190" s="7"/>
      <c r="J190" s="7"/>
      <c r="K190" s="7"/>
    </row>
    <row r="191" spans="6:11" ht="23.25" customHeight="1">
      <c r="F191" s="7"/>
      <c r="G191" s="7"/>
      <c r="H191" s="7"/>
      <c r="I191" s="7"/>
      <c r="J191" s="7"/>
      <c r="K191" s="7"/>
    </row>
    <row r="192" spans="6:11" ht="23.25" customHeight="1">
      <c r="F192" s="7"/>
      <c r="G192" s="7"/>
      <c r="H192" s="7"/>
      <c r="I192" s="7"/>
      <c r="J192" s="7"/>
      <c r="K192" s="7"/>
    </row>
    <row r="193" spans="6:11" ht="23.25" customHeight="1">
      <c r="F193" s="7"/>
      <c r="G193" s="7"/>
      <c r="H193" s="7"/>
      <c r="I193" s="7"/>
      <c r="J193" s="7"/>
      <c r="K193" s="7"/>
    </row>
    <row r="194" spans="6:11" ht="23.25" customHeight="1">
      <c r="F194" s="7"/>
      <c r="G194" s="7"/>
      <c r="H194" s="7"/>
      <c r="I194" s="7"/>
      <c r="J194" s="7"/>
      <c r="K194" s="7"/>
    </row>
    <row r="195" spans="6:11" ht="23.25" customHeight="1">
      <c r="F195" s="7"/>
      <c r="G195" s="7"/>
      <c r="H195" s="7"/>
      <c r="I195" s="7"/>
      <c r="J195" s="7"/>
      <c r="K195" s="7"/>
    </row>
    <row r="196" spans="6:11" ht="23.25" customHeight="1">
      <c r="F196" s="7"/>
      <c r="G196" s="7"/>
      <c r="H196" s="7"/>
      <c r="I196" s="7"/>
      <c r="J196" s="7"/>
      <c r="K196" s="7"/>
    </row>
    <row r="197" spans="6:11" ht="23.25" customHeight="1">
      <c r="F197" s="7"/>
      <c r="G197" s="7"/>
      <c r="H197" s="7"/>
      <c r="I197" s="7"/>
      <c r="J197" s="7"/>
      <c r="K197" s="7"/>
    </row>
    <row r="198" spans="6:11" ht="23.25" customHeight="1">
      <c r="F198" s="7"/>
      <c r="G198" s="7"/>
      <c r="H198" s="7"/>
      <c r="I198" s="7"/>
      <c r="J198" s="7"/>
      <c r="K198" s="7"/>
    </row>
    <row r="199" spans="6:11" ht="23.25" customHeight="1">
      <c r="F199" s="7"/>
      <c r="G199" s="7"/>
      <c r="H199" s="7"/>
      <c r="I199" s="7"/>
      <c r="J199" s="7"/>
      <c r="K199" s="7"/>
    </row>
    <row r="200" spans="6:11" ht="23.25" customHeight="1">
      <c r="F200" s="7"/>
      <c r="G200" s="7"/>
      <c r="H200" s="7"/>
      <c r="I200" s="7"/>
      <c r="J200" s="7"/>
      <c r="K200" s="7"/>
    </row>
    <row r="201" spans="6:11" ht="23.25" customHeight="1">
      <c r="F201" s="7"/>
      <c r="G201" s="7"/>
      <c r="H201" s="7"/>
      <c r="I201" s="7"/>
      <c r="J201" s="7"/>
      <c r="K201" s="7"/>
    </row>
    <row r="202" spans="6:11" ht="23.25" customHeight="1">
      <c r="F202" s="7"/>
      <c r="G202" s="7"/>
      <c r="H202" s="7"/>
      <c r="I202" s="7"/>
      <c r="J202" s="7"/>
      <c r="K202" s="7"/>
    </row>
    <row r="203" spans="6:11" ht="23.25" customHeight="1">
      <c r="F203" s="7"/>
      <c r="G203" s="7"/>
      <c r="H203" s="7"/>
      <c r="I203" s="7"/>
      <c r="J203" s="7"/>
      <c r="K203" s="7"/>
    </row>
    <row r="204" spans="6:11" ht="23.25" customHeight="1">
      <c r="F204" s="7"/>
      <c r="G204" s="7"/>
      <c r="H204" s="7"/>
      <c r="I204" s="7"/>
      <c r="J204" s="7"/>
      <c r="K204" s="7"/>
    </row>
    <row r="205" spans="6:11" ht="23.25" customHeight="1">
      <c r="F205" s="7"/>
      <c r="G205" s="7"/>
      <c r="H205" s="7"/>
      <c r="I205" s="7"/>
      <c r="J205" s="7"/>
      <c r="K205" s="7"/>
    </row>
    <row r="206" spans="6:11" ht="23.25" customHeight="1">
      <c r="F206" s="7"/>
      <c r="G206" s="7"/>
      <c r="H206" s="7"/>
      <c r="I206" s="7"/>
      <c r="J206" s="7"/>
      <c r="K206" s="7"/>
    </row>
    <row r="207" spans="6:11" ht="23.25" customHeight="1">
      <c r="F207" s="7"/>
      <c r="G207" s="7"/>
      <c r="H207" s="7"/>
      <c r="I207" s="7"/>
      <c r="J207" s="7"/>
      <c r="K207" s="7"/>
    </row>
    <row r="208" spans="6:11" ht="23.25" customHeight="1">
      <c r="F208" s="7"/>
      <c r="G208" s="7"/>
      <c r="H208" s="7"/>
      <c r="I208" s="7"/>
      <c r="J208" s="7"/>
      <c r="K208" s="7"/>
    </row>
    <row r="209" spans="6:11" ht="23.25" customHeight="1">
      <c r="F209" s="7"/>
      <c r="G209" s="7"/>
      <c r="H209" s="7"/>
      <c r="I209" s="7"/>
      <c r="J209" s="7"/>
      <c r="K209" s="7"/>
    </row>
    <row r="210" spans="6:11" ht="23.25" customHeight="1">
      <c r="F210" s="7"/>
      <c r="G210" s="7"/>
      <c r="H210" s="7"/>
      <c r="I210" s="7"/>
      <c r="J210" s="7"/>
      <c r="K210" s="7"/>
    </row>
    <row r="211" spans="6:11" ht="23.25" customHeight="1">
      <c r="F211" s="7"/>
      <c r="G211" s="7"/>
      <c r="H211" s="7"/>
      <c r="I211" s="7"/>
      <c r="J211" s="7"/>
      <c r="K211" s="7"/>
    </row>
    <row r="212" spans="6:11" ht="23.25" customHeight="1">
      <c r="F212" s="7"/>
      <c r="G212" s="7"/>
      <c r="H212" s="7"/>
      <c r="I212" s="7"/>
      <c r="J212" s="7"/>
      <c r="K212" s="7"/>
    </row>
    <row r="213" spans="6:11" ht="23.25" customHeight="1">
      <c r="F213" s="7"/>
      <c r="G213" s="7"/>
      <c r="H213" s="7"/>
      <c r="I213" s="7"/>
      <c r="J213" s="7"/>
      <c r="K213" s="7"/>
    </row>
    <row r="214" spans="6:11" ht="23.25" customHeight="1">
      <c r="F214" s="7"/>
      <c r="G214" s="7"/>
      <c r="H214" s="7"/>
      <c r="I214" s="7"/>
      <c r="J214" s="7"/>
      <c r="K214" s="7"/>
    </row>
    <row r="215" spans="6:11" ht="23.25" customHeight="1">
      <c r="F215" s="7"/>
      <c r="G215" s="7"/>
      <c r="H215" s="7"/>
      <c r="I215" s="7"/>
      <c r="J215" s="7"/>
      <c r="K215" s="7"/>
    </row>
    <row r="216" spans="6:11" ht="23.25" customHeight="1">
      <c r="F216" s="7"/>
      <c r="G216" s="7"/>
      <c r="H216" s="7"/>
      <c r="I216" s="7"/>
      <c r="J216" s="7"/>
      <c r="K216" s="7"/>
    </row>
    <row r="217" spans="6:11" ht="23.25" customHeight="1">
      <c r="F217" s="7"/>
      <c r="G217" s="7"/>
      <c r="H217" s="7"/>
      <c r="I217" s="7"/>
      <c r="J217" s="7"/>
      <c r="K217" s="7"/>
    </row>
    <row r="218" spans="6:11" ht="23.25" customHeight="1">
      <c r="F218" s="7"/>
      <c r="G218" s="7"/>
      <c r="H218" s="7"/>
      <c r="I218" s="7"/>
      <c r="J218" s="7"/>
      <c r="K218" s="7"/>
    </row>
    <row r="219" spans="6:11" ht="23.25" customHeight="1">
      <c r="F219" s="7"/>
      <c r="G219" s="7"/>
      <c r="H219" s="7"/>
      <c r="I219" s="7"/>
      <c r="J219" s="7"/>
      <c r="K219" s="7"/>
    </row>
    <row r="220" spans="6:11" ht="23.25" customHeight="1">
      <c r="F220" s="7"/>
      <c r="G220" s="7"/>
      <c r="H220" s="7"/>
      <c r="I220" s="7"/>
      <c r="J220" s="7"/>
      <c r="K220" s="7"/>
    </row>
    <row r="221" spans="6:11" ht="23.25" customHeight="1">
      <c r="F221" s="7"/>
      <c r="G221" s="7"/>
      <c r="H221" s="7"/>
      <c r="I221" s="7"/>
      <c r="J221" s="7"/>
      <c r="K221" s="7"/>
    </row>
    <row r="222" spans="6:11" ht="23.25" customHeight="1">
      <c r="F222" s="7"/>
      <c r="G222" s="7"/>
      <c r="H222" s="7"/>
      <c r="I222" s="7"/>
      <c r="J222" s="7"/>
      <c r="K222" s="7"/>
    </row>
    <row r="223" spans="6:11" ht="23.25" customHeight="1">
      <c r="F223" s="7"/>
      <c r="G223" s="7"/>
      <c r="H223" s="7"/>
      <c r="I223" s="7"/>
      <c r="J223" s="7"/>
      <c r="K223" s="7"/>
    </row>
    <row r="224" spans="6:11" ht="23.25" customHeight="1">
      <c r="F224" s="7"/>
      <c r="G224" s="7"/>
      <c r="H224" s="7"/>
      <c r="I224" s="7"/>
      <c r="J224" s="7"/>
      <c r="K224" s="7"/>
    </row>
    <row r="225" spans="6:11" ht="23.25" customHeight="1">
      <c r="F225" s="7"/>
      <c r="G225" s="7"/>
      <c r="H225" s="7"/>
      <c r="I225" s="7"/>
      <c r="J225" s="7"/>
      <c r="K225" s="7"/>
    </row>
    <row r="226" spans="6:11" ht="23.25" customHeight="1">
      <c r="F226" s="7"/>
      <c r="G226" s="7"/>
      <c r="H226" s="7"/>
      <c r="I226" s="7"/>
      <c r="J226" s="7"/>
      <c r="K226" s="7"/>
    </row>
    <row r="227" spans="6:11" ht="23.25" customHeight="1">
      <c r="F227" s="7"/>
      <c r="G227" s="7"/>
      <c r="H227" s="7"/>
      <c r="I227" s="7"/>
      <c r="J227" s="7"/>
      <c r="K227" s="7"/>
    </row>
    <row r="228" spans="6:11" ht="23.25" customHeight="1">
      <c r="F228" s="7"/>
      <c r="G228" s="7"/>
      <c r="H228" s="7"/>
      <c r="I228" s="7"/>
      <c r="J228" s="7"/>
      <c r="K228" s="7"/>
    </row>
    <row r="229" spans="6:11" ht="23.25" customHeight="1">
      <c r="F229" s="7"/>
      <c r="G229" s="7"/>
      <c r="H229" s="7"/>
      <c r="I229" s="7"/>
      <c r="J229" s="7"/>
      <c r="K229" s="7"/>
    </row>
    <row r="230" spans="6:11" ht="23.25" customHeight="1">
      <c r="F230" s="7"/>
      <c r="G230" s="7"/>
      <c r="H230" s="7"/>
      <c r="I230" s="7"/>
      <c r="J230" s="7"/>
      <c r="K230" s="7"/>
    </row>
    <row r="231" spans="6:11" ht="23.25" customHeight="1">
      <c r="F231" s="7"/>
      <c r="G231" s="7"/>
      <c r="H231" s="7"/>
      <c r="I231" s="7"/>
      <c r="J231" s="7"/>
      <c r="K231" s="7"/>
    </row>
    <row r="232" spans="6:11" ht="23.25" customHeight="1">
      <c r="F232" s="7"/>
      <c r="G232" s="7"/>
      <c r="H232" s="7"/>
      <c r="I232" s="7"/>
      <c r="J232" s="7"/>
      <c r="K232" s="7"/>
    </row>
    <row r="233" spans="6:11" ht="23.25" customHeight="1">
      <c r="F233" s="7"/>
      <c r="G233" s="7"/>
      <c r="H233" s="7"/>
      <c r="I233" s="7"/>
      <c r="J233" s="7"/>
      <c r="K233" s="7"/>
    </row>
    <row r="234" spans="6:11" ht="23.25" customHeight="1">
      <c r="F234" s="7"/>
      <c r="G234" s="7"/>
      <c r="H234" s="7"/>
      <c r="I234" s="7"/>
      <c r="J234" s="7"/>
      <c r="K234" s="7"/>
    </row>
    <row r="235" spans="6:11" ht="23.25" customHeight="1">
      <c r="F235" s="7"/>
      <c r="G235" s="7"/>
      <c r="H235" s="7"/>
      <c r="I235" s="7"/>
      <c r="J235" s="7"/>
      <c r="K235" s="7"/>
    </row>
    <row r="236" spans="6:11" ht="23.25" customHeight="1">
      <c r="F236" s="7"/>
      <c r="G236" s="7"/>
      <c r="H236" s="7"/>
      <c r="I236" s="7"/>
      <c r="J236" s="7"/>
      <c r="K236" s="7"/>
    </row>
    <row r="237" spans="6:11" ht="23.25" customHeight="1">
      <c r="F237" s="7"/>
      <c r="G237" s="7"/>
      <c r="H237" s="7"/>
      <c r="I237" s="7"/>
      <c r="J237" s="7"/>
      <c r="K237" s="7"/>
    </row>
    <row r="238" spans="6:11" ht="23.25" customHeight="1">
      <c r="F238" s="7"/>
      <c r="G238" s="7"/>
      <c r="H238" s="7"/>
      <c r="I238" s="7"/>
      <c r="J238" s="7"/>
      <c r="K238" s="7"/>
    </row>
    <row r="239" spans="6:11" ht="23.25" customHeight="1">
      <c r="F239" s="7"/>
      <c r="G239" s="7"/>
      <c r="H239" s="7"/>
      <c r="I239" s="7"/>
      <c r="J239" s="7"/>
      <c r="K239" s="7"/>
    </row>
    <row r="240" spans="6:11" ht="23.25" customHeight="1">
      <c r="F240" s="7"/>
      <c r="G240" s="7"/>
      <c r="H240" s="7"/>
      <c r="I240" s="7"/>
      <c r="J240" s="7"/>
      <c r="K240" s="7"/>
    </row>
    <row r="241" spans="6:11" ht="23.25" customHeight="1">
      <c r="F241" s="7"/>
      <c r="G241" s="7"/>
      <c r="H241" s="7"/>
      <c r="I241" s="7"/>
      <c r="J241" s="7"/>
      <c r="K241" s="7"/>
    </row>
    <row r="242" spans="6:11" ht="23.25" customHeight="1">
      <c r="F242" s="7"/>
      <c r="G242" s="7"/>
      <c r="H242" s="7"/>
      <c r="I242" s="7"/>
      <c r="J242" s="7"/>
      <c r="K242" s="7"/>
    </row>
    <row r="243" spans="6:11" ht="23.25" customHeight="1">
      <c r="F243" s="7"/>
      <c r="G243" s="7"/>
      <c r="H243" s="7"/>
      <c r="I243" s="7"/>
      <c r="J243" s="7"/>
      <c r="K243" s="7"/>
    </row>
    <row r="244" spans="6:11" ht="23.25" customHeight="1">
      <c r="F244" s="7"/>
      <c r="G244" s="7"/>
      <c r="H244" s="7"/>
      <c r="I244" s="7"/>
      <c r="J244" s="7"/>
      <c r="K244" s="7"/>
    </row>
    <row r="245" spans="6:11" ht="23.25" customHeight="1">
      <c r="F245" s="7"/>
      <c r="G245" s="7"/>
      <c r="H245" s="7"/>
      <c r="I245" s="7"/>
      <c r="J245" s="7"/>
      <c r="K245" s="7"/>
    </row>
    <row r="246" spans="6:11" ht="23.25" customHeight="1">
      <c r="F246" s="7"/>
      <c r="G246" s="7"/>
      <c r="H246" s="7"/>
      <c r="I246" s="7"/>
      <c r="J246" s="7"/>
      <c r="K246" s="7"/>
    </row>
    <row r="247" spans="6:11" ht="23.25" customHeight="1">
      <c r="F247" s="7"/>
      <c r="G247" s="7"/>
      <c r="H247" s="7"/>
      <c r="I247" s="7"/>
      <c r="J247" s="7"/>
      <c r="K247" s="7"/>
    </row>
    <row r="248" spans="6:11" ht="23.25" customHeight="1">
      <c r="F248" s="7"/>
      <c r="G248" s="7"/>
      <c r="H248" s="7"/>
      <c r="I248" s="7"/>
      <c r="J248" s="7"/>
      <c r="K248" s="7"/>
    </row>
    <row r="249" spans="6:11" ht="23.25" customHeight="1">
      <c r="F249" s="7"/>
      <c r="G249" s="7"/>
      <c r="H249" s="7"/>
      <c r="I249" s="7"/>
      <c r="J249" s="7"/>
      <c r="K249" s="7"/>
    </row>
    <row r="250" spans="6:11" ht="23.25" customHeight="1">
      <c r="F250" s="7"/>
      <c r="G250" s="7"/>
      <c r="H250" s="7"/>
      <c r="I250" s="7"/>
      <c r="J250" s="7"/>
      <c r="K250" s="7"/>
    </row>
    <row r="251" spans="6:11" ht="23.25" customHeight="1">
      <c r="F251" s="7"/>
      <c r="G251" s="7"/>
      <c r="H251" s="7"/>
      <c r="I251" s="7"/>
      <c r="J251" s="7"/>
      <c r="K251" s="7"/>
    </row>
    <row r="252" spans="6:11" ht="23.25" customHeight="1">
      <c r="F252" s="7"/>
      <c r="G252" s="7"/>
      <c r="H252" s="7"/>
      <c r="I252" s="7"/>
      <c r="J252" s="7"/>
      <c r="K252" s="7"/>
    </row>
    <row r="253" spans="6:11" ht="23.25" customHeight="1">
      <c r="F253" s="7"/>
      <c r="G253" s="7"/>
      <c r="H253" s="7"/>
      <c r="I253" s="7"/>
      <c r="J253" s="7"/>
      <c r="K253" s="7"/>
    </row>
    <row r="254" spans="6:11" ht="23.25" customHeight="1">
      <c r="F254" s="7"/>
      <c r="G254" s="7"/>
      <c r="H254" s="7"/>
      <c r="I254" s="7"/>
      <c r="J254" s="7"/>
      <c r="K254" s="7"/>
    </row>
    <row r="255" spans="6:11" ht="23.25" customHeight="1">
      <c r="F255" s="7"/>
      <c r="G255" s="7"/>
      <c r="H255" s="7"/>
      <c r="I255" s="7"/>
      <c r="J255" s="7"/>
      <c r="K255" s="7"/>
    </row>
    <row r="256" spans="6:11" ht="23.25" customHeight="1">
      <c r="F256" s="7"/>
      <c r="G256" s="7"/>
      <c r="H256" s="7"/>
      <c r="I256" s="7"/>
      <c r="J256" s="7"/>
      <c r="K256" s="7"/>
    </row>
    <row r="257" spans="6:11" ht="23.25" customHeight="1">
      <c r="F257" s="7"/>
      <c r="G257" s="7"/>
      <c r="H257" s="7"/>
      <c r="I257" s="7"/>
      <c r="J257" s="7"/>
      <c r="K257" s="7"/>
    </row>
    <row r="258" spans="6:11" ht="23.25" customHeight="1">
      <c r="F258" s="7"/>
      <c r="G258" s="7"/>
      <c r="H258" s="7"/>
      <c r="I258" s="7"/>
      <c r="J258" s="7"/>
      <c r="K258" s="7"/>
    </row>
    <row r="259" spans="6:11" ht="23.25" customHeight="1">
      <c r="F259" s="7"/>
      <c r="G259" s="7"/>
      <c r="H259" s="7"/>
      <c r="I259" s="7"/>
      <c r="J259" s="7"/>
      <c r="K259" s="7"/>
    </row>
    <row r="260" spans="6:11" ht="23.25" customHeight="1">
      <c r="F260" s="7"/>
      <c r="G260" s="7"/>
      <c r="H260" s="7"/>
      <c r="I260" s="7"/>
      <c r="J260" s="7"/>
      <c r="K260" s="7"/>
    </row>
    <row r="261" spans="6:11" ht="23.25" customHeight="1">
      <c r="F261" s="7"/>
      <c r="G261" s="7"/>
      <c r="H261" s="7"/>
      <c r="I261" s="7"/>
      <c r="J261" s="7"/>
      <c r="K261" s="7"/>
    </row>
    <row r="262" spans="6:11" ht="23.25" customHeight="1">
      <c r="F262" s="7"/>
      <c r="G262" s="7"/>
      <c r="H262" s="7"/>
      <c r="I262" s="7"/>
      <c r="J262" s="7"/>
      <c r="K262" s="7"/>
    </row>
    <row r="263" spans="6:11" ht="23.25" customHeight="1">
      <c r="F263" s="7"/>
      <c r="G263" s="7"/>
      <c r="H263" s="7"/>
      <c r="I263" s="7"/>
      <c r="J263" s="7"/>
      <c r="K263" s="7"/>
    </row>
    <row r="264" spans="6:11" ht="23.25" customHeight="1">
      <c r="F264" s="7"/>
      <c r="G264" s="7"/>
      <c r="H264" s="7"/>
      <c r="I264" s="7"/>
      <c r="J264" s="7"/>
      <c r="K264" s="7"/>
    </row>
    <row r="265" spans="6:11" ht="23.25" customHeight="1">
      <c r="F265" s="7"/>
      <c r="G265" s="7"/>
      <c r="H265" s="7"/>
      <c r="I265" s="7"/>
      <c r="J265" s="7"/>
      <c r="K265" s="7"/>
    </row>
    <row r="266" spans="6:11" ht="23.25" customHeight="1">
      <c r="F266" s="7"/>
      <c r="G266" s="7"/>
      <c r="H266" s="7"/>
      <c r="I266" s="7"/>
      <c r="J266" s="7"/>
      <c r="K266" s="7"/>
    </row>
    <row r="267" spans="6:11" ht="23.25" customHeight="1">
      <c r="F267" s="7"/>
      <c r="G267" s="7"/>
      <c r="H267" s="7"/>
      <c r="I267" s="7"/>
      <c r="J267" s="7"/>
      <c r="K267" s="7"/>
    </row>
    <row r="268" spans="6:11" ht="23.25" customHeight="1">
      <c r="F268" s="7"/>
      <c r="G268" s="7"/>
      <c r="H268" s="7"/>
      <c r="I268" s="7"/>
      <c r="J268" s="7"/>
      <c r="K268" s="7"/>
    </row>
    <row r="269" spans="6:11" ht="23.25" customHeight="1">
      <c r="F269" s="7"/>
      <c r="G269" s="7"/>
      <c r="H269" s="7"/>
      <c r="I269" s="7"/>
      <c r="J269" s="7"/>
      <c r="K269" s="7"/>
    </row>
    <row r="270" spans="6:11" ht="23.25" customHeight="1">
      <c r="F270" s="7"/>
      <c r="G270" s="7"/>
      <c r="H270" s="7"/>
      <c r="I270" s="7"/>
      <c r="J270" s="7"/>
      <c r="K270" s="7"/>
    </row>
    <row r="271" spans="6:11" ht="23.25" customHeight="1">
      <c r="F271" s="7"/>
      <c r="G271" s="7"/>
      <c r="H271" s="7"/>
      <c r="I271" s="7"/>
      <c r="J271" s="7"/>
      <c r="K271" s="7"/>
    </row>
    <row r="272" spans="6:11" ht="23.25" customHeight="1">
      <c r="F272" s="7"/>
      <c r="G272" s="7"/>
      <c r="H272" s="7"/>
      <c r="I272" s="7"/>
      <c r="J272" s="7"/>
      <c r="K272" s="7"/>
    </row>
    <row r="273" spans="6:11" ht="23.25" customHeight="1">
      <c r="F273" s="7"/>
      <c r="G273" s="7"/>
      <c r="H273" s="7"/>
      <c r="I273" s="7"/>
      <c r="J273" s="7"/>
      <c r="K273" s="7"/>
    </row>
    <row r="274" spans="6:11" ht="23.25" customHeight="1">
      <c r="F274" s="7"/>
      <c r="G274" s="7"/>
      <c r="H274" s="7"/>
      <c r="I274" s="7"/>
      <c r="J274" s="7"/>
      <c r="K274" s="7"/>
    </row>
    <row r="275" spans="6:11" ht="23.25" customHeight="1">
      <c r="F275" s="7"/>
      <c r="G275" s="7"/>
      <c r="H275" s="7"/>
      <c r="I275" s="7"/>
      <c r="J275" s="7"/>
      <c r="K275" s="7"/>
    </row>
    <row r="276" spans="6:11" ht="23.25" customHeight="1">
      <c r="F276" s="7"/>
      <c r="G276" s="7"/>
      <c r="H276" s="7"/>
      <c r="I276" s="7"/>
      <c r="J276" s="7"/>
      <c r="K276" s="7"/>
    </row>
    <row r="277" spans="6:11" ht="23.25" customHeight="1">
      <c r="F277" s="7"/>
      <c r="G277" s="7"/>
      <c r="H277" s="7"/>
      <c r="I277" s="7"/>
      <c r="J277" s="7"/>
      <c r="K277" s="7"/>
    </row>
    <row r="278" spans="6:11" ht="23.25" customHeight="1">
      <c r="F278" s="7"/>
      <c r="G278" s="7"/>
      <c r="H278" s="7"/>
      <c r="I278" s="7"/>
      <c r="J278" s="7"/>
      <c r="K278" s="7"/>
    </row>
    <row r="279" spans="6:11" ht="23.25" customHeight="1">
      <c r="F279" s="7"/>
      <c r="G279" s="7"/>
      <c r="H279" s="7"/>
      <c r="I279" s="7"/>
      <c r="J279" s="7"/>
      <c r="K279" s="7"/>
    </row>
    <row r="280" spans="6:11" ht="23.25" customHeight="1">
      <c r="F280" s="7"/>
      <c r="G280" s="7"/>
      <c r="H280" s="7"/>
      <c r="I280" s="7"/>
      <c r="J280" s="7"/>
      <c r="K280" s="7"/>
    </row>
    <row r="281" spans="6:11" ht="23.25" customHeight="1">
      <c r="F281" s="7"/>
      <c r="G281" s="7"/>
      <c r="H281" s="7"/>
      <c r="I281" s="7"/>
      <c r="J281" s="7"/>
      <c r="K281" s="7"/>
    </row>
    <row r="282" spans="6:11" ht="23.25" customHeight="1">
      <c r="F282" s="7"/>
      <c r="G282" s="7"/>
      <c r="H282" s="7"/>
      <c r="I282" s="7"/>
      <c r="J282" s="7"/>
      <c r="K282" s="7"/>
    </row>
    <row r="283" spans="6:11" ht="23.25" customHeight="1">
      <c r="F283" s="7"/>
      <c r="G283" s="7"/>
      <c r="H283" s="7"/>
      <c r="I283" s="7"/>
      <c r="J283" s="7"/>
      <c r="K283" s="7"/>
    </row>
    <row r="284" spans="6:11" ht="23.25" customHeight="1">
      <c r="F284" s="7"/>
      <c r="G284" s="7"/>
      <c r="H284" s="7"/>
      <c r="I284" s="7"/>
      <c r="J284" s="7"/>
      <c r="K284" s="7"/>
    </row>
    <row r="285" spans="6:11" ht="23.25" customHeight="1">
      <c r="F285" s="7"/>
      <c r="G285" s="7"/>
      <c r="H285" s="7"/>
      <c r="I285" s="7"/>
      <c r="J285" s="7"/>
      <c r="K285" s="7"/>
    </row>
    <row r="286" spans="6:11" ht="23.25" customHeight="1">
      <c r="F286" s="7"/>
      <c r="G286" s="7"/>
      <c r="H286" s="7"/>
      <c r="I286" s="7"/>
      <c r="J286" s="7"/>
      <c r="K286" s="7"/>
    </row>
    <row r="287" spans="6:11" ht="23.25" customHeight="1">
      <c r="F287" s="7"/>
      <c r="G287" s="7"/>
      <c r="H287" s="7"/>
      <c r="I287" s="7"/>
      <c r="J287" s="7"/>
      <c r="K287" s="7"/>
    </row>
    <row r="288" spans="6:11" ht="23.25" customHeight="1">
      <c r="F288" s="7"/>
      <c r="G288" s="7"/>
      <c r="H288" s="7"/>
      <c r="I288" s="7"/>
      <c r="J288" s="7"/>
      <c r="K288" s="7"/>
    </row>
    <row r="289" spans="6:11" ht="23.25" customHeight="1">
      <c r="F289" s="7"/>
      <c r="G289" s="7"/>
      <c r="H289" s="7"/>
      <c r="I289" s="7"/>
      <c r="J289" s="7"/>
      <c r="K289" s="7"/>
    </row>
    <row r="290" spans="6:11" ht="23.25" customHeight="1">
      <c r="F290" s="7"/>
      <c r="G290" s="7"/>
      <c r="H290" s="7"/>
      <c r="I290" s="7"/>
      <c r="J290" s="7"/>
      <c r="K290" s="7"/>
    </row>
    <row r="291" spans="6:11" ht="23.25" customHeight="1">
      <c r="F291" s="7"/>
      <c r="G291" s="7"/>
      <c r="H291" s="7"/>
      <c r="I291" s="7"/>
      <c r="J291" s="7"/>
      <c r="K291" s="7"/>
    </row>
    <row r="292" spans="6:11" ht="23.25" customHeight="1">
      <c r="F292" s="7"/>
      <c r="G292" s="7"/>
      <c r="H292" s="7"/>
      <c r="I292" s="7"/>
      <c r="J292" s="7"/>
      <c r="K292" s="7"/>
    </row>
    <row r="293" spans="6:11" ht="23.25" customHeight="1">
      <c r="F293" s="7"/>
      <c r="G293" s="7"/>
      <c r="H293" s="7"/>
      <c r="I293" s="7"/>
      <c r="J293" s="7"/>
      <c r="K293" s="7"/>
    </row>
    <row r="294" spans="6:11" ht="23.25" customHeight="1">
      <c r="F294" s="7"/>
      <c r="G294" s="7"/>
      <c r="H294" s="7"/>
      <c r="I294" s="7"/>
      <c r="J294" s="7"/>
      <c r="K294" s="7"/>
    </row>
    <row r="295" spans="6:11" ht="23.25" customHeight="1">
      <c r="F295" s="7"/>
      <c r="G295" s="7"/>
      <c r="H295" s="7"/>
      <c r="I295" s="7"/>
      <c r="J295" s="7"/>
      <c r="K295" s="7"/>
    </row>
    <row r="296" spans="6:11" ht="23.25" customHeight="1">
      <c r="F296" s="7"/>
      <c r="G296" s="7"/>
      <c r="H296" s="7"/>
      <c r="I296" s="7"/>
      <c r="J296" s="7"/>
      <c r="K296" s="7"/>
    </row>
    <row r="297" spans="6:11" ht="23.25" customHeight="1">
      <c r="F297" s="7"/>
      <c r="G297" s="7"/>
      <c r="H297" s="7"/>
      <c r="I297" s="7"/>
      <c r="J297" s="7"/>
      <c r="K297" s="7"/>
    </row>
    <row r="298" spans="6:11" ht="23.25" customHeight="1">
      <c r="F298" s="7"/>
      <c r="G298" s="7"/>
      <c r="H298" s="7"/>
      <c r="I298" s="7"/>
      <c r="J298" s="7"/>
      <c r="K298" s="7"/>
    </row>
    <row r="299" spans="6:11" ht="23.25" customHeight="1">
      <c r="F299" s="7"/>
      <c r="G299" s="7"/>
      <c r="H299" s="7"/>
      <c r="I299" s="7"/>
      <c r="J299" s="7"/>
      <c r="K299" s="7"/>
    </row>
    <row r="300" spans="6:11" ht="23.25" customHeight="1">
      <c r="F300" s="7"/>
      <c r="G300" s="7"/>
      <c r="H300" s="7"/>
      <c r="I300" s="7"/>
      <c r="J300" s="7"/>
      <c r="K300" s="7"/>
    </row>
    <row r="301" spans="6:11" ht="23.25" customHeight="1">
      <c r="F301" s="7"/>
      <c r="G301" s="7"/>
      <c r="H301" s="7"/>
      <c r="I301" s="7"/>
      <c r="J301" s="7"/>
      <c r="K301" s="7"/>
    </row>
    <row r="302" spans="6:11" ht="23.25" customHeight="1">
      <c r="F302" s="7"/>
      <c r="G302" s="7"/>
      <c r="H302" s="7"/>
      <c r="I302" s="7"/>
      <c r="J302" s="7"/>
      <c r="K302" s="7"/>
    </row>
    <row r="303" spans="6:11" ht="23.25" customHeight="1">
      <c r="F303" s="7"/>
      <c r="G303" s="7"/>
      <c r="H303" s="7"/>
      <c r="I303" s="7"/>
      <c r="J303" s="7"/>
      <c r="K303" s="7"/>
    </row>
    <row r="304" spans="6:11" ht="23.25" customHeight="1">
      <c r="F304" s="7"/>
      <c r="G304" s="7"/>
      <c r="H304" s="7"/>
      <c r="I304" s="7"/>
      <c r="J304" s="7"/>
      <c r="K304" s="7"/>
    </row>
    <row r="305" spans="6:11" ht="23.25" customHeight="1">
      <c r="F305" s="7"/>
      <c r="G305" s="7"/>
      <c r="H305" s="7"/>
      <c r="I305" s="7"/>
      <c r="J305" s="7"/>
      <c r="K305" s="7"/>
    </row>
    <row r="306" spans="6:11" ht="23.25" customHeight="1">
      <c r="F306" s="7"/>
      <c r="G306" s="7"/>
      <c r="H306" s="7"/>
      <c r="I306" s="7"/>
      <c r="J306" s="7"/>
      <c r="K306" s="7"/>
    </row>
    <row r="307" spans="6:11" ht="23.25" customHeight="1">
      <c r="F307" s="7"/>
      <c r="G307" s="7"/>
      <c r="H307" s="7"/>
      <c r="I307" s="7"/>
      <c r="J307" s="7"/>
      <c r="K307" s="7"/>
    </row>
    <row r="308" spans="6:11" ht="23.25" customHeight="1">
      <c r="F308" s="7"/>
      <c r="G308" s="7"/>
      <c r="H308" s="7"/>
      <c r="I308" s="7"/>
      <c r="J308" s="7"/>
      <c r="K308" s="7"/>
    </row>
    <row r="309" spans="6:11" ht="23.25" customHeight="1">
      <c r="F309" s="7"/>
      <c r="G309" s="7"/>
      <c r="H309" s="7"/>
      <c r="I309" s="7"/>
      <c r="J309" s="7"/>
      <c r="K309" s="7"/>
    </row>
    <row r="310" spans="6:11" ht="23.25" customHeight="1">
      <c r="F310" s="7"/>
      <c r="G310" s="7"/>
      <c r="H310" s="7"/>
      <c r="I310" s="7"/>
      <c r="J310" s="7"/>
      <c r="K310" s="7"/>
    </row>
    <row r="311" spans="6:11" ht="23.25" customHeight="1">
      <c r="F311" s="7"/>
      <c r="G311" s="7"/>
      <c r="H311" s="7"/>
      <c r="I311" s="7"/>
      <c r="J311" s="7"/>
      <c r="K311" s="7"/>
    </row>
    <row r="312" spans="6:11" ht="23.25" customHeight="1">
      <c r="F312" s="7"/>
      <c r="G312" s="7"/>
      <c r="H312" s="7"/>
      <c r="I312" s="7"/>
      <c r="J312" s="7"/>
      <c r="K312" s="7"/>
    </row>
    <row r="313" spans="6:11" ht="23.25" customHeight="1">
      <c r="F313" s="7"/>
      <c r="G313" s="7"/>
      <c r="H313" s="7"/>
      <c r="I313" s="7"/>
      <c r="J313" s="7"/>
      <c r="K313" s="7"/>
    </row>
    <row r="314" spans="6:11" ht="23.25" customHeight="1">
      <c r="F314" s="7"/>
      <c r="G314" s="7"/>
      <c r="H314" s="7"/>
      <c r="I314" s="7"/>
      <c r="J314" s="7"/>
      <c r="K314" s="7"/>
    </row>
    <row r="315" spans="6:11" ht="23.25" customHeight="1">
      <c r="F315" s="7"/>
      <c r="G315" s="7"/>
      <c r="H315" s="7"/>
      <c r="I315" s="7"/>
      <c r="J315" s="7"/>
      <c r="K315" s="7"/>
    </row>
    <row r="316" spans="6:11" ht="23.25" customHeight="1">
      <c r="F316" s="7"/>
      <c r="G316" s="7"/>
      <c r="H316" s="7"/>
      <c r="I316" s="7"/>
      <c r="J316" s="7"/>
      <c r="K316" s="7"/>
    </row>
    <row r="317" spans="6:11" ht="23.25" customHeight="1">
      <c r="F317" s="7"/>
      <c r="G317" s="7"/>
      <c r="H317" s="7"/>
      <c r="I317" s="7"/>
      <c r="J317" s="7"/>
      <c r="K317" s="7"/>
    </row>
    <row r="318" spans="6:11" ht="23.25" customHeight="1">
      <c r="F318" s="7"/>
      <c r="G318" s="7"/>
      <c r="H318" s="7"/>
      <c r="I318" s="7"/>
      <c r="J318" s="7"/>
      <c r="K318" s="7"/>
    </row>
    <row r="319" spans="6:11" ht="23.25" customHeight="1">
      <c r="F319" s="7"/>
      <c r="G319" s="7"/>
      <c r="H319" s="7"/>
      <c r="I319" s="7"/>
      <c r="J319" s="7"/>
      <c r="K319" s="7"/>
    </row>
    <row r="320" spans="6:11" ht="23.25" customHeight="1">
      <c r="F320" s="7"/>
      <c r="G320" s="7"/>
      <c r="H320" s="7"/>
      <c r="I320" s="7"/>
      <c r="J320" s="7"/>
      <c r="K320" s="7"/>
    </row>
    <row r="321" spans="6:11" ht="23.25" customHeight="1">
      <c r="F321" s="7"/>
      <c r="G321" s="7"/>
      <c r="H321" s="7"/>
      <c r="I321" s="7"/>
      <c r="J321" s="7"/>
      <c r="K321" s="7"/>
    </row>
    <row r="322" spans="6:11" ht="23.25" customHeight="1">
      <c r="F322" s="7"/>
      <c r="G322" s="7"/>
      <c r="H322" s="7"/>
      <c r="I322" s="7"/>
      <c r="J322" s="7"/>
      <c r="K322" s="7"/>
    </row>
    <row r="323" spans="6:11" ht="23.25" customHeight="1">
      <c r="F323" s="7"/>
      <c r="G323" s="7"/>
      <c r="H323" s="7"/>
      <c r="I323" s="7"/>
      <c r="J323" s="7"/>
      <c r="K323" s="7"/>
    </row>
    <row r="324" spans="6:11" ht="23.25" customHeight="1">
      <c r="F324" s="7"/>
      <c r="G324" s="7"/>
      <c r="H324" s="7"/>
      <c r="I324" s="7"/>
      <c r="J324" s="7"/>
      <c r="K324" s="7"/>
    </row>
    <row r="325" spans="6:11" ht="23.25" customHeight="1">
      <c r="F325" s="7"/>
      <c r="G325" s="7"/>
      <c r="H325" s="7"/>
      <c r="I325" s="7"/>
      <c r="J325" s="7"/>
      <c r="K325" s="7"/>
    </row>
    <row r="326" spans="6:11" ht="23.25" customHeight="1">
      <c r="F326" s="7"/>
      <c r="G326" s="7"/>
      <c r="H326" s="7"/>
      <c r="I326" s="7"/>
      <c r="J326" s="7"/>
      <c r="K326" s="7"/>
    </row>
    <row r="327" spans="6:11" ht="23.25" customHeight="1">
      <c r="F327" s="7"/>
      <c r="G327" s="7"/>
      <c r="H327" s="7"/>
      <c r="I327" s="7"/>
      <c r="J327" s="7"/>
      <c r="K327" s="7"/>
    </row>
    <row r="328" spans="6:11" ht="23.25" customHeight="1">
      <c r="F328" s="7"/>
      <c r="G328" s="7"/>
      <c r="H328" s="7"/>
      <c r="I328" s="7"/>
      <c r="J328" s="7"/>
      <c r="K328" s="7"/>
    </row>
    <row r="329" spans="6:11" ht="23.25" customHeight="1">
      <c r="F329" s="7"/>
      <c r="G329" s="7"/>
      <c r="H329" s="7"/>
      <c r="I329" s="7"/>
      <c r="J329" s="7"/>
      <c r="K329" s="7"/>
    </row>
    <row r="330" spans="6:11" ht="23.25" customHeight="1">
      <c r="F330" s="7"/>
      <c r="G330" s="7"/>
      <c r="H330" s="7"/>
      <c r="I330" s="7"/>
      <c r="J330" s="7"/>
      <c r="K330" s="7"/>
    </row>
    <row r="331" spans="6:11" ht="23.25" customHeight="1">
      <c r="F331" s="7"/>
      <c r="G331" s="7"/>
      <c r="H331" s="7"/>
      <c r="I331" s="7"/>
      <c r="J331" s="7"/>
      <c r="K331" s="7"/>
    </row>
    <row r="332" spans="6:11" ht="23.25" customHeight="1">
      <c r="F332" s="7"/>
      <c r="G332" s="7"/>
      <c r="H332" s="7"/>
      <c r="I332" s="7"/>
      <c r="J332" s="7"/>
      <c r="K332" s="7"/>
    </row>
    <row r="333" spans="6:11" ht="23.25" customHeight="1">
      <c r="F333" s="7"/>
      <c r="G333" s="7"/>
      <c r="H333" s="7"/>
      <c r="I333" s="7"/>
      <c r="J333" s="7"/>
      <c r="K333" s="7"/>
    </row>
    <row r="334" spans="6:11" ht="23.25" customHeight="1">
      <c r="F334" s="7"/>
      <c r="G334" s="7"/>
      <c r="H334" s="7"/>
      <c r="I334" s="7"/>
      <c r="J334" s="7"/>
      <c r="K334" s="7"/>
    </row>
    <row r="335" spans="6:11" ht="23.25" customHeight="1">
      <c r="F335" s="7"/>
      <c r="G335" s="7"/>
      <c r="H335" s="7"/>
      <c r="I335" s="7"/>
      <c r="J335" s="7"/>
      <c r="K335" s="7"/>
    </row>
    <row r="336" spans="6:11" ht="23.25" customHeight="1">
      <c r="F336" s="7"/>
      <c r="G336" s="7"/>
      <c r="H336" s="7"/>
      <c r="I336" s="7"/>
      <c r="J336" s="7"/>
      <c r="K336" s="7"/>
    </row>
    <row r="337" spans="6:11" ht="23.25" customHeight="1">
      <c r="F337" s="7"/>
      <c r="G337" s="7"/>
      <c r="H337" s="7"/>
      <c r="I337" s="7"/>
      <c r="J337" s="7"/>
      <c r="K337" s="7"/>
    </row>
    <row r="338" spans="6:11" ht="23.25" customHeight="1">
      <c r="F338" s="7"/>
      <c r="G338" s="7"/>
      <c r="H338" s="7"/>
      <c r="I338" s="7"/>
      <c r="J338" s="7"/>
      <c r="K338" s="7"/>
    </row>
    <row r="339" spans="6:11" ht="23.25" customHeight="1">
      <c r="F339" s="7"/>
      <c r="G339" s="7"/>
      <c r="H339" s="7"/>
      <c r="I339" s="7"/>
      <c r="J339" s="7"/>
      <c r="K339" s="7"/>
    </row>
    <row r="340" spans="6:11" ht="23.25" customHeight="1">
      <c r="F340" s="7"/>
      <c r="G340" s="7"/>
      <c r="H340" s="7"/>
      <c r="I340" s="7"/>
      <c r="J340" s="7"/>
      <c r="K340" s="7"/>
    </row>
    <row r="341" spans="6:11" ht="23.25" customHeight="1">
      <c r="F341" s="7"/>
      <c r="G341" s="7"/>
      <c r="H341" s="7"/>
      <c r="I341" s="7"/>
      <c r="J341" s="7"/>
      <c r="K341" s="7"/>
    </row>
    <row r="342" spans="6:11" ht="23.25" customHeight="1">
      <c r="F342" s="7"/>
      <c r="G342" s="7"/>
      <c r="H342" s="7"/>
      <c r="I342" s="7"/>
      <c r="J342" s="7"/>
      <c r="K342" s="7"/>
    </row>
    <row r="343" spans="6:11" ht="23.25" customHeight="1">
      <c r="F343" s="7"/>
      <c r="G343" s="7"/>
      <c r="H343" s="7"/>
      <c r="I343" s="7"/>
      <c r="J343" s="7"/>
      <c r="K343" s="7"/>
    </row>
    <row r="344" spans="6:11" ht="23.25" customHeight="1">
      <c r="F344" s="7"/>
      <c r="G344" s="7"/>
      <c r="H344" s="7"/>
      <c r="I344" s="7"/>
      <c r="J344" s="7"/>
      <c r="K344" s="7"/>
    </row>
    <row r="345" spans="6:11" ht="23.25" customHeight="1">
      <c r="F345" s="7"/>
      <c r="G345" s="7"/>
      <c r="H345" s="7"/>
      <c r="I345" s="7"/>
      <c r="J345" s="7"/>
      <c r="K345" s="7"/>
    </row>
    <row r="346" spans="6:11" ht="23.25" customHeight="1">
      <c r="F346" s="7"/>
      <c r="G346" s="7"/>
      <c r="H346" s="7"/>
      <c r="I346" s="7"/>
      <c r="J346" s="7"/>
      <c r="K346" s="7"/>
    </row>
    <row r="347" spans="6:11" ht="23.25" customHeight="1">
      <c r="F347" s="7"/>
      <c r="G347" s="7"/>
      <c r="H347" s="7"/>
      <c r="I347" s="7"/>
      <c r="J347" s="7"/>
      <c r="K347" s="7"/>
    </row>
    <row r="348" spans="6:11" ht="23.25" customHeight="1">
      <c r="F348" s="7"/>
      <c r="G348" s="7"/>
      <c r="H348" s="7"/>
      <c r="I348" s="7"/>
      <c r="J348" s="7"/>
      <c r="K348" s="7"/>
    </row>
    <row r="349" spans="6:11" ht="23.25" customHeight="1">
      <c r="F349" s="7"/>
      <c r="G349" s="7"/>
      <c r="H349" s="7"/>
      <c r="I349" s="7"/>
      <c r="J349" s="7"/>
      <c r="K349" s="7"/>
    </row>
    <row r="350" spans="6:11" ht="23.25" customHeight="1">
      <c r="F350" s="7"/>
      <c r="G350" s="7"/>
      <c r="H350" s="7"/>
      <c r="I350" s="7"/>
      <c r="J350" s="7"/>
      <c r="K350" s="7"/>
    </row>
    <row r="351" spans="6:11" ht="23.25" customHeight="1">
      <c r="F351" s="7"/>
      <c r="G351" s="7"/>
      <c r="H351" s="7"/>
      <c r="I351" s="7"/>
      <c r="J351" s="7"/>
      <c r="K351" s="7"/>
    </row>
    <row r="352" spans="6:11" ht="23.25" customHeight="1">
      <c r="F352" s="7"/>
      <c r="G352" s="7"/>
      <c r="H352" s="7"/>
      <c r="I352" s="7"/>
      <c r="J352" s="7"/>
      <c r="K352" s="7"/>
    </row>
    <row r="353" spans="6:11" ht="23.25" customHeight="1">
      <c r="F353" s="7"/>
      <c r="G353" s="7"/>
      <c r="H353" s="7"/>
      <c r="I353" s="7"/>
      <c r="J353" s="7"/>
      <c r="K353" s="7"/>
    </row>
    <row r="354" spans="6:11" ht="23.25" customHeight="1">
      <c r="F354" s="7"/>
      <c r="G354" s="7"/>
      <c r="H354" s="7"/>
      <c r="I354" s="7"/>
      <c r="J354" s="7"/>
      <c r="K354" s="7"/>
    </row>
    <row r="355" spans="6:11" ht="23.25" customHeight="1">
      <c r="F355" s="7"/>
      <c r="G355" s="7"/>
      <c r="H355" s="7"/>
      <c r="I355" s="7"/>
      <c r="J355" s="7"/>
      <c r="K355" s="7"/>
    </row>
    <row r="356" spans="6:11" ht="23.25" customHeight="1">
      <c r="F356" s="7"/>
      <c r="G356" s="7"/>
      <c r="H356" s="7"/>
      <c r="I356" s="7"/>
      <c r="J356" s="7"/>
      <c r="K356" s="7"/>
    </row>
    <row r="357" spans="6:11" ht="23.25" customHeight="1">
      <c r="F357" s="7"/>
      <c r="G357" s="7"/>
      <c r="H357" s="7"/>
      <c r="I357" s="7"/>
      <c r="J357" s="7"/>
      <c r="K357" s="7"/>
    </row>
    <row r="358" spans="6:11" ht="23.25" customHeight="1">
      <c r="F358" s="7"/>
      <c r="G358" s="7"/>
      <c r="H358" s="7"/>
      <c r="I358" s="7"/>
      <c r="J358" s="7"/>
      <c r="K358" s="7"/>
    </row>
    <row r="359" spans="6:11" ht="23.25" customHeight="1">
      <c r="F359" s="7"/>
      <c r="G359" s="7"/>
      <c r="H359" s="7"/>
      <c r="I359" s="7"/>
      <c r="J359" s="7"/>
      <c r="K359" s="7"/>
    </row>
    <row r="360" spans="6:11" ht="23.25" customHeight="1">
      <c r="F360" s="7"/>
      <c r="G360" s="7"/>
      <c r="H360" s="7"/>
      <c r="I360" s="7"/>
      <c r="J360" s="7"/>
      <c r="K360" s="7"/>
    </row>
    <row r="361" spans="6:11" ht="23.25" customHeight="1">
      <c r="F361" s="7"/>
      <c r="G361" s="7"/>
      <c r="H361" s="7"/>
      <c r="I361" s="7"/>
      <c r="J361" s="7"/>
      <c r="K361" s="7"/>
    </row>
    <row r="362" spans="6:11" ht="23.25" customHeight="1">
      <c r="F362" s="7"/>
      <c r="G362" s="7"/>
      <c r="H362" s="7"/>
      <c r="I362" s="7"/>
      <c r="J362" s="7"/>
      <c r="K362" s="7"/>
    </row>
    <row r="363" spans="6:11" ht="23.25" customHeight="1">
      <c r="F363" s="7"/>
      <c r="G363" s="7"/>
      <c r="H363" s="7"/>
      <c r="I363" s="7"/>
      <c r="J363" s="7"/>
      <c r="K363" s="7"/>
    </row>
    <row r="364" spans="6:11" ht="23.25" customHeight="1">
      <c r="F364" s="7"/>
      <c r="G364" s="7"/>
      <c r="H364" s="7"/>
      <c r="I364" s="7"/>
      <c r="J364" s="7"/>
      <c r="K364" s="7"/>
    </row>
    <row r="365" spans="6:11" ht="23.25" customHeight="1">
      <c r="F365" s="7"/>
      <c r="G365" s="7"/>
      <c r="H365" s="7"/>
      <c r="I365" s="7"/>
      <c r="J365" s="7"/>
      <c r="K365" s="7"/>
    </row>
    <row r="366" spans="6:11" ht="23.25" customHeight="1">
      <c r="F366" s="7"/>
      <c r="G366" s="7"/>
      <c r="H366" s="7"/>
      <c r="I366" s="7"/>
      <c r="J366" s="7"/>
      <c r="K366" s="7"/>
    </row>
    <row r="367" spans="6:11" ht="23.25" customHeight="1">
      <c r="F367" s="7"/>
      <c r="G367" s="7"/>
      <c r="H367" s="7"/>
      <c r="I367" s="7"/>
      <c r="J367" s="7"/>
      <c r="K367" s="7"/>
    </row>
    <row r="368" spans="6:11" ht="23.25" customHeight="1">
      <c r="F368" s="7"/>
      <c r="G368" s="7"/>
      <c r="H368" s="7"/>
      <c r="I368" s="7"/>
      <c r="J368" s="7"/>
      <c r="K368" s="7"/>
    </row>
    <row r="369" spans="6:11" ht="23.25" customHeight="1">
      <c r="F369" s="7"/>
      <c r="G369" s="7"/>
      <c r="H369" s="7"/>
      <c r="I369" s="7"/>
      <c r="J369" s="7"/>
      <c r="K369" s="7"/>
    </row>
    <row r="370" spans="6:11" ht="23.25" customHeight="1">
      <c r="F370" s="7"/>
      <c r="G370" s="7"/>
      <c r="H370" s="7"/>
      <c r="I370" s="7"/>
      <c r="J370" s="7"/>
      <c r="K370" s="7"/>
    </row>
    <row r="371" spans="6:11" ht="23.25" customHeight="1">
      <c r="F371" s="7"/>
      <c r="G371" s="7"/>
      <c r="H371" s="7"/>
      <c r="I371" s="7"/>
      <c r="J371" s="7"/>
      <c r="K371" s="7"/>
    </row>
    <row r="372" spans="6:11" ht="23.25" customHeight="1">
      <c r="F372" s="7"/>
      <c r="G372" s="7"/>
      <c r="H372" s="7"/>
      <c r="I372" s="7"/>
      <c r="J372" s="7"/>
      <c r="K372" s="7"/>
    </row>
    <row r="373" spans="6:11" ht="23.25" customHeight="1">
      <c r="F373" s="7"/>
      <c r="G373" s="7"/>
      <c r="H373" s="7"/>
      <c r="I373" s="7"/>
      <c r="J373" s="7"/>
      <c r="K373" s="7"/>
    </row>
    <row r="374" spans="6:11" ht="23.25" customHeight="1">
      <c r="F374" s="7"/>
      <c r="G374" s="7"/>
      <c r="H374" s="7"/>
      <c r="I374" s="7"/>
      <c r="J374" s="7"/>
      <c r="K374" s="7"/>
    </row>
    <row r="375" spans="6:11" ht="23.25" customHeight="1">
      <c r="F375" s="7"/>
      <c r="G375" s="7"/>
      <c r="H375" s="7"/>
      <c r="I375" s="7"/>
      <c r="J375" s="7"/>
      <c r="K375" s="7"/>
    </row>
    <row r="376" spans="6:11" ht="23.25" customHeight="1">
      <c r="F376" s="7"/>
      <c r="G376" s="7"/>
      <c r="H376" s="7"/>
      <c r="I376" s="7"/>
      <c r="J376" s="7"/>
      <c r="K376" s="7"/>
    </row>
    <row r="377" spans="6:11" ht="23.25" customHeight="1">
      <c r="F377" s="7"/>
      <c r="G377" s="7"/>
      <c r="H377" s="7"/>
      <c r="I377" s="7"/>
      <c r="J377" s="7"/>
      <c r="K377" s="7"/>
    </row>
    <row r="378" spans="6:11" ht="23.25" customHeight="1">
      <c r="F378" s="7"/>
      <c r="G378" s="7"/>
      <c r="H378" s="7"/>
      <c r="I378" s="7"/>
      <c r="J378" s="7"/>
      <c r="K378" s="7"/>
    </row>
    <row r="379" spans="6:11" ht="23.25" customHeight="1">
      <c r="F379" s="7"/>
      <c r="G379" s="7"/>
      <c r="H379" s="7"/>
      <c r="I379" s="7"/>
      <c r="J379" s="7"/>
      <c r="K379" s="7"/>
    </row>
    <row r="380" spans="6:11" ht="23.25" customHeight="1">
      <c r="F380" s="7"/>
      <c r="G380" s="7"/>
      <c r="H380" s="7"/>
      <c r="I380" s="7"/>
      <c r="J380" s="7"/>
      <c r="K380" s="7"/>
    </row>
    <row r="381" spans="6:11" ht="23.25" customHeight="1">
      <c r="F381" s="7"/>
      <c r="G381" s="7"/>
      <c r="H381" s="7"/>
      <c r="I381" s="7"/>
      <c r="J381" s="7"/>
      <c r="K381" s="7"/>
    </row>
    <row r="382" spans="6:11" ht="23.25" customHeight="1">
      <c r="F382" s="7"/>
      <c r="G382" s="7"/>
      <c r="H382" s="7"/>
      <c r="I382" s="7"/>
      <c r="J382" s="7"/>
      <c r="K382" s="7"/>
    </row>
    <row r="383" spans="6:11" ht="23.25" customHeight="1">
      <c r="F383" s="7"/>
      <c r="G383" s="7"/>
      <c r="H383" s="7"/>
      <c r="I383" s="7"/>
      <c r="J383" s="7"/>
      <c r="K383" s="7"/>
    </row>
    <row r="384" spans="6:11" ht="23.25" customHeight="1">
      <c r="F384" s="7"/>
      <c r="G384" s="7"/>
      <c r="H384" s="7"/>
      <c r="I384" s="7"/>
      <c r="J384" s="7"/>
      <c r="K384" s="7"/>
    </row>
    <row r="385" spans="6:11" ht="23.25" customHeight="1">
      <c r="F385" s="7"/>
      <c r="G385" s="7"/>
      <c r="H385" s="7"/>
      <c r="I385" s="7"/>
      <c r="J385" s="7"/>
      <c r="K385" s="7"/>
    </row>
    <row r="386" spans="6:11" ht="23.25" customHeight="1">
      <c r="F386" s="7"/>
      <c r="G386" s="7"/>
      <c r="H386" s="7"/>
      <c r="I386" s="7"/>
      <c r="J386" s="7"/>
      <c r="K386" s="7"/>
    </row>
    <row r="387" spans="6:11" ht="23.25" customHeight="1">
      <c r="F387" s="7"/>
      <c r="G387" s="7"/>
      <c r="H387" s="7"/>
      <c r="I387" s="7"/>
      <c r="J387" s="7"/>
      <c r="K387" s="7"/>
    </row>
    <row r="388" spans="6:11" ht="23.25" customHeight="1">
      <c r="F388" s="7"/>
      <c r="G388" s="7"/>
      <c r="H388" s="7"/>
      <c r="I388" s="7"/>
      <c r="J388" s="7"/>
      <c r="K388" s="7"/>
    </row>
    <row r="389" spans="6:11" ht="23.25" customHeight="1">
      <c r="F389" s="7"/>
      <c r="G389" s="7"/>
      <c r="H389" s="7"/>
      <c r="I389" s="7"/>
      <c r="J389" s="7"/>
      <c r="K389" s="7"/>
    </row>
    <row r="390" spans="6:11" ht="23.25" customHeight="1">
      <c r="F390" s="7"/>
      <c r="G390" s="7"/>
      <c r="H390" s="7"/>
      <c r="I390" s="7"/>
      <c r="J390" s="7"/>
      <c r="K390" s="7"/>
    </row>
    <row r="391" spans="6:11" ht="23.25" customHeight="1">
      <c r="F391" s="7"/>
      <c r="G391" s="7"/>
      <c r="H391" s="7"/>
      <c r="I391" s="7"/>
      <c r="J391" s="7"/>
      <c r="K391" s="7"/>
    </row>
    <row r="392" spans="6:11" ht="23.25" customHeight="1">
      <c r="F392" s="7"/>
      <c r="G392" s="7"/>
      <c r="H392" s="7"/>
      <c r="I392" s="7"/>
      <c r="J392" s="7"/>
      <c r="K392" s="7"/>
    </row>
    <row r="393" spans="6:11" ht="23.25" customHeight="1">
      <c r="F393" s="7"/>
      <c r="G393" s="7"/>
      <c r="H393" s="7"/>
      <c r="I393" s="7"/>
      <c r="J393" s="7"/>
      <c r="K393" s="7"/>
    </row>
    <row r="394" spans="6:11" ht="23.25" customHeight="1">
      <c r="F394" s="7"/>
      <c r="G394" s="7"/>
      <c r="H394" s="7"/>
      <c r="I394" s="7"/>
      <c r="J394" s="7"/>
      <c r="K394" s="7"/>
    </row>
    <row r="395" spans="6:11" ht="23.25" customHeight="1">
      <c r="F395" s="7"/>
      <c r="G395" s="7"/>
      <c r="H395" s="7"/>
      <c r="I395" s="7"/>
      <c r="J395" s="7"/>
      <c r="K395" s="7"/>
    </row>
    <row r="396" spans="6:11" ht="23.25" customHeight="1">
      <c r="F396" s="7"/>
      <c r="G396" s="7"/>
      <c r="H396" s="7"/>
      <c r="I396" s="7"/>
      <c r="J396" s="7"/>
      <c r="K396" s="7"/>
    </row>
    <row r="397" spans="6:11" ht="23.25" customHeight="1">
      <c r="F397" s="7"/>
      <c r="G397" s="7"/>
      <c r="H397" s="7"/>
      <c r="I397" s="7"/>
      <c r="J397" s="7"/>
      <c r="K397" s="7"/>
    </row>
    <row r="398" spans="6:11" ht="23.25" customHeight="1">
      <c r="F398" s="7"/>
      <c r="G398" s="7"/>
      <c r="H398" s="7"/>
      <c r="I398" s="7"/>
      <c r="J398" s="7"/>
      <c r="K398" s="7"/>
    </row>
    <row r="399" spans="6:11" ht="23.25" customHeight="1">
      <c r="F399" s="7"/>
      <c r="G399" s="7"/>
      <c r="H399" s="7"/>
      <c r="I399" s="7"/>
      <c r="J399" s="7"/>
      <c r="K399" s="7"/>
    </row>
    <row r="400" spans="6:11" ht="23.25" customHeight="1">
      <c r="F400" s="7"/>
      <c r="G400" s="7"/>
      <c r="H400" s="7"/>
      <c r="I400" s="7"/>
      <c r="J400" s="7"/>
      <c r="K400" s="7"/>
    </row>
    <row r="401" spans="6:11" ht="23.25" customHeight="1">
      <c r="F401" s="7"/>
      <c r="G401" s="7"/>
      <c r="H401" s="7"/>
      <c r="I401" s="7"/>
      <c r="J401" s="7"/>
      <c r="K401" s="7"/>
    </row>
    <row r="402" spans="6:11" ht="23.25" customHeight="1">
      <c r="F402" s="7"/>
      <c r="G402" s="7"/>
      <c r="H402" s="7"/>
      <c r="I402" s="7"/>
      <c r="J402" s="7"/>
      <c r="K402" s="7"/>
    </row>
    <row r="403" spans="6:11" ht="23.25" customHeight="1">
      <c r="F403" s="7"/>
      <c r="G403" s="7"/>
      <c r="H403" s="7"/>
      <c r="I403" s="7"/>
      <c r="J403" s="7"/>
      <c r="K403" s="7"/>
    </row>
    <row r="404" spans="6:11" ht="23.25" customHeight="1">
      <c r="F404" s="7"/>
      <c r="G404" s="7"/>
      <c r="H404" s="7"/>
      <c r="I404" s="7"/>
      <c r="J404" s="7"/>
      <c r="K404" s="7"/>
    </row>
    <row r="405" spans="6:11" ht="23.25" customHeight="1">
      <c r="F405" s="7"/>
      <c r="G405" s="7"/>
      <c r="H405" s="7"/>
      <c r="I405" s="7"/>
      <c r="J405" s="7"/>
      <c r="K405" s="7"/>
    </row>
    <row r="406" spans="6:11" ht="23.25" customHeight="1">
      <c r="F406" s="7"/>
      <c r="G406" s="7"/>
      <c r="H406" s="7"/>
      <c r="I406" s="7"/>
      <c r="J406" s="7"/>
      <c r="K406" s="7"/>
    </row>
    <row r="407" spans="6:11" ht="23.25" customHeight="1">
      <c r="F407" s="7"/>
      <c r="G407" s="7"/>
      <c r="H407" s="7"/>
      <c r="I407" s="7"/>
      <c r="J407" s="7"/>
      <c r="K407" s="7"/>
    </row>
    <row r="408" spans="6:11" ht="23.25" customHeight="1">
      <c r="F408" s="7"/>
      <c r="G408" s="7"/>
      <c r="H408" s="7"/>
      <c r="I408" s="7"/>
      <c r="J408" s="7"/>
      <c r="K408" s="7"/>
    </row>
    <row r="409" spans="6:11" ht="23.25" customHeight="1">
      <c r="F409" s="7"/>
      <c r="G409" s="7"/>
      <c r="H409" s="7"/>
      <c r="I409" s="7"/>
      <c r="J409" s="7"/>
      <c r="K409" s="7"/>
    </row>
    <row r="410" spans="6:11" ht="23.25" customHeight="1">
      <c r="F410" s="7"/>
      <c r="G410" s="7"/>
      <c r="H410" s="7"/>
      <c r="I410" s="7"/>
      <c r="J410" s="7"/>
      <c r="K410" s="7"/>
    </row>
    <row r="411" spans="6:11" ht="23.25" customHeight="1">
      <c r="F411" s="7"/>
      <c r="G411" s="7"/>
      <c r="H411" s="7"/>
      <c r="I411" s="7"/>
      <c r="J411" s="7"/>
      <c r="K411" s="7"/>
    </row>
    <row r="412" spans="6:11" ht="23.25" customHeight="1">
      <c r="F412" s="7"/>
      <c r="G412" s="7"/>
      <c r="H412" s="7"/>
      <c r="I412" s="7"/>
      <c r="J412" s="7"/>
      <c r="K412" s="7"/>
    </row>
    <row r="413" spans="6:11" ht="23.25" customHeight="1">
      <c r="F413" s="7"/>
      <c r="G413" s="7"/>
      <c r="H413" s="7"/>
      <c r="I413" s="7"/>
      <c r="J413" s="7"/>
      <c r="K413" s="7"/>
    </row>
    <row r="414" spans="6:11" ht="23.25" customHeight="1">
      <c r="F414" s="7"/>
      <c r="G414" s="7"/>
      <c r="H414" s="7"/>
      <c r="I414" s="7"/>
      <c r="J414" s="7"/>
      <c r="K414" s="7"/>
    </row>
    <row r="415" spans="6:11" ht="23.25" customHeight="1">
      <c r="F415" s="7"/>
      <c r="G415" s="7"/>
      <c r="H415" s="7"/>
      <c r="I415" s="7"/>
      <c r="J415" s="7"/>
      <c r="K415" s="7"/>
    </row>
    <row r="416" spans="6:11" ht="23.25" customHeight="1">
      <c r="F416" s="7"/>
      <c r="G416" s="7"/>
      <c r="H416" s="7"/>
      <c r="I416" s="7"/>
      <c r="J416" s="7"/>
      <c r="K416" s="7"/>
    </row>
    <row r="417" spans="6:11" ht="23.25" customHeight="1">
      <c r="F417" s="7"/>
      <c r="G417" s="7"/>
      <c r="H417" s="7"/>
      <c r="I417" s="7"/>
      <c r="J417" s="7"/>
      <c r="K417" s="7"/>
    </row>
    <row r="418" spans="6:11" ht="23.25" customHeight="1">
      <c r="F418" s="7"/>
      <c r="G418" s="7"/>
      <c r="H418" s="7"/>
      <c r="I418" s="7"/>
      <c r="J418" s="7"/>
      <c r="K418" s="7"/>
    </row>
    <row r="419" spans="6:11" ht="23.25" customHeight="1">
      <c r="F419" s="7"/>
      <c r="G419" s="7"/>
      <c r="H419" s="7"/>
      <c r="I419" s="7"/>
      <c r="J419" s="7"/>
      <c r="K419" s="7"/>
    </row>
    <row r="420" spans="6:11" ht="23.25" customHeight="1">
      <c r="F420" s="7"/>
      <c r="G420" s="7"/>
      <c r="H420" s="7"/>
      <c r="I420" s="7"/>
      <c r="J420" s="7"/>
      <c r="K420" s="7"/>
    </row>
    <row r="421" spans="6:11" ht="23.25" customHeight="1">
      <c r="F421" s="7"/>
      <c r="G421" s="7"/>
      <c r="H421" s="7"/>
      <c r="I421" s="7"/>
      <c r="J421" s="7"/>
      <c r="K421" s="7"/>
    </row>
    <row r="422" spans="6:11" ht="23.25" customHeight="1">
      <c r="F422" s="7"/>
      <c r="G422" s="7"/>
      <c r="H422" s="7"/>
      <c r="I422" s="7"/>
      <c r="J422" s="7"/>
      <c r="K422" s="7"/>
    </row>
    <row r="423" spans="6:11" ht="23.25" customHeight="1">
      <c r="F423" s="7"/>
      <c r="G423" s="7"/>
      <c r="H423" s="7"/>
      <c r="I423" s="7"/>
      <c r="J423" s="7"/>
      <c r="K423" s="7"/>
    </row>
    <row r="424" spans="6:11" ht="23.25" customHeight="1">
      <c r="F424" s="7"/>
      <c r="G424" s="7"/>
      <c r="H424" s="7"/>
      <c r="I424" s="7"/>
      <c r="J424" s="7"/>
      <c r="K424" s="7"/>
    </row>
    <row r="425" spans="6:11" ht="23.25" customHeight="1">
      <c r="F425" s="7"/>
      <c r="G425" s="7"/>
      <c r="H425" s="7"/>
      <c r="I425" s="7"/>
      <c r="J425" s="7"/>
      <c r="K425" s="7"/>
    </row>
    <row r="426" spans="6:11" ht="23.25" customHeight="1">
      <c r="F426" s="7"/>
      <c r="G426" s="7"/>
      <c r="H426" s="7"/>
      <c r="I426" s="7"/>
      <c r="J426" s="7"/>
      <c r="K426" s="7"/>
    </row>
    <row r="427" spans="6:11" ht="23.25" customHeight="1">
      <c r="F427" s="7"/>
      <c r="G427" s="7"/>
      <c r="H427" s="7"/>
      <c r="I427" s="7"/>
      <c r="J427" s="7"/>
      <c r="K427" s="7"/>
    </row>
    <row r="428" spans="6:11" ht="23.25" customHeight="1">
      <c r="F428" s="7"/>
      <c r="G428" s="7"/>
      <c r="H428" s="7"/>
      <c r="I428" s="7"/>
      <c r="J428" s="7"/>
      <c r="K428" s="7"/>
    </row>
    <row r="429" spans="6:11" ht="23.25" customHeight="1">
      <c r="F429" s="7"/>
      <c r="G429" s="7"/>
      <c r="H429" s="7"/>
      <c r="I429" s="7"/>
      <c r="J429" s="7"/>
      <c r="K429" s="7"/>
    </row>
    <row r="430" spans="6:11" ht="23.25" customHeight="1">
      <c r="F430" s="7"/>
      <c r="G430" s="7"/>
      <c r="H430" s="7"/>
      <c r="I430" s="7"/>
      <c r="J430" s="7"/>
      <c r="K430" s="7"/>
    </row>
    <row r="431" spans="6:11" ht="23.25" customHeight="1">
      <c r="F431" s="7"/>
      <c r="G431" s="7"/>
      <c r="H431" s="7"/>
      <c r="I431" s="7"/>
      <c r="J431" s="7"/>
      <c r="K431" s="7"/>
    </row>
    <row r="432" spans="6:11" ht="23.25" customHeight="1">
      <c r="F432" s="7"/>
      <c r="G432" s="7"/>
      <c r="H432" s="7"/>
      <c r="I432" s="7"/>
      <c r="J432" s="7"/>
      <c r="K432" s="7"/>
    </row>
    <row r="433" spans="6:11" ht="23.25" customHeight="1">
      <c r="F433" s="7"/>
      <c r="G433" s="7"/>
      <c r="H433" s="7"/>
      <c r="I433" s="7"/>
      <c r="J433" s="7"/>
      <c r="K433" s="7"/>
    </row>
    <row r="434" spans="6:11" ht="23.25" customHeight="1">
      <c r="F434" s="7"/>
      <c r="G434" s="7"/>
      <c r="H434" s="7"/>
      <c r="I434" s="7"/>
      <c r="J434" s="7"/>
      <c r="K434" s="7"/>
    </row>
    <row r="435" spans="6:11" ht="23.25" customHeight="1">
      <c r="F435" s="7"/>
      <c r="G435" s="7"/>
      <c r="H435" s="7"/>
      <c r="I435" s="7"/>
      <c r="J435" s="7"/>
      <c r="K435" s="7"/>
    </row>
    <row r="436" spans="6:11" ht="23.25" customHeight="1">
      <c r="F436" s="7"/>
      <c r="G436" s="7"/>
      <c r="H436" s="7"/>
      <c r="I436" s="7"/>
      <c r="J436" s="7"/>
      <c r="K436" s="7"/>
    </row>
    <row r="437" spans="6:11" ht="23.25" customHeight="1">
      <c r="F437" s="7"/>
      <c r="G437" s="7"/>
      <c r="H437" s="7"/>
      <c r="I437" s="7"/>
      <c r="J437" s="7"/>
      <c r="K437" s="7"/>
    </row>
    <row r="438" spans="6:11" ht="23.25" customHeight="1">
      <c r="F438" s="7"/>
      <c r="G438" s="7"/>
      <c r="H438" s="7"/>
      <c r="I438" s="7"/>
      <c r="J438" s="7"/>
      <c r="K438" s="7"/>
    </row>
    <row r="439" spans="6:11" ht="23.25" customHeight="1">
      <c r="F439" s="7"/>
      <c r="G439" s="7"/>
      <c r="H439" s="7"/>
      <c r="I439" s="7"/>
      <c r="J439" s="7"/>
      <c r="K439" s="7"/>
    </row>
    <row r="440" spans="6:11" ht="23.25" customHeight="1">
      <c r="F440" s="7"/>
      <c r="G440" s="7"/>
      <c r="H440" s="7"/>
      <c r="I440" s="7"/>
      <c r="J440" s="7"/>
      <c r="K440" s="7"/>
    </row>
    <row r="441" spans="6:11" ht="23.25" customHeight="1">
      <c r="F441" s="7"/>
      <c r="G441" s="7"/>
      <c r="H441" s="7"/>
      <c r="I441" s="7"/>
      <c r="J441" s="7"/>
      <c r="K441" s="7"/>
    </row>
    <row r="442" spans="6:11" ht="23.25" customHeight="1">
      <c r="F442" s="7"/>
      <c r="G442" s="7"/>
      <c r="H442" s="7"/>
      <c r="I442" s="7"/>
      <c r="J442" s="7"/>
      <c r="K442" s="7"/>
    </row>
    <row r="443" spans="6:11" ht="23.25" customHeight="1">
      <c r="F443" s="7"/>
      <c r="G443" s="7"/>
      <c r="H443" s="7"/>
      <c r="I443" s="7"/>
      <c r="J443" s="7"/>
      <c r="K443" s="7"/>
    </row>
    <row r="444" spans="6:11" ht="23.25" customHeight="1">
      <c r="F444" s="7"/>
      <c r="G444" s="7"/>
      <c r="H444" s="7"/>
      <c r="I444" s="7"/>
      <c r="J444" s="7"/>
      <c r="K444" s="7"/>
    </row>
    <row r="445" spans="6:11" ht="23.25" customHeight="1">
      <c r="F445" s="7"/>
      <c r="G445" s="7"/>
      <c r="H445" s="7"/>
      <c r="I445" s="7"/>
      <c r="J445" s="7"/>
      <c r="K445" s="7"/>
    </row>
    <row r="446" spans="6:11" ht="23.25" customHeight="1">
      <c r="F446" s="7"/>
      <c r="G446" s="7"/>
      <c r="H446" s="7"/>
      <c r="I446" s="7"/>
      <c r="J446" s="7"/>
      <c r="K446" s="7"/>
    </row>
    <row r="447" spans="6:11" ht="23.25" customHeight="1">
      <c r="F447" s="7"/>
      <c r="G447" s="7"/>
      <c r="H447" s="7"/>
      <c r="I447" s="7"/>
      <c r="J447" s="7"/>
      <c r="K447" s="7"/>
    </row>
    <row r="448" spans="6:11" ht="23.25" customHeight="1">
      <c r="F448" s="7"/>
      <c r="G448" s="7"/>
      <c r="H448" s="7"/>
      <c r="I448" s="7"/>
      <c r="J448" s="7"/>
      <c r="K448" s="7"/>
    </row>
    <row r="449" spans="6:11" ht="23.25" customHeight="1">
      <c r="F449" s="7"/>
      <c r="G449" s="7"/>
      <c r="H449" s="7"/>
      <c r="I449" s="7"/>
      <c r="J449" s="7"/>
      <c r="K449" s="7"/>
    </row>
    <row r="450" spans="6:11" ht="23.25" customHeight="1">
      <c r="F450" s="7"/>
      <c r="G450" s="7"/>
      <c r="H450" s="7"/>
      <c r="I450" s="7"/>
      <c r="J450" s="7"/>
      <c r="K450" s="7"/>
    </row>
    <row r="451" spans="6:11" ht="23.25" customHeight="1">
      <c r="F451" s="7"/>
      <c r="G451" s="7"/>
      <c r="H451" s="7"/>
      <c r="I451" s="7"/>
      <c r="J451" s="7"/>
      <c r="K451" s="7"/>
    </row>
    <row r="452" spans="6:11" ht="23.25" customHeight="1">
      <c r="F452" s="7"/>
      <c r="G452" s="7"/>
      <c r="H452" s="7"/>
      <c r="I452" s="7"/>
      <c r="J452" s="7"/>
      <c r="K452" s="7"/>
    </row>
    <row r="453" spans="6:11" ht="23.25" customHeight="1">
      <c r="F453" s="7"/>
      <c r="G453" s="7"/>
      <c r="H453" s="7"/>
      <c r="I453" s="7"/>
      <c r="J453" s="7"/>
      <c r="K453" s="7"/>
    </row>
    <row r="454" spans="6:11" ht="23.25" customHeight="1">
      <c r="F454" s="7"/>
      <c r="G454" s="7"/>
      <c r="H454" s="7"/>
      <c r="I454" s="7"/>
      <c r="J454" s="7"/>
      <c r="K454" s="7"/>
    </row>
    <row r="455" spans="6:11" ht="23.25" customHeight="1">
      <c r="F455" s="7"/>
      <c r="G455" s="7"/>
      <c r="H455" s="7"/>
      <c r="I455" s="7"/>
      <c r="J455" s="7"/>
      <c r="K455" s="7"/>
    </row>
    <row r="456" spans="6:11" ht="23.25" customHeight="1">
      <c r="F456" s="7"/>
      <c r="G456" s="7"/>
      <c r="H456" s="7"/>
      <c r="I456" s="7"/>
      <c r="J456" s="7"/>
      <c r="K456" s="7"/>
    </row>
    <row r="457" spans="6:11" ht="23.25" customHeight="1">
      <c r="F457" s="7"/>
      <c r="G457" s="7"/>
      <c r="H457" s="7"/>
      <c r="I457" s="7"/>
      <c r="J457" s="7"/>
      <c r="K457" s="7"/>
    </row>
    <row r="458" spans="6:11" ht="23.25" customHeight="1">
      <c r="F458" s="7"/>
      <c r="G458" s="7"/>
      <c r="H458" s="7"/>
      <c r="I458" s="7"/>
      <c r="J458" s="7"/>
      <c r="K458" s="7"/>
    </row>
    <row r="459" spans="6:11" ht="23.25" customHeight="1">
      <c r="F459" s="7"/>
      <c r="G459" s="7"/>
      <c r="H459" s="7"/>
      <c r="I459" s="7"/>
      <c r="J459" s="7"/>
      <c r="K459" s="7"/>
    </row>
    <row r="460" spans="6:11" ht="23.25" customHeight="1">
      <c r="F460" s="7"/>
      <c r="G460" s="7"/>
      <c r="H460" s="7"/>
      <c r="I460" s="7"/>
      <c r="J460" s="7"/>
      <c r="K460" s="7"/>
    </row>
    <row r="461" spans="6:11" ht="23.25" customHeight="1">
      <c r="F461" s="7"/>
      <c r="G461" s="7"/>
      <c r="H461" s="7"/>
      <c r="I461" s="7"/>
      <c r="J461" s="7"/>
      <c r="K461" s="7"/>
    </row>
    <row r="462" spans="6:11" ht="23.25" customHeight="1">
      <c r="F462" s="7"/>
      <c r="G462" s="7"/>
      <c r="H462" s="7"/>
      <c r="I462" s="7"/>
      <c r="J462" s="7"/>
      <c r="K462" s="7"/>
    </row>
    <row r="463" spans="6:11" ht="23.25" customHeight="1">
      <c r="F463" s="7"/>
      <c r="G463" s="7"/>
      <c r="H463" s="7"/>
      <c r="I463" s="7"/>
      <c r="J463" s="7"/>
      <c r="K463" s="7"/>
    </row>
    <row r="464" spans="6:11" ht="23.25" customHeight="1">
      <c r="F464" s="7"/>
      <c r="G464" s="7"/>
      <c r="H464" s="7"/>
      <c r="I464" s="7"/>
      <c r="J464" s="7"/>
      <c r="K464" s="7"/>
    </row>
    <row r="465" spans="6:11" ht="23.25" customHeight="1">
      <c r="F465" s="7"/>
      <c r="G465" s="7"/>
      <c r="H465" s="7"/>
      <c r="I465" s="7"/>
      <c r="J465" s="7"/>
      <c r="K465" s="7"/>
    </row>
    <row r="466" spans="6:11" ht="23.25" customHeight="1">
      <c r="F466" s="7"/>
      <c r="G466" s="7"/>
      <c r="H466" s="7"/>
      <c r="I466" s="7"/>
      <c r="J466" s="7"/>
      <c r="K466" s="7"/>
    </row>
    <row r="467" spans="6:11" ht="23.25" customHeight="1">
      <c r="F467" s="7"/>
      <c r="G467" s="7"/>
      <c r="H467" s="7"/>
      <c r="I467" s="7"/>
      <c r="J467" s="7"/>
      <c r="K467" s="7"/>
    </row>
    <row r="468" spans="6:11" ht="23.25" customHeight="1">
      <c r="F468" s="7"/>
      <c r="G468" s="7"/>
      <c r="H468" s="7"/>
      <c r="I468" s="7"/>
      <c r="J468" s="7"/>
      <c r="K468" s="7"/>
    </row>
    <row r="469" spans="6:11" ht="23.25" customHeight="1">
      <c r="F469" s="7"/>
      <c r="G469" s="7"/>
      <c r="H469" s="7"/>
      <c r="I469" s="7"/>
      <c r="J469" s="7"/>
      <c r="K469" s="7"/>
    </row>
    <row r="470" spans="6:11" ht="23.25" customHeight="1">
      <c r="F470" s="7"/>
      <c r="G470" s="7"/>
      <c r="H470" s="7"/>
      <c r="I470" s="7"/>
      <c r="J470" s="7"/>
      <c r="K470" s="7"/>
    </row>
    <row r="471" spans="6:11" ht="23.25" customHeight="1">
      <c r="F471" s="7"/>
      <c r="G471" s="7"/>
      <c r="H471" s="7"/>
      <c r="I471" s="7"/>
      <c r="J471" s="7"/>
      <c r="K471" s="7"/>
    </row>
    <row r="472" spans="6:11" ht="23.25" customHeight="1">
      <c r="F472" s="7"/>
      <c r="G472" s="7"/>
      <c r="H472" s="7"/>
      <c r="I472" s="7"/>
      <c r="J472" s="7"/>
      <c r="K472" s="7"/>
    </row>
    <row r="473" spans="6:11" ht="23.25" customHeight="1">
      <c r="F473" s="7"/>
      <c r="G473" s="7"/>
      <c r="H473" s="7"/>
      <c r="I473" s="7"/>
      <c r="J473" s="7"/>
      <c r="K473" s="7"/>
    </row>
    <row r="474" spans="6:11" ht="23.25" customHeight="1">
      <c r="F474" s="7"/>
      <c r="G474" s="7"/>
      <c r="H474" s="7"/>
      <c r="I474" s="7"/>
      <c r="J474" s="7"/>
      <c r="K474" s="7"/>
    </row>
    <row r="475" spans="6:11" ht="23.25" customHeight="1">
      <c r="F475" s="7"/>
      <c r="G475" s="7"/>
      <c r="H475" s="7"/>
      <c r="I475" s="7"/>
      <c r="J475" s="7"/>
      <c r="K475" s="7"/>
    </row>
    <row r="476" spans="6:11" ht="23.25" customHeight="1">
      <c r="F476" s="7"/>
      <c r="G476" s="7"/>
      <c r="H476" s="7"/>
      <c r="I476" s="7"/>
      <c r="J476" s="7"/>
      <c r="K476" s="7"/>
    </row>
    <row r="477" spans="6:11" ht="23.25" customHeight="1">
      <c r="F477" s="7"/>
      <c r="G477" s="7"/>
      <c r="H477" s="7"/>
      <c r="I477" s="7"/>
      <c r="J477" s="7"/>
      <c r="K477" s="7"/>
    </row>
    <row r="478" spans="6:11" ht="23.25" customHeight="1">
      <c r="F478" s="7"/>
      <c r="G478" s="7"/>
      <c r="H478" s="7"/>
      <c r="I478" s="7"/>
      <c r="J478" s="7"/>
      <c r="K478" s="7"/>
    </row>
    <row r="479" spans="6:11" ht="23.25" customHeight="1">
      <c r="F479" s="7"/>
      <c r="G479" s="7"/>
      <c r="H479" s="7"/>
      <c r="I479" s="7"/>
      <c r="J479" s="7"/>
      <c r="K479" s="7"/>
    </row>
    <row r="480" spans="6:11" ht="23.25" customHeight="1">
      <c r="F480" s="7"/>
      <c r="G480" s="7"/>
      <c r="H480" s="7"/>
      <c r="I480" s="7"/>
      <c r="J480" s="7"/>
      <c r="K480" s="7"/>
    </row>
    <row r="481" spans="6:11" ht="23.25" customHeight="1">
      <c r="F481" s="7"/>
      <c r="G481" s="7"/>
      <c r="H481" s="7"/>
      <c r="I481" s="7"/>
      <c r="J481" s="7"/>
      <c r="K481" s="7"/>
    </row>
    <row r="482" spans="6:11" ht="23.25" customHeight="1">
      <c r="F482" s="7"/>
      <c r="G482" s="7"/>
      <c r="H482" s="7"/>
      <c r="I482" s="7"/>
      <c r="J482" s="7"/>
      <c r="K482" s="7"/>
    </row>
    <row r="483" spans="6:11" ht="23.25" customHeight="1">
      <c r="F483" s="7"/>
      <c r="G483" s="7"/>
      <c r="H483" s="7"/>
      <c r="I483" s="7"/>
      <c r="J483" s="7"/>
      <c r="K483" s="7"/>
    </row>
    <row r="484" spans="6:11" ht="23.25" customHeight="1">
      <c r="F484" s="7"/>
      <c r="G484" s="7"/>
      <c r="H484" s="7"/>
      <c r="I484" s="7"/>
      <c r="J484" s="7"/>
      <c r="K484" s="7"/>
    </row>
    <row r="485" spans="6:11" ht="23.25" customHeight="1">
      <c r="F485" s="7"/>
      <c r="G485" s="7"/>
      <c r="H485" s="7"/>
      <c r="I485" s="7"/>
      <c r="J485" s="7"/>
      <c r="K485" s="7"/>
    </row>
    <row r="486" spans="6:11" ht="23.25" customHeight="1">
      <c r="F486" s="7"/>
      <c r="G486" s="7"/>
      <c r="H486" s="7"/>
      <c r="I486" s="7"/>
      <c r="J486" s="7"/>
      <c r="K486" s="7"/>
    </row>
    <row r="487" spans="6:11" ht="23.25" customHeight="1">
      <c r="F487" s="7"/>
      <c r="G487" s="7"/>
      <c r="H487" s="7"/>
      <c r="I487" s="7"/>
      <c r="J487" s="7"/>
      <c r="K487" s="7"/>
    </row>
    <row r="488" spans="6:11" ht="23.25" customHeight="1">
      <c r="F488" s="7"/>
      <c r="G488" s="7"/>
      <c r="H488" s="7"/>
      <c r="I488" s="7"/>
      <c r="J488" s="7"/>
      <c r="K488" s="7"/>
    </row>
    <row r="489" spans="6:11" ht="23.25" customHeight="1">
      <c r="F489" s="7"/>
      <c r="G489" s="7"/>
      <c r="H489" s="7"/>
      <c r="I489" s="7"/>
      <c r="J489" s="7"/>
      <c r="K489" s="7"/>
    </row>
    <row r="490" spans="6:11" ht="23.25" customHeight="1">
      <c r="F490" s="7"/>
      <c r="G490" s="7"/>
      <c r="H490" s="7"/>
      <c r="I490" s="7"/>
      <c r="J490" s="7"/>
      <c r="K490" s="7"/>
    </row>
    <row r="491" spans="6:11" ht="23.25" customHeight="1">
      <c r="F491" s="7"/>
      <c r="G491" s="7"/>
      <c r="H491" s="7"/>
      <c r="I491" s="7"/>
      <c r="J491" s="7"/>
      <c r="K491" s="7"/>
    </row>
    <row r="492" spans="6:11" ht="23.25" customHeight="1">
      <c r="F492" s="7"/>
      <c r="G492" s="7"/>
      <c r="H492" s="7"/>
      <c r="I492" s="7"/>
      <c r="J492" s="7"/>
      <c r="K492" s="7"/>
    </row>
    <row r="493" spans="6:11" ht="23.25" customHeight="1">
      <c r="F493" s="7"/>
      <c r="G493" s="7"/>
      <c r="H493" s="7"/>
      <c r="I493" s="7"/>
      <c r="J493" s="7"/>
      <c r="K493" s="7"/>
    </row>
    <row r="494" spans="6:11" ht="23.25" customHeight="1">
      <c r="F494" s="7"/>
      <c r="G494" s="7"/>
      <c r="H494" s="7"/>
      <c r="I494" s="7"/>
      <c r="J494" s="7"/>
      <c r="K494" s="7"/>
    </row>
    <row r="495" spans="6:11" ht="23.25" customHeight="1">
      <c r="F495" s="7"/>
      <c r="G495" s="7"/>
      <c r="H495" s="7"/>
      <c r="I495" s="7"/>
      <c r="J495" s="7"/>
      <c r="K495" s="7"/>
    </row>
    <row r="496" spans="6:11" ht="23.25" customHeight="1">
      <c r="F496" s="7"/>
      <c r="G496" s="7"/>
      <c r="H496" s="7"/>
      <c r="I496" s="7"/>
      <c r="J496" s="7"/>
      <c r="K496" s="7"/>
    </row>
    <row r="497" spans="6:11" ht="23.25" customHeight="1">
      <c r="F497" s="7"/>
      <c r="G497" s="7"/>
      <c r="H497" s="7"/>
      <c r="I497" s="7"/>
      <c r="J497" s="7"/>
      <c r="K497" s="7"/>
    </row>
    <row r="498" spans="6:11" ht="23.25" customHeight="1">
      <c r="F498" s="7"/>
      <c r="G498" s="7"/>
      <c r="H498" s="7"/>
      <c r="I498" s="7"/>
      <c r="J498" s="7"/>
      <c r="K498" s="7"/>
    </row>
    <row r="499" spans="6:11" ht="23.25" customHeight="1">
      <c r="F499" s="7"/>
      <c r="G499" s="7"/>
      <c r="H499" s="7"/>
      <c r="I499" s="7"/>
      <c r="J499" s="7"/>
      <c r="K499" s="7"/>
    </row>
    <row r="500" spans="6:11" ht="23.25" customHeight="1">
      <c r="F500" s="7"/>
      <c r="G500" s="7"/>
      <c r="H500" s="7"/>
      <c r="I500" s="7"/>
      <c r="J500" s="7"/>
      <c r="K500" s="7"/>
    </row>
    <row r="501" spans="6:11" ht="23.25" customHeight="1">
      <c r="F501" s="7"/>
      <c r="G501" s="7"/>
      <c r="H501" s="7"/>
      <c r="I501" s="7"/>
      <c r="J501" s="7"/>
      <c r="K501" s="7"/>
    </row>
    <row r="502" spans="6:11" ht="23.25" customHeight="1">
      <c r="F502" s="7"/>
      <c r="G502" s="7"/>
      <c r="H502" s="7"/>
      <c r="I502" s="7"/>
      <c r="J502" s="7"/>
      <c r="K502" s="7"/>
    </row>
    <row r="503" spans="6:11" ht="23.25" customHeight="1">
      <c r="F503" s="7"/>
      <c r="G503" s="7"/>
      <c r="H503" s="7"/>
      <c r="I503" s="7"/>
      <c r="J503" s="7"/>
      <c r="K503" s="7"/>
    </row>
    <row r="504" spans="6:11" ht="23.25" customHeight="1">
      <c r="F504" s="7"/>
      <c r="G504" s="7"/>
      <c r="H504" s="7"/>
      <c r="I504" s="7"/>
      <c r="J504" s="7"/>
      <c r="K504" s="7"/>
    </row>
    <row r="505" spans="6:11" ht="23.25" customHeight="1">
      <c r="F505" s="7"/>
      <c r="G505" s="7"/>
      <c r="H505" s="7"/>
      <c r="I505" s="7"/>
      <c r="J505" s="7"/>
      <c r="K505" s="7"/>
    </row>
    <row r="506" spans="6:11" ht="23.25" customHeight="1">
      <c r="F506" s="7"/>
      <c r="G506" s="7"/>
      <c r="H506" s="7"/>
      <c r="I506" s="7"/>
      <c r="J506" s="7"/>
      <c r="K506" s="7"/>
    </row>
    <row r="507" spans="6:11" ht="23.25" customHeight="1">
      <c r="F507" s="7"/>
      <c r="G507" s="7"/>
      <c r="H507" s="7"/>
      <c r="I507" s="7"/>
      <c r="J507" s="7"/>
      <c r="K507" s="7"/>
    </row>
    <row r="508" spans="6:11" ht="23.25" customHeight="1">
      <c r="F508" s="7"/>
      <c r="G508" s="7"/>
      <c r="H508" s="7"/>
      <c r="I508" s="7"/>
      <c r="J508" s="7"/>
      <c r="K508" s="7"/>
    </row>
    <row r="509" spans="6:11" ht="23.25" customHeight="1">
      <c r="F509" s="7"/>
      <c r="G509" s="7"/>
      <c r="H509" s="7"/>
      <c r="I509" s="7"/>
      <c r="J509" s="7"/>
      <c r="K509" s="7"/>
    </row>
    <row r="510" spans="6:11" ht="23.25" customHeight="1">
      <c r="F510" s="7"/>
      <c r="G510" s="7"/>
      <c r="H510" s="7"/>
      <c r="I510" s="7"/>
      <c r="J510" s="7"/>
      <c r="K510" s="7"/>
    </row>
    <row r="511" spans="6:11" ht="23.25" customHeight="1">
      <c r="F511" s="7"/>
      <c r="G511" s="7"/>
      <c r="H511" s="7"/>
      <c r="I511" s="7"/>
      <c r="J511" s="7"/>
      <c r="K511" s="7"/>
    </row>
    <row r="512" spans="6:11" ht="23.25" customHeight="1">
      <c r="F512" s="7"/>
      <c r="G512" s="7"/>
      <c r="H512" s="7"/>
      <c r="I512" s="7"/>
      <c r="J512" s="7"/>
      <c r="K512" s="7"/>
    </row>
    <row r="513" spans="6:11" ht="23.25" customHeight="1">
      <c r="F513" s="7"/>
      <c r="G513" s="7"/>
      <c r="H513" s="7"/>
      <c r="I513" s="7"/>
      <c r="J513" s="7"/>
      <c r="K513" s="7"/>
    </row>
    <row r="514" spans="6:11" ht="23.25" customHeight="1">
      <c r="F514" s="7"/>
      <c r="G514" s="7"/>
      <c r="H514" s="7"/>
      <c r="I514" s="7"/>
      <c r="J514" s="7"/>
      <c r="K514" s="7"/>
    </row>
    <row r="515" spans="6:11" ht="23.25" customHeight="1">
      <c r="F515" s="7"/>
      <c r="G515" s="7"/>
      <c r="H515" s="7"/>
      <c r="I515" s="7"/>
      <c r="J515" s="7"/>
      <c r="K515" s="7"/>
    </row>
    <row r="516" spans="6:11" ht="23.25" customHeight="1">
      <c r="F516" s="7"/>
      <c r="G516" s="7"/>
      <c r="H516" s="7"/>
      <c r="I516" s="7"/>
      <c r="J516" s="7"/>
      <c r="K516" s="7"/>
    </row>
    <row r="517" spans="6:11" ht="23.25" customHeight="1">
      <c r="F517" s="7"/>
      <c r="G517" s="7"/>
      <c r="H517" s="7"/>
      <c r="I517" s="7"/>
      <c r="J517" s="7"/>
      <c r="K517" s="7"/>
    </row>
    <row r="518" spans="6:11" ht="23.25" customHeight="1">
      <c r="F518" s="7"/>
      <c r="G518" s="7"/>
      <c r="H518" s="7"/>
      <c r="I518" s="7"/>
      <c r="J518" s="7"/>
      <c r="K518" s="7"/>
    </row>
    <row r="519" spans="6:11" ht="23.25" customHeight="1">
      <c r="F519" s="7"/>
      <c r="G519" s="7"/>
      <c r="H519" s="7"/>
      <c r="I519" s="7"/>
      <c r="J519" s="7"/>
      <c r="K519" s="7"/>
    </row>
    <row r="520" spans="6:11" ht="23.25" customHeight="1">
      <c r="F520" s="7"/>
      <c r="G520" s="7"/>
      <c r="H520" s="7"/>
      <c r="I520" s="7"/>
      <c r="J520" s="7"/>
      <c r="K520" s="7"/>
    </row>
    <row r="521" spans="6:11" ht="23.25" customHeight="1">
      <c r="F521" s="7"/>
      <c r="G521" s="7"/>
      <c r="H521" s="7"/>
      <c r="I521" s="7"/>
      <c r="J521" s="7"/>
      <c r="K521" s="7"/>
    </row>
    <row r="522" spans="6:11" ht="23.25" customHeight="1">
      <c r="F522" s="7"/>
      <c r="G522" s="7"/>
      <c r="H522" s="7"/>
      <c r="I522" s="7"/>
      <c r="J522" s="7"/>
      <c r="K522" s="7"/>
    </row>
    <row r="523" spans="6:11" ht="23.25" customHeight="1">
      <c r="F523" s="7"/>
      <c r="G523" s="7"/>
      <c r="H523" s="7"/>
      <c r="I523" s="7"/>
      <c r="J523" s="7"/>
      <c r="K523" s="7"/>
    </row>
    <row r="524" spans="6:11" ht="23.25" customHeight="1">
      <c r="F524" s="7"/>
      <c r="G524" s="7"/>
      <c r="H524" s="7"/>
      <c r="I524" s="7"/>
      <c r="J524" s="7"/>
      <c r="K524" s="7"/>
    </row>
    <row r="525" spans="6:11" ht="23.25" customHeight="1">
      <c r="F525" s="7"/>
      <c r="G525" s="7"/>
      <c r="H525" s="7"/>
      <c r="I525" s="7"/>
      <c r="J525" s="7"/>
      <c r="K525" s="7"/>
    </row>
    <row r="526" spans="6:11" ht="23.25" customHeight="1">
      <c r="F526" s="7"/>
      <c r="G526" s="7"/>
      <c r="H526" s="7"/>
      <c r="I526" s="7"/>
      <c r="J526" s="7"/>
      <c r="K526" s="7"/>
    </row>
    <row r="527" spans="6:11" ht="23.25" customHeight="1">
      <c r="F527" s="7"/>
      <c r="G527" s="7"/>
      <c r="H527" s="7"/>
      <c r="I527" s="7"/>
      <c r="J527" s="7"/>
      <c r="K527" s="7"/>
    </row>
    <row r="528" spans="6:11" ht="23.25" customHeight="1">
      <c r="F528" s="7"/>
      <c r="G528" s="7"/>
      <c r="H528" s="7"/>
      <c r="I528" s="7"/>
      <c r="J528" s="7"/>
      <c r="K528" s="7"/>
    </row>
    <row r="529" spans="6:11" ht="23.25" customHeight="1">
      <c r="F529" s="7"/>
      <c r="G529" s="7"/>
      <c r="H529" s="7"/>
      <c r="I529" s="7"/>
      <c r="J529" s="7"/>
      <c r="K529" s="7"/>
    </row>
    <row r="530" spans="6:11" ht="23.25" customHeight="1">
      <c r="F530" s="7"/>
      <c r="G530" s="7"/>
      <c r="H530" s="7"/>
      <c r="I530" s="7"/>
      <c r="J530" s="7"/>
      <c r="K530" s="7"/>
    </row>
    <row r="531" spans="6:11" ht="23.25" customHeight="1">
      <c r="F531" s="7"/>
      <c r="G531" s="7"/>
      <c r="H531" s="7"/>
      <c r="I531" s="7"/>
      <c r="J531" s="7"/>
      <c r="K531" s="7"/>
    </row>
    <row r="532" spans="6:11" ht="23.25" customHeight="1">
      <c r="F532" s="7"/>
      <c r="G532" s="7"/>
      <c r="H532" s="7"/>
      <c r="I532" s="7"/>
      <c r="J532" s="7"/>
      <c r="K532" s="7"/>
    </row>
    <row r="533" spans="6:11" ht="23.25" customHeight="1">
      <c r="F533" s="7"/>
      <c r="G533" s="7"/>
      <c r="H533" s="7"/>
      <c r="I533" s="7"/>
      <c r="J533" s="7"/>
      <c r="K533" s="7"/>
    </row>
    <row r="534" spans="6:11" ht="23.25" customHeight="1">
      <c r="F534" s="7"/>
      <c r="G534" s="7"/>
      <c r="H534" s="7"/>
      <c r="I534" s="7"/>
      <c r="J534" s="7"/>
      <c r="K534" s="7"/>
    </row>
    <row r="535" spans="6:11" ht="23.25" customHeight="1">
      <c r="F535" s="7"/>
      <c r="G535" s="7"/>
      <c r="H535" s="7"/>
      <c r="I535" s="7"/>
      <c r="J535" s="7"/>
      <c r="K535" s="7"/>
    </row>
    <row r="536" spans="6:11" ht="23.25" customHeight="1">
      <c r="F536" s="7"/>
      <c r="G536" s="7"/>
      <c r="H536" s="7"/>
      <c r="I536" s="7"/>
      <c r="J536" s="7"/>
      <c r="K536" s="7"/>
    </row>
    <row r="537" spans="6:11" ht="23.25" customHeight="1">
      <c r="F537" s="7"/>
      <c r="G537" s="7"/>
      <c r="H537" s="7"/>
      <c r="I537" s="7"/>
      <c r="J537" s="7"/>
      <c r="K537" s="7"/>
    </row>
    <row r="538" spans="6:11" ht="23.25" customHeight="1">
      <c r="F538" s="7"/>
      <c r="G538" s="7"/>
      <c r="H538" s="7"/>
      <c r="I538" s="7"/>
      <c r="J538" s="7"/>
      <c r="K538" s="7"/>
    </row>
    <row r="539" spans="6:11" ht="23.25" customHeight="1">
      <c r="F539" s="7"/>
      <c r="G539" s="7"/>
      <c r="H539" s="7"/>
      <c r="I539" s="7"/>
      <c r="J539" s="7"/>
      <c r="K539" s="7"/>
    </row>
    <row r="540" spans="6:11" ht="23.25" customHeight="1">
      <c r="F540" s="7"/>
      <c r="G540" s="7"/>
      <c r="H540" s="7"/>
      <c r="I540" s="7"/>
      <c r="J540" s="7"/>
      <c r="K540" s="7"/>
    </row>
    <row r="541" spans="6:11" ht="23.25" customHeight="1">
      <c r="F541" s="7"/>
      <c r="G541" s="7"/>
      <c r="H541" s="7"/>
      <c r="I541" s="7"/>
      <c r="J541" s="7"/>
      <c r="K541" s="7"/>
    </row>
    <row r="542" spans="6:11" ht="23.25" customHeight="1">
      <c r="F542" s="7"/>
      <c r="G542" s="7"/>
      <c r="H542" s="7"/>
      <c r="I542" s="7"/>
      <c r="J542" s="7"/>
      <c r="K542" s="7"/>
    </row>
    <row r="543" spans="6:11" ht="23.25" customHeight="1">
      <c r="F543" s="7"/>
      <c r="G543" s="7"/>
      <c r="H543" s="7"/>
      <c r="I543" s="7"/>
      <c r="J543" s="7"/>
      <c r="K543" s="7"/>
    </row>
    <row r="544" spans="6:11" ht="23.25" customHeight="1">
      <c r="F544" s="7"/>
      <c r="G544" s="7"/>
      <c r="H544" s="7"/>
      <c r="I544" s="7"/>
      <c r="J544" s="7"/>
      <c r="K544" s="7"/>
    </row>
    <row r="545" spans="6:11" ht="23.25" customHeight="1">
      <c r="F545" s="7"/>
      <c r="G545" s="7"/>
      <c r="H545" s="7"/>
      <c r="I545" s="7"/>
      <c r="J545" s="7"/>
      <c r="K545" s="7"/>
    </row>
    <row r="546" spans="6:11" ht="23.25" customHeight="1">
      <c r="F546" s="7"/>
      <c r="G546" s="7"/>
      <c r="H546" s="7"/>
      <c r="I546" s="7"/>
      <c r="J546" s="7"/>
      <c r="K546" s="7"/>
    </row>
    <row r="547" spans="6:11" ht="23.25" customHeight="1">
      <c r="F547" s="7"/>
      <c r="G547" s="7"/>
      <c r="H547" s="7"/>
      <c r="I547" s="7"/>
      <c r="J547" s="7"/>
      <c r="K547" s="7"/>
    </row>
    <row r="548" spans="6:11" ht="23.25" customHeight="1">
      <c r="F548" s="7"/>
      <c r="G548" s="7"/>
      <c r="H548" s="7"/>
      <c r="I548" s="7"/>
      <c r="J548" s="7"/>
      <c r="K548" s="7"/>
    </row>
    <row r="549" spans="6:11" ht="23.25" customHeight="1">
      <c r="F549" s="7"/>
      <c r="G549" s="7"/>
      <c r="H549" s="7"/>
      <c r="I549" s="7"/>
      <c r="J549" s="7"/>
      <c r="K549" s="7"/>
    </row>
    <row r="550" spans="6:11" ht="23.25" customHeight="1">
      <c r="F550" s="7"/>
      <c r="G550" s="7"/>
      <c r="H550" s="7"/>
      <c r="I550" s="7"/>
      <c r="J550" s="7"/>
      <c r="K550" s="7"/>
    </row>
    <row r="551" spans="6:11" ht="23.25" customHeight="1">
      <c r="F551" s="7"/>
      <c r="G551" s="7"/>
      <c r="H551" s="7"/>
      <c r="I551" s="7"/>
      <c r="J551" s="7"/>
      <c r="K551" s="7"/>
    </row>
    <row r="552" spans="6:11" ht="23.25" customHeight="1">
      <c r="F552" s="7"/>
      <c r="G552" s="7"/>
      <c r="H552" s="7"/>
      <c r="I552" s="7"/>
      <c r="J552" s="7"/>
      <c r="K552" s="7"/>
    </row>
    <row r="553" spans="6:11" ht="23.25" customHeight="1">
      <c r="F553" s="7"/>
      <c r="G553" s="7"/>
      <c r="H553" s="7"/>
      <c r="I553" s="7"/>
      <c r="J553" s="7"/>
      <c r="K553" s="7"/>
    </row>
    <row r="554" spans="6:11" ht="23.25" customHeight="1">
      <c r="F554" s="7"/>
      <c r="G554" s="7"/>
      <c r="H554" s="7"/>
      <c r="I554" s="7"/>
      <c r="J554" s="7"/>
      <c r="K554" s="7"/>
    </row>
    <row r="555" spans="6:11" ht="23.25" customHeight="1">
      <c r="F555" s="7"/>
      <c r="G555" s="7"/>
      <c r="H555" s="7"/>
      <c r="I555" s="7"/>
      <c r="J555" s="7"/>
      <c r="K555" s="7"/>
    </row>
    <row r="556" spans="6:11" ht="23.25" customHeight="1">
      <c r="F556" s="7"/>
      <c r="G556" s="7"/>
      <c r="H556" s="7"/>
      <c r="I556" s="7"/>
      <c r="J556" s="7"/>
      <c r="K556" s="7"/>
    </row>
    <row r="557" spans="6:11" ht="23.25" customHeight="1">
      <c r="F557" s="7"/>
      <c r="G557" s="7"/>
      <c r="H557" s="7"/>
      <c r="I557" s="7"/>
      <c r="J557" s="7"/>
      <c r="K557" s="7"/>
    </row>
    <row r="558" spans="6:11" ht="23.25" customHeight="1">
      <c r="F558" s="7"/>
      <c r="G558" s="7"/>
      <c r="H558" s="7"/>
      <c r="I558" s="7"/>
      <c r="J558" s="7"/>
      <c r="K558" s="7"/>
    </row>
    <row r="559" spans="6:11" ht="23.25" customHeight="1">
      <c r="F559" s="7"/>
      <c r="G559" s="7"/>
      <c r="H559" s="7"/>
      <c r="I559" s="7"/>
      <c r="J559" s="7"/>
      <c r="K559" s="7"/>
    </row>
    <row r="560" spans="6:11" ht="23.25" customHeight="1">
      <c r="F560" s="7"/>
      <c r="G560" s="7"/>
      <c r="H560" s="7"/>
      <c r="I560" s="7"/>
      <c r="J560" s="7"/>
      <c r="K560" s="7"/>
    </row>
    <row r="561" spans="6:11" ht="23.25" customHeight="1">
      <c r="F561" s="7"/>
      <c r="G561" s="7"/>
      <c r="H561" s="7"/>
      <c r="I561" s="7"/>
      <c r="J561" s="7"/>
      <c r="K561" s="7"/>
    </row>
    <row r="562" spans="6:11" ht="23.25" customHeight="1">
      <c r="F562" s="7"/>
      <c r="G562" s="7"/>
      <c r="H562" s="7"/>
      <c r="I562" s="7"/>
      <c r="J562" s="7"/>
      <c r="K562" s="7"/>
    </row>
    <row r="563" spans="6:11" ht="23.25" customHeight="1">
      <c r="F563" s="7"/>
      <c r="G563" s="7"/>
      <c r="H563" s="7"/>
      <c r="I563" s="7"/>
      <c r="J563" s="7"/>
      <c r="K563" s="7"/>
    </row>
    <row r="564" spans="6:11" ht="23.25" customHeight="1">
      <c r="F564" s="7"/>
      <c r="G564" s="7"/>
      <c r="H564" s="7"/>
      <c r="I564" s="7"/>
      <c r="J564" s="7"/>
      <c r="K564" s="7"/>
    </row>
    <row r="565" spans="6:11" ht="23.25" customHeight="1">
      <c r="F565" s="7"/>
      <c r="G565" s="7"/>
      <c r="H565" s="7"/>
      <c r="I565" s="7"/>
      <c r="J565" s="7"/>
      <c r="K565" s="7"/>
    </row>
    <row r="566" spans="6:11" ht="23.25" customHeight="1">
      <c r="F566" s="7"/>
      <c r="G566" s="7"/>
      <c r="H566" s="7"/>
      <c r="I566" s="7"/>
      <c r="J566" s="7"/>
      <c r="K566" s="7"/>
    </row>
    <row r="567" spans="6:11" ht="23.25" customHeight="1">
      <c r="F567" s="7"/>
      <c r="G567" s="7"/>
      <c r="H567" s="7"/>
      <c r="I567" s="7"/>
      <c r="J567" s="7"/>
      <c r="K567" s="7"/>
    </row>
    <row r="568" spans="6:11" ht="23.25" customHeight="1">
      <c r="F568" s="7"/>
      <c r="G568" s="7"/>
      <c r="H568" s="7"/>
      <c r="I568" s="7"/>
      <c r="J568" s="7"/>
      <c r="K568" s="7"/>
    </row>
    <row r="569" spans="6:11" ht="23.25" customHeight="1">
      <c r="F569" s="7"/>
      <c r="G569" s="7"/>
      <c r="H569" s="7"/>
      <c r="I569" s="7"/>
      <c r="J569" s="7"/>
      <c r="K569" s="7"/>
    </row>
    <row r="570" spans="6:11" ht="23.25" customHeight="1">
      <c r="F570" s="7"/>
      <c r="G570" s="7"/>
      <c r="H570" s="7"/>
      <c r="I570" s="7"/>
      <c r="J570" s="7"/>
      <c r="K570" s="7"/>
    </row>
    <row r="571" spans="6:11" ht="23.25" customHeight="1">
      <c r="F571" s="7"/>
      <c r="G571" s="7"/>
      <c r="H571" s="7"/>
      <c r="I571" s="7"/>
      <c r="J571" s="7"/>
      <c r="K571" s="7"/>
    </row>
    <row r="572" spans="6:11" ht="23.25" customHeight="1">
      <c r="F572" s="7"/>
      <c r="G572" s="7"/>
      <c r="H572" s="7"/>
      <c r="I572" s="7"/>
      <c r="J572" s="7"/>
      <c r="K572" s="7"/>
    </row>
    <row r="573" spans="6:11" ht="23.25" customHeight="1">
      <c r="F573" s="7"/>
      <c r="G573" s="7"/>
      <c r="H573" s="7"/>
      <c r="I573" s="7"/>
      <c r="J573" s="7"/>
      <c r="K573" s="7"/>
    </row>
    <row r="574" spans="6:11" ht="23.25" customHeight="1">
      <c r="F574" s="7"/>
      <c r="G574" s="7"/>
      <c r="H574" s="7"/>
      <c r="I574" s="7"/>
      <c r="J574" s="7"/>
      <c r="K574" s="7"/>
    </row>
    <row r="575" spans="6:11" ht="23.25" customHeight="1">
      <c r="F575" s="7"/>
      <c r="G575" s="7"/>
      <c r="H575" s="7"/>
      <c r="I575" s="7"/>
      <c r="J575" s="7"/>
      <c r="K575" s="7"/>
    </row>
    <row r="576" spans="6:11" ht="23.25" customHeight="1">
      <c r="F576" s="7"/>
      <c r="G576" s="7"/>
      <c r="H576" s="7"/>
      <c r="I576" s="7"/>
      <c r="J576" s="7"/>
      <c r="K576" s="7"/>
    </row>
    <row r="577" spans="6:11" ht="23.25" customHeight="1">
      <c r="F577" s="7"/>
      <c r="G577" s="7"/>
      <c r="H577" s="7"/>
      <c r="I577" s="7"/>
      <c r="J577" s="7"/>
      <c r="K577" s="7"/>
    </row>
    <row r="578" spans="6:11" ht="23.25" customHeight="1">
      <c r="F578" s="7"/>
      <c r="G578" s="7"/>
      <c r="H578" s="7"/>
      <c r="I578" s="7"/>
      <c r="J578" s="7"/>
      <c r="K578" s="7"/>
    </row>
    <row r="579" spans="6:11" ht="23.25" customHeight="1">
      <c r="F579" s="7"/>
      <c r="G579" s="7"/>
      <c r="H579" s="7"/>
      <c r="I579" s="7"/>
      <c r="J579" s="7"/>
      <c r="K579" s="7"/>
    </row>
    <row r="580" spans="6:11" ht="23.25" customHeight="1">
      <c r="F580" s="7"/>
      <c r="G580" s="7"/>
      <c r="H580" s="7"/>
      <c r="I580" s="7"/>
      <c r="J580" s="7"/>
      <c r="K580" s="7"/>
    </row>
    <row r="581" spans="6:11" ht="23.25" customHeight="1">
      <c r="F581" s="7"/>
      <c r="G581" s="7"/>
      <c r="H581" s="7"/>
      <c r="I581" s="7"/>
      <c r="J581" s="7"/>
      <c r="K581" s="7"/>
    </row>
    <row r="582" spans="6:11" ht="23.25" customHeight="1">
      <c r="F582" s="7"/>
      <c r="G582" s="7"/>
      <c r="H582" s="7"/>
      <c r="I582" s="7"/>
      <c r="J582" s="7"/>
      <c r="K582" s="7"/>
    </row>
    <row r="583" spans="6:11" ht="23.25" customHeight="1">
      <c r="F583" s="7"/>
      <c r="G583" s="7"/>
      <c r="H583" s="7"/>
      <c r="I583" s="7"/>
      <c r="J583" s="7"/>
      <c r="K583" s="7"/>
    </row>
    <row r="584" spans="6:11" ht="23.25" customHeight="1">
      <c r="F584" s="7"/>
      <c r="G584" s="7"/>
      <c r="H584" s="7"/>
      <c r="I584" s="7"/>
      <c r="J584" s="7"/>
      <c r="K584" s="7"/>
    </row>
    <row r="585" spans="6:11" ht="23.25" customHeight="1">
      <c r="F585" s="7"/>
      <c r="G585" s="7"/>
      <c r="H585" s="7"/>
      <c r="I585" s="7"/>
      <c r="J585" s="7"/>
      <c r="K585" s="7"/>
    </row>
    <row r="586" spans="6:11" ht="23.25" customHeight="1">
      <c r="F586" s="7"/>
      <c r="G586" s="7"/>
      <c r="H586" s="7"/>
      <c r="I586" s="7"/>
      <c r="J586" s="7"/>
      <c r="K586" s="7"/>
    </row>
    <row r="587" spans="6:11" ht="23.25" customHeight="1">
      <c r="F587" s="7"/>
      <c r="G587" s="7"/>
      <c r="H587" s="7"/>
      <c r="I587" s="7"/>
      <c r="J587" s="7"/>
      <c r="K587" s="7"/>
    </row>
    <row r="588" spans="6:11" ht="23.25" customHeight="1">
      <c r="F588" s="7"/>
      <c r="G588" s="7"/>
      <c r="H588" s="7"/>
      <c r="I588" s="7"/>
      <c r="J588" s="7"/>
      <c r="K588" s="7"/>
    </row>
    <row r="589" spans="6:11" ht="23.25" customHeight="1">
      <c r="F589" s="7"/>
      <c r="G589" s="7"/>
      <c r="H589" s="7"/>
      <c r="I589" s="7"/>
      <c r="J589" s="7"/>
      <c r="K589" s="7"/>
    </row>
    <row r="590" spans="6:11" ht="23.25" customHeight="1">
      <c r="F590" s="7"/>
      <c r="G590" s="7"/>
      <c r="H590" s="7"/>
      <c r="I590" s="7"/>
      <c r="J590" s="7"/>
      <c r="K590" s="7"/>
    </row>
    <row r="591" spans="6:11" ht="23.25" customHeight="1">
      <c r="F591" s="7"/>
      <c r="G591" s="7"/>
      <c r="H591" s="7"/>
      <c r="I591" s="7"/>
      <c r="J591" s="7"/>
      <c r="K591" s="7"/>
    </row>
    <row r="592" spans="6:11" ht="23.25" customHeight="1">
      <c r="F592" s="7"/>
      <c r="G592" s="7"/>
      <c r="H592" s="7"/>
      <c r="I592" s="7"/>
      <c r="J592" s="7"/>
      <c r="K592" s="7"/>
    </row>
    <row r="593" spans="6:11" ht="23.25" customHeight="1">
      <c r="F593" s="7"/>
      <c r="G593" s="7"/>
      <c r="H593" s="7"/>
      <c r="I593" s="7"/>
      <c r="J593" s="7"/>
      <c r="K593" s="7"/>
    </row>
    <row r="594" spans="6:11" ht="23.25" customHeight="1">
      <c r="F594" s="7"/>
      <c r="G594" s="7"/>
      <c r="H594" s="7"/>
      <c r="I594" s="7"/>
      <c r="J594" s="7"/>
      <c r="K594" s="7"/>
    </row>
    <row r="595" spans="6:11" ht="23.25" customHeight="1">
      <c r="F595" s="7"/>
      <c r="G595" s="7"/>
      <c r="H595" s="7"/>
      <c r="I595" s="7"/>
      <c r="J595" s="7"/>
      <c r="K595" s="7"/>
    </row>
    <row r="596" spans="6:11" ht="23.25" customHeight="1">
      <c r="F596" s="7"/>
      <c r="G596" s="7"/>
      <c r="H596" s="7"/>
      <c r="I596" s="7"/>
      <c r="J596" s="7"/>
      <c r="K596" s="7"/>
    </row>
    <row r="597" spans="6:11" ht="23.25" customHeight="1">
      <c r="F597" s="7"/>
      <c r="G597" s="7"/>
      <c r="H597" s="7"/>
      <c r="I597" s="7"/>
      <c r="J597" s="7"/>
      <c r="K597" s="7"/>
    </row>
    <row r="598" spans="6:11" ht="23.25" customHeight="1">
      <c r="F598" s="7"/>
      <c r="G598" s="7"/>
      <c r="H598" s="7"/>
      <c r="I598" s="7"/>
      <c r="J598" s="7"/>
      <c r="K598" s="7"/>
    </row>
    <row r="599" spans="6:11" ht="23.25" customHeight="1">
      <c r="F599" s="7"/>
      <c r="G599" s="7"/>
      <c r="H599" s="7"/>
      <c r="I599" s="7"/>
      <c r="J599" s="7"/>
      <c r="K599" s="7"/>
    </row>
    <row r="600" spans="6:11" ht="23.25" customHeight="1">
      <c r="F600" s="7"/>
      <c r="G600" s="7"/>
      <c r="H600" s="7"/>
      <c r="I600" s="7"/>
      <c r="J600" s="7"/>
      <c r="K600" s="7"/>
    </row>
    <row r="601" spans="6:11" ht="23.25" customHeight="1">
      <c r="F601" s="7"/>
      <c r="G601" s="7"/>
      <c r="H601" s="7"/>
      <c r="I601" s="7"/>
      <c r="J601" s="7"/>
      <c r="K601" s="7"/>
    </row>
    <row r="602" spans="6:11" ht="23.25" customHeight="1">
      <c r="F602" s="7"/>
      <c r="G602" s="7"/>
      <c r="H602" s="7"/>
      <c r="I602" s="7"/>
      <c r="J602" s="7"/>
      <c r="K602" s="7"/>
    </row>
    <row r="603" spans="6:11" ht="23.25" customHeight="1">
      <c r="F603" s="7"/>
      <c r="G603" s="7"/>
      <c r="H603" s="7"/>
      <c r="I603" s="7"/>
      <c r="J603" s="7"/>
      <c r="K603" s="7"/>
    </row>
    <row r="604" spans="6:11" ht="23.25" customHeight="1">
      <c r="F604" s="7"/>
      <c r="G604" s="7"/>
      <c r="H604" s="7"/>
      <c r="I604" s="7"/>
      <c r="J604" s="7"/>
      <c r="K604" s="7"/>
    </row>
    <row r="605" spans="6:11" ht="23.25" customHeight="1">
      <c r="F605" s="7"/>
      <c r="G605" s="7"/>
      <c r="H605" s="7"/>
      <c r="I605" s="7"/>
      <c r="J605" s="7"/>
      <c r="K605" s="7"/>
    </row>
    <row r="606" spans="6:11" ht="23.25" customHeight="1">
      <c r="F606" s="7"/>
      <c r="G606" s="7"/>
      <c r="H606" s="7"/>
      <c r="I606" s="7"/>
      <c r="J606" s="7"/>
      <c r="K606" s="7"/>
    </row>
    <row r="607" spans="6:11" ht="23.25" customHeight="1">
      <c r="F607" s="7"/>
      <c r="G607" s="7"/>
      <c r="H607" s="7"/>
      <c r="I607" s="7"/>
      <c r="J607" s="7"/>
      <c r="K607" s="7"/>
    </row>
    <row r="608" spans="6:11" ht="23.25" customHeight="1">
      <c r="F608" s="7"/>
      <c r="G608" s="7"/>
      <c r="H608" s="7"/>
      <c r="I608" s="7"/>
      <c r="J608" s="7"/>
      <c r="K608" s="7"/>
    </row>
    <row r="609" spans="6:11" ht="23.25" customHeight="1">
      <c r="F609" s="7"/>
      <c r="G609" s="7"/>
      <c r="H609" s="7"/>
      <c r="I609" s="7"/>
      <c r="J609" s="7"/>
      <c r="K609" s="7"/>
    </row>
    <row r="610" spans="6:11" ht="23.25" customHeight="1">
      <c r="F610" s="7"/>
      <c r="G610" s="7"/>
      <c r="H610" s="7"/>
      <c r="I610" s="7"/>
      <c r="J610" s="7"/>
      <c r="K610" s="7"/>
    </row>
    <row r="611" spans="6:11" ht="23.25" customHeight="1">
      <c r="F611" s="7"/>
      <c r="G611" s="7"/>
      <c r="H611" s="7"/>
      <c r="I611" s="7"/>
      <c r="J611" s="7"/>
      <c r="K611" s="7"/>
    </row>
    <row r="612" spans="6:11" ht="23.25" customHeight="1">
      <c r="F612" s="7"/>
      <c r="G612" s="7"/>
      <c r="H612" s="7"/>
      <c r="I612" s="7"/>
      <c r="J612" s="7"/>
      <c r="K612" s="7"/>
    </row>
    <row r="613" spans="6:11" ht="23.25" customHeight="1">
      <c r="F613" s="7"/>
      <c r="G613" s="7"/>
      <c r="H613" s="7"/>
      <c r="I613" s="7"/>
      <c r="J613" s="7"/>
      <c r="K613" s="7"/>
    </row>
    <row r="614" spans="6:11" ht="23.25" customHeight="1">
      <c r="F614" s="7"/>
      <c r="G614" s="7"/>
      <c r="H614" s="7"/>
      <c r="I614" s="7"/>
      <c r="J614" s="7"/>
      <c r="K614" s="7"/>
    </row>
    <row r="615" spans="6:11" ht="23.25" customHeight="1">
      <c r="F615" s="7"/>
      <c r="G615" s="7"/>
      <c r="H615" s="7"/>
      <c r="I615" s="7"/>
      <c r="J615" s="7"/>
      <c r="K615" s="7"/>
    </row>
    <row r="616" spans="6:11" ht="23.25" customHeight="1">
      <c r="F616" s="7"/>
      <c r="G616" s="7"/>
      <c r="H616" s="7"/>
      <c r="I616" s="7"/>
      <c r="J616" s="7"/>
      <c r="K616" s="7"/>
    </row>
    <row r="617" spans="6:11" ht="23.25" customHeight="1">
      <c r="F617" s="7"/>
      <c r="G617" s="7"/>
      <c r="H617" s="7"/>
      <c r="I617" s="7"/>
      <c r="J617" s="7"/>
      <c r="K617" s="7"/>
    </row>
    <row r="618" spans="6:11" ht="23.25" customHeight="1">
      <c r="F618" s="7"/>
      <c r="G618" s="7"/>
      <c r="H618" s="7"/>
      <c r="I618" s="7"/>
      <c r="J618" s="7"/>
      <c r="K618" s="7"/>
    </row>
    <row r="619" spans="6:11" ht="23.25" customHeight="1">
      <c r="F619" s="7"/>
      <c r="G619" s="7"/>
      <c r="H619" s="7"/>
      <c r="I619" s="7"/>
      <c r="J619" s="7"/>
      <c r="K619" s="7"/>
    </row>
    <row r="620" spans="6:11" ht="23.25" customHeight="1">
      <c r="F620" s="7"/>
      <c r="G620" s="7"/>
      <c r="H620" s="7"/>
      <c r="I620" s="7"/>
      <c r="J620" s="7"/>
      <c r="K620" s="7"/>
    </row>
    <row r="621" spans="6:11" ht="23.25" customHeight="1">
      <c r="F621" s="7"/>
      <c r="G621" s="7"/>
      <c r="H621" s="7"/>
      <c r="I621" s="7"/>
      <c r="J621" s="7"/>
      <c r="K621" s="7"/>
    </row>
    <row r="622" spans="6:11" ht="23.25" customHeight="1">
      <c r="F622" s="7"/>
      <c r="G622" s="7"/>
      <c r="H622" s="7"/>
      <c r="I622" s="7"/>
      <c r="J622" s="7"/>
      <c r="K622" s="7"/>
    </row>
    <row r="623" spans="6:11" ht="23.25" customHeight="1">
      <c r="F623" s="7"/>
      <c r="G623" s="7"/>
      <c r="H623" s="7"/>
      <c r="I623" s="7"/>
      <c r="J623" s="7"/>
      <c r="K623" s="7"/>
    </row>
    <row r="624" spans="6:11" ht="23.25" customHeight="1">
      <c r="F624" s="7"/>
      <c r="G624" s="7"/>
      <c r="H624" s="7"/>
      <c r="I624" s="7"/>
      <c r="J624" s="7"/>
      <c r="K624" s="7"/>
    </row>
    <row r="625" spans="6:11" ht="23.25" customHeight="1">
      <c r="F625" s="7"/>
      <c r="G625" s="7"/>
      <c r="H625" s="7"/>
      <c r="I625" s="7"/>
      <c r="J625" s="7"/>
      <c r="K625" s="7"/>
    </row>
    <row r="626" spans="6:11" ht="23.25" customHeight="1">
      <c r="F626" s="7"/>
      <c r="G626" s="7"/>
      <c r="H626" s="7"/>
      <c r="I626" s="7"/>
      <c r="J626" s="7"/>
      <c r="K626" s="7"/>
    </row>
    <row r="627" spans="6:11" ht="23.25" customHeight="1">
      <c r="F627" s="7"/>
      <c r="G627" s="7"/>
      <c r="H627" s="7"/>
      <c r="I627" s="7"/>
      <c r="J627" s="7"/>
      <c r="K627" s="7"/>
    </row>
    <row r="628" spans="6:11" ht="23.25" customHeight="1">
      <c r="F628" s="7"/>
      <c r="G628" s="7"/>
      <c r="H628" s="7"/>
      <c r="I628" s="7"/>
      <c r="J628" s="7"/>
      <c r="K628" s="7"/>
    </row>
    <row r="629" spans="6:11" ht="23.25" customHeight="1">
      <c r="F629" s="7"/>
      <c r="G629" s="7"/>
      <c r="H629" s="7"/>
      <c r="I629" s="7"/>
      <c r="J629" s="7"/>
      <c r="K629" s="7"/>
    </row>
    <row r="630" spans="6:11" ht="23.25" customHeight="1">
      <c r="F630" s="7"/>
      <c r="G630" s="7"/>
      <c r="H630" s="7"/>
      <c r="I630" s="7"/>
      <c r="J630" s="7"/>
      <c r="K630" s="7"/>
    </row>
    <row r="631" spans="6:11" ht="23.25" customHeight="1">
      <c r="F631" s="7"/>
      <c r="G631" s="7"/>
      <c r="H631" s="7"/>
      <c r="I631" s="7"/>
      <c r="J631" s="7"/>
      <c r="K631" s="7"/>
    </row>
    <row r="632" spans="6:11" ht="23.25" customHeight="1">
      <c r="F632" s="7"/>
      <c r="G632" s="7"/>
      <c r="H632" s="7"/>
      <c r="I632" s="7"/>
      <c r="J632" s="7"/>
      <c r="K632" s="7"/>
    </row>
    <row r="633" spans="6:11" ht="23.25" customHeight="1">
      <c r="F633" s="7"/>
      <c r="G633" s="7"/>
      <c r="H633" s="7"/>
      <c r="I633" s="7"/>
      <c r="J633" s="7"/>
      <c r="K633" s="7"/>
    </row>
    <row r="634" spans="6:11" ht="23.25" customHeight="1">
      <c r="F634" s="7"/>
      <c r="G634" s="7"/>
      <c r="H634" s="7"/>
      <c r="I634" s="7"/>
      <c r="J634" s="7"/>
      <c r="K634" s="7"/>
    </row>
    <row r="635" spans="6:11" ht="23.25" customHeight="1">
      <c r="F635" s="7"/>
      <c r="G635" s="7"/>
      <c r="H635" s="7"/>
      <c r="I635" s="7"/>
      <c r="J635" s="7"/>
      <c r="K635" s="7"/>
    </row>
    <row r="636" spans="6:11" ht="23.25" customHeight="1">
      <c r="F636" s="7"/>
      <c r="G636" s="7"/>
      <c r="H636" s="7"/>
      <c r="I636" s="7"/>
      <c r="J636" s="7"/>
      <c r="K636" s="7"/>
    </row>
    <row r="637" spans="6:11" ht="23.25" customHeight="1">
      <c r="F637" s="7"/>
      <c r="G637" s="7"/>
      <c r="H637" s="7"/>
      <c r="I637" s="7"/>
      <c r="J637" s="7"/>
      <c r="K637" s="7"/>
    </row>
    <row r="638" spans="6:11" ht="23.25" customHeight="1">
      <c r="F638" s="7"/>
      <c r="G638" s="7"/>
      <c r="H638" s="7"/>
      <c r="I638" s="7"/>
      <c r="J638" s="7"/>
      <c r="K638" s="7"/>
    </row>
    <row r="639" spans="6:11" ht="23.25" customHeight="1">
      <c r="F639" s="7"/>
      <c r="G639" s="7"/>
      <c r="H639" s="7"/>
      <c r="I639" s="7"/>
      <c r="J639" s="7"/>
      <c r="K639" s="7"/>
    </row>
    <row r="640" spans="6:11" ht="23.25" customHeight="1">
      <c r="F640" s="7"/>
      <c r="G640" s="7"/>
      <c r="H640" s="7"/>
      <c r="I640" s="7"/>
      <c r="J640" s="7"/>
      <c r="K640" s="7"/>
    </row>
    <row r="641" spans="6:11" ht="23.25" customHeight="1">
      <c r="F641" s="7"/>
      <c r="G641" s="7"/>
      <c r="H641" s="7"/>
      <c r="I641" s="7"/>
      <c r="J641" s="7"/>
      <c r="K641" s="7"/>
    </row>
    <row r="642" spans="6:11" ht="23.25" customHeight="1">
      <c r="F642" s="7"/>
      <c r="G642" s="7"/>
      <c r="H642" s="7"/>
      <c r="I642" s="7"/>
      <c r="J642" s="7"/>
      <c r="K642" s="7"/>
    </row>
    <row r="643" spans="6:11" ht="23.25" customHeight="1">
      <c r="F643" s="7"/>
      <c r="G643" s="7"/>
      <c r="H643" s="7"/>
      <c r="I643" s="7"/>
      <c r="J643" s="7"/>
      <c r="K643" s="7"/>
    </row>
    <row r="644" spans="6:11" ht="23.25" customHeight="1">
      <c r="F644" s="7"/>
      <c r="G644" s="7"/>
      <c r="H644" s="7"/>
      <c r="I644" s="7"/>
      <c r="J644" s="7"/>
      <c r="K644" s="7"/>
    </row>
    <row r="645" spans="6:11" ht="23.25" customHeight="1">
      <c r="F645" s="7"/>
      <c r="G645" s="7"/>
      <c r="H645" s="7"/>
      <c r="I645" s="7"/>
      <c r="J645" s="7"/>
      <c r="K645" s="7"/>
    </row>
    <row r="646" spans="6:11" ht="23.25" customHeight="1">
      <c r="F646" s="7"/>
      <c r="G646" s="7"/>
      <c r="H646" s="7"/>
      <c r="I646" s="7"/>
      <c r="J646" s="7"/>
      <c r="K646" s="7"/>
    </row>
    <row r="647" spans="6:11" ht="23.25" customHeight="1">
      <c r="F647" s="7"/>
      <c r="G647" s="7"/>
      <c r="H647" s="7"/>
      <c r="I647" s="7"/>
      <c r="J647" s="7"/>
      <c r="K647" s="7"/>
    </row>
    <row r="648" spans="6:11" ht="23.25" customHeight="1">
      <c r="F648" s="7"/>
      <c r="G648" s="7"/>
      <c r="H648" s="7"/>
      <c r="I648" s="7"/>
      <c r="J648" s="7"/>
      <c r="K648" s="7"/>
    </row>
    <row r="649" spans="6:11" ht="23.25" customHeight="1">
      <c r="F649" s="7"/>
      <c r="G649" s="7"/>
      <c r="H649" s="7"/>
      <c r="I649" s="7"/>
      <c r="J649" s="7"/>
      <c r="K649" s="7"/>
    </row>
    <row r="650" spans="6:11" ht="23.25" customHeight="1">
      <c r="F650" s="7"/>
      <c r="G650" s="7"/>
      <c r="H650" s="7"/>
      <c r="I650" s="7"/>
      <c r="J650" s="7"/>
      <c r="K650" s="7"/>
    </row>
    <row r="651" spans="6:11" ht="23.25" customHeight="1">
      <c r="F651" s="7"/>
      <c r="G651" s="7"/>
      <c r="H651" s="7"/>
      <c r="I651" s="7"/>
      <c r="J651" s="7"/>
      <c r="K651" s="7"/>
    </row>
    <row r="652" spans="6:11" ht="23.25" customHeight="1">
      <c r="F652" s="7"/>
      <c r="G652" s="7"/>
      <c r="H652" s="7"/>
      <c r="I652" s="7"/>
      <c r="J652" s="7"/>
      <c r="K652" s="7"/>
    </row>
    <row r="653" spans="6:11" ht="23.25" customHeight="1">
      <c r="F653" s="7"/>
      <c r="G653" s="7"/>
      <c r="H653" s="7"/>
      <c r="I653" s="7"/>
      <c r="J653" s="7"/>
      <c r="K653" s="7"/>
    </row>
    <row r="654" spans="6:11" ht="23.25" customHeight="1">
      <c r="F654" s="7"/>
      <c r="G654" s="7"/>
      <c r="H654" s="7"/>
      <c r="I654" s="7"/>
      <c r="J654" s="7"/>
      <c r="K654" s="7"/>
    </row>
    <row r="655" spans="6:11" ht="23.25" customHeight="1">
      <c r="F655" s="7"/>
      <c r="G655" s="7"/>
      <c r="H655" s="7"/>
      <c r="I655" s="7"/>
      <c r="J655" s="7"/>
      <c r="K655" s="7"/>
    </row>
    <row r="656" spans="6:11" ht="23.25" customHeight="1">
      <c r="F656" s="7"/>
      <c r="G656" s="7"/>
      <c r="H656" s="7"/>
      <c r="I656" s="7"/>
      <c r="J656" s="7"/>
      <c r="K656" s="7"/>
    </row>
    <row r="657" spans="6:11" ht="23.25" customHeight="1">
      <c r="F657" s="7"/>
      <c r="G657" s="7"/>
      <c r="H657" s="7"/>
      <c r="I657" s="7"/>
      <c r="J657" s="7"/>
      <c r="K657" s="7"/>
    </row>
    <row r="658" spans="6:11" ht="23.25" customHeight="1">
      <c r="F658" s="7"/>
      <c r="G658" s="7"/>
      <c r="H658" s="7"/>
      <c r="I658" s="7"/>
      <c r="J658" s="7"/>
      <c r="K658" s="7"/>
    </row>
    <row r="659" spans="6:11" ht="23.25" customHeight="1">
      <c r="F659" s="7"/>
      <c r="G659" s="7"/>
      <c r="H659" s="7"/>
      <c r="I659" s="7"/>
      <c r="J659" s="7"/>
      <c r="K659" s="7"/>
    </row>
    <row r="660" spans="6:11" ht="23.25" customHeight="1">
      <c r="F660" s="7"/>
      <c r="G660" s="7"/>
      <c r="H660" s="7"/>
      <c r="I660" s="7"/>
      <c r="J660" s="7"/>
      <c r="K660" s="7"/>
    </row>
    <row r="661" spans="6:11" ht="23.25" customHeight="1">
      <c r="F661" s="7"/>
      <c r="G661" s="7"/>
      <c r="H661" s="7"/>
      <c r="I661" s="7"/>
      <c r="J661" s="7"/>
      <c r="K661" s="7"/>
    </row>
    <row r="662" spans="6:11" ht="23.25" customHeight="1">
      <c r="F662" s="7"/>
      <c r="G662" s="7"/>
      <c r="H662" s="7"/>
      <c r="I662" s="7"/>
      <c r="J662" s="7"/>
      <c r="K662" s="7"/>
    </row>
    <row r="663" spans="6:11" ht="23.25" customHeight="1">
      <c r="F663" s="7"/>
      <c r="G663" s="7"/>
      <c r="H663" s="7"/>
      <c r="I663" s="7"/>
      <c r="J663" s="7"/>
      <c r="K663" s="7"/>
    </row>
    <row r="664" spans="6:11" ht="23.25" customHeight="1">
      <c r="F664" s="7"/>
      <c r="G664" s="7"/>
      <c r="H664" s="7"/>
      <c r="I664" s="7"/>
      <c r="J664" s="7"/>
      <c r="K664" s="7"/>
    </row>
    <row r="665" spans="6:11" ht="23.25" customHeight="1">
      <c r="F665" s="7"/>
      <c r="G665" s="7"/>
      <c r="H665" s="7"/>
      <c r="I665" s="7"/>
      <c r="J665" s="7"/>
      <c r="K665" s="7"/>
    </row>
    <row r="666" spans="6:11" ht="23.25" customHeight="1">
      <c r="F666" s="7"/>
      <c r="G666" s="7"/>
      <c r="H666" s="7"/>
      <c r="I666" s="7"/>
      <c r="J666" s="7"/>
      <c r="K666" s="7"/>
    </row>
    <row r="667" spans="6:11" ht="23.25" customHeight="1">
      <c r="F667" s="7"/>
      <c r="G667" s="7"/>
      <c r="H667" s="7"/>
      <c r="I667" s="7"/>
      <c r="J667" s="7"/>
      <c r="K667" s="7"/>
    </row>
    <row r="668" spans="6:11" ht="23.25" customHeight="1">
      <c r="F668" s="7"/>
      <c r="G668" s="7"/>
      <c r="H668" s="7"/>
      <c r="I668" s="7"/>
      <c r="J668" s="7"/>
      <c r="K668" s="7"/>
    </row>
    <row r="669" spans="6:11" ht="23.25" customHeight="1">
      <c r="F669" s="7"/>
      <c r="G669" s="7"/>
      <c r="H669" s="7"/>
      <c r="I669" s="7"/>
      <c r="J669" s="7"/>
      <c r="K669" s="7"/>
    </row>
    <row r="670" spans="6:11" ht="23.25" customHeight="1">
      <c r="F670" s="7"/>
      <c r="G670" s="7"/>
      <c r="H670" s="7"/>
      <c r="I670" s="7"/>
      <c r="J670" s="7"/>
      <c r="K670" s="7"/>
    </row>
    <row r="671" spans="6:11" ht="23.25" customHeight="1">
      <c r="F671" s="7"/>
      <c r="G671" s="7"/>
      <c r="H671" s="7"/>
      <c r="I671" s="7"/>
      <c r="J671" s="7"/>
      <c r="K671" s="7"/>
    </row>
    <row r="672" spans="6:11" ht="23.25" customHeight="1">
      <c r="F672" s="7"/>
      <c r="G672" s="7"/>
      <c r="H672" s="7"/>
      <c r="I672" s="7"/>
      <c r="J672" s="7"/>
      <c r="K672" s="7"/>
    </row>
    <row r="673" spans="6:11" ht="23.25" customHeight="1">
      <c r="F673" s="7"/>
      <c r="G673" s="7"/>
      <c r="H673" s="7"/>
      <c r="I673" s="7"/>
      <c r="J673" s="7"/>
      <c r="K673" s="7"/>
    </row>
    <row r="674" spans="6:11" ht="23.25" customHeight="1">
      <c r="F674" s="7"/>
      <c r="G674" s="7"/>
      <c r="H674" s="7"/>
      <c r="I674" s="7"/>
      <c r="J674" s="7"/>
      <c r="K674" s="7"/>
    </row>
    <row r="675" spans="6:11" ht="23.25" customHeight="1">
      <c r="F675" s="7"/>
      <c r="G675" s="7"/>
      <c r="H675" s="7"/>
      <c r="I675" s="7"/>
      <c r="J675" s="7"/>
      <c r="K675" s="7"/>
    </row>
    <row r="676" spans="6:11" ht="23.25" customHeight="1">
      <c r="F676" s="7"/>
      <c r="G676" s="7"/>
      <c r="H676" s="7"/>
      <c r="I676" s="7"/>
      <c r="J676" s="7"/>
      <c r="K676" s="7"/>
    </row>
    <row r="677" spans="6:11" ht="23.25" customHeight="1">
      <c r="F677" s="7"/>
      <c r="G677" s="7"/>
      <c r="H677" s="7"/>
      <c r="I677" s="7"/>
      <c r="J677" s="7"/>
      <c r="K677" s="7"/>
    </row>
    <row r="678" spans="6:11" ht="23.25" customHeight="1">
      <c r="F678" s="7"/>
      <c r="G678" s="7"/>
      <c r="H678" s="7"/>
      <c r="I678" s="7"/>
      <c r="J678" s="7"/>
      <c r="K678" s="7"/>
    </row>
    <row r="679" spans="6:11" ht="23.25" customHeight="1">
      <c r="F679" s="7"/>
      <c r="G679" s="7"/>
      <c r="H679" s="7"/>
      <c r="I679" s="7"/>
      <c r="J679" s="7"/>
      <c r="K679" s="7"/>
    </row>
    <row r="680" spans="6:11" ht="23.25" customHeight="1">
      <c r="F680" s="7"/>
      <c r="G680" s="7"/>
      <c r="H680" s="7"/>
      <c r="I680" s="7"/>
      <c r="J680" s="7"/>
      <c r="K680" s="7"/>
    </row>
    <row r="681" spans="6:11" ht="23.25" customHeight="1">
      <c r="F681" s="7"/>
      <c r="G681" s="7"/>
      <c r="H681" s="7"/>
      <c r="I681" s="7"/>
      <c r="J681" s="7"/>
      <c r="K681" s="7"/>
    </row>
    <row r="682" spans="6:11" ht="23.25" customHeight="1">
      <c r="F682" s="7"/>
      <c r="G682" s="7"/>
      <c r="H682" s="7"/>
      <c r="I682" s="7"/>
      <c r="J682" s="7"/>
      <c r="K682" s="7"/>
    </row>
    <row r="683" spans="6:11" ht="23.25" customHeight="1">
      <c r="F683" s="7"/>
      <c r="G683" s="7"/>
      <c r="H683" s="7"/>
      <c r="I683" s="7"/>
      <c r="J683" s="7"/>
      <c r="K683" s="7"/>
    </row>
    <row r="684" spans="6:11" ht="23.25" customHeight="1">
      <c r="F684" s="7"/>
      <c r="G684" s="7"/>
      <c r="H684" s="7"/>
      <c r="I684" s="7"/>
      <c r="J684" s="7"/>
      <c r="K684" s="7"/>
    </row>
    <row r="685" spans="6:11" ht="23.25" customHeight="1">
      <c r="F685" s="7"/>
      <c r="G685" s="7"/>
      <c r="H685" s="7"/>
      <c r="I685" s="7"/>
      <c r="J685" s="7"/>
      <c r="K685" s="7"/>
    </row>
    <row r="686" spans="6:11" ht="23.25" customHeight="1">
      <c r="F686" s="7"/>
      <c r="G686" s="7"/>
      <c r="H686" s="7"/>
      <c r="I686" s="7"/>
      <c r="J686" s="7"/>
      <c r="K686" s="7"/>
    </row>
    <row r="687" spans="6:11" ht="23.25" customHeight="1">
      <c r="F687" s="7"/>
      <c r="G687" s="7"/>
      <c r="H687" s="7"/>
      <c r="I687" s="7"/>
      <c r="J687" s="7"/>
      <c r="K687" s="7"/>
    </row>
    <row r="688" spans="6:11" ht="23.25" customHeight="1">
      <c r="F688" s="7"/>
      <c r="G688" s="7"/>
      <c r="H688" s="7"/>
      <c r="I688" s="7"/>
      <c r="J688" s="7"/>
      <c r="K688" s="7"/>
    </row>
    <row r="689" spans="6:11" ht="23.25" customHeight="1">
      <c r="F689" s="7"/>
      <c r="G689" s="7"/>
      <c r="H689" s="7"/>
      <c r="I689" s="7"/>
      <c r="J689" s="7"/>
      <c r="K689" s="7"/>
    </row>
    <row r="690" spans="6:11" ht="23.25" customHeight="1">
      <c r="F690" s="7"/>
      <c r="G690" s="7"/>
      <c r="H690" s="7"/>
      <c r="I690" s="7"/>
      <c r="J690" s="7"/>
      <c r="K690" s="7"/>
    </row>
    <row r="691" spans="6:11" ht="23.25" customHeight="1">
      <c r="F691" s="7"/>
      <c r="G691" s="7"/>
      <c r="H691" s="7"/>
      <c r="I691" s="7"/>
      <c r="J691" s="7"/>
      <c r="K691" s="7"/>
    </row>
    <row r="692" spans="6:11" ht="23.25" customHeight="1">
      <c r="F692" s="7"/>
      <c r="G692" s="7"/>
      <c r="H692" s="7"/>
      <c r="I692" s="7"/>
      <c r="J692" s="7"/>
      <c r="K692" s="7"/>
    </row>
    <row r="693" spans="6:11" ht="23.25" customHeight="1">
      <c r="F693" s="7"/>
      <c r="G693" s="7"/>
      <c r="H693" s="7"/>
      <c r="I693" s="7"/>
      <c r="J693" s="7"/>
      <c r="K693" s="7"/>
    </row>
    <row r="694" spans="6:11" ht="23.25" customHeight="1">
      <c r="F694" s="7"/>
      <c r="G694" s="7"/>
      <c r="H694" s="7"/>
      <c r="I694" s="7"/>
      <c r="J694" s="7"/>
      <c r="K694" s="7"/>
    </row>
    <row r="695" spans="6:11" ht="23.25" customHeight="1">
      <c r="F695" s="7"/>
      <c r="G695" s="7"/>
      <c r="H695" s="7"/>
      <c r="I695" s="7"/>
      <c r="J695" s="7"/>
      <c r="K695" s="7"/>
    </row>
    <row r="696" spans="6:11" ht="23.25" customHeight="1">
      <c r="F696" s="7"/>
      <c r="G696" s="7"/>
      <c r="H696" s="7"/>
      <c r="I696" s="7"/>
      <c r="J696" s="7"/>
      <c r="K696" s="7"/>
    </row>
    <row r="697" spans="6:11" ht="23.25" customHeight="1">
      <c r="F697" s="7"/>
      <c r="G697" s="7"/>
      <c r="H697" s="7"/>
      <c r="I697" s="7"/>
      <c r="J697" s="7"/>
      <c r="K697" s="7"/>
    </row>
    <row r="698" spans="6:11" ht="23.25" customHeight="1">
      <c r="F698" s="7"/>
      <c r="G698" s="7"/>
      <c r="H698" s="7"/>
      <c r="I698" s="7"/>
      <c r="J698" s="7"/>
      <c r="K698" s="7"/>
    </row>
    <row r="699" spans="6:11" ht="23.25" customHeight="1">
      <c r="F699" s="7"/>
      <c r="G699" s="7"/>
      <c r="H699" s="7"/>
      <c r="I699" s="7"/>
      <c r="J699" s="7"/>
      <c r="K699" s="7"/>
    </row>
    <row r="700" spans="6:11" ht="23.25" customHeight="1">
      <c r="F700" s="7"/>
      <c r="G700" s="7"/>
      <c r="H700" s="7"/>
      <c r="I700" s="7"/>
      <c r="J700" s="7"/>
      <c r="K700" s="7"/>
    </row>
    <row r="701" spans="6:11" ht="23.25" customHeight="1">
      <c r="F701" s="7"/>
      <c r="G701" s="7"/>
      <c r="H701" s="7"/>
      <c r="I701" s="7"/>
      <c r="J701" s="7"/>
      <c r="K701" s="7"/>
    </row>
    <row r="702" spans="6:11" ht="23.25" customHeight="1">
      <c r="F702" s="7"/>
      <c r="G702" s="7"/>
      <c r="H702" s="7"/>
      <c r="I702" s="7"/>
      <c r="J702" s="7"/>
      <c r="K702" s="7"/>
    </row>
    <row r="703" spans="6:11" ht="23.25" customHeight="1">
      <c r="F703" s="7"/>
      <c r="G703" s="7"/>
      <c r="H703" s="7"/>
      <c r="I703" s="7"/>
      <c r="J703" s="7"/>
      <c r="K703" s="7"/>
    </row>
    <row r="704" spans="6:11" ht="23.25" customHeight="1">
      <c r="F704" s="7"/>
      <c r="G704" s="7"/>
      <c r="H704" s="7"/>
      <c r="I704" s="7"/>
      <c r="J704" s="7"/>
      <c r="K704" s="7"/>
    </row>
    <row r="705" spans="6:11" ht="23.25" customHeight="1">
      <c r="F705" s="7"/>
      <c r="G705" s="7"/>
      <c r="H705" s="7"/>
      <c r="I705" s="7"/>
      <c r="J705" s="7"/>
      <c r="K705" s="7"/>
    </row>
    <row r="706" spans="6:11" ht="23.25" customHeight="1">
      <c r="F706" s="7"/>
      <c r="G706" s="7"/>
      <c r="H706" s="7"/>
      <c r="I706" s="7"/>
      <c r="J706" s="7"/>
      <c r="K706" s="7"/>
    </row>
    <row r="707" spans="6:11" ht="23.25" customHeight="1">
      <c r="F707" s="7"/>
      <c r="G707" s="7"/>
      <c r="H707" s="7"/>
      <c r="I707" s="7"/>
      <c r="J707" s="7"/>
      <c r="K707" s="7"/>
    </row>
    <row r="708" spans="6:11" ht="23.25" customHeight="1">
      <c r="F708" s="7"/>
      <c r="G708" s="7"/>
      <c r="H708" s="7"/>
      <c r="I708" s="7"/>
      <c r="J708" s="7"/>
      <c r="K708" s="7"/>
    </row>
    <row r="709" spans="6:11" ht="23.25" customHeight="1">
      <c r="F709" s="7"/>
      <c r="G709" s="7"/>
      <c r="H709" s="7"/>
      <c r="I709" s="7"/>
      <c r="J709" s="7"/>
      <c r="K709" s="7"/>
    </row>
    <row r="710" spans="6:11" ht="23.25" customHeight="1">
      <c r="F710" s="7"/>
      <c r="G710" s="7"/>
      <c r="H710" s="7"/>
      <c r="I710" s="7"/>
      <c r="J710" s="7"/>
      <c r="K710" s="7"/>
    </row>
    <row r="711" spans="6:11" ht="23.25" customHeight="1">
      <c r="F711" s="7"/>
      <c r="G711" s="7"/>
      <c r="H711" s="7"/>
      <c r="I711" s="7"/>
      <c r="J711" s="7"/>
      <c r="K711" s="7"/>
    </row>
    <row r="712" spans="6:11" ht="23.25" customHeight="1">
      <c r="F712" s="7"/>
      <c r="G712" s="7"/>
      <c r="H712" s="7"/>
      <c r="I712" s="7"/>
      <c r="J712" s="7"/>
      <c r="K712" s="7"/>
    </row>
    <row r="713" spans="6:11" ht="23.25" customHeight="1">
      <c r="F713" s="7"/>
      <c r="G713" s="7"/>
      <c r="H713" s="7"/>
      <c r="I713" s="7"/>
      <c r="J713" s="7"/>
      <c r="K713" s="7"/>
    </row>
    <row r="714" spans="6:11" ht="23.25" customHeight="1">
      <c r="F714" s="7"/>
      <c r="G714" s="7"/>
      <c r="H714" s="7"/>
      <c r="I714" s="7"/>
      <c r="J714" s="7"/>
      <c r="K714" s="7"/>
    </row>
    <row r="715" spans="6:11" ht="23.25" customHeight="1">
      <c r="F715" s="7"/>
      <c r="G715" s="7"/>
      <c r="H715" s="7"/>
      <c r="I715" s="7"/>
      <c r="J715" s="7"/>
      <c r="K715" s="7"/>
    </row>
    <row r="716" spans="6:11" ht="23.25" customHeight="1">
      <c r="F716" s="7"/>
      <c r="G716" s="7"/>
      <c r="H716" s="7"/>
      <c r="I716" s="7"/>
      <c r="J716" s="7"/>
      <c r="K716" s="7"/>
    </row>
    <row r="717" spans="6:11" ht="23.25" customHeight="1">
      <c r="F717" s="7"/>
      <c r="G717" s="7"/>
      <c r="H717" s="7"/>
      <c r="I717" s="7"/>
      <c r="J717" s="7"/>
      <c r="K717" s="7"/>
    </row>
    <row r="718" spans="6:11" ht="23.25" customHeight="1">
      <c r="F718" s="7"/>
      <c r="G718" s="7"/>
      <c r="H718" s="7"/>
      <c r="I718" s="7"/>
      <c r="J718" s="7"/>
      <c r="K718" s="7"/>
    </row>
    <row r="719" spans="6:11" ht="23.25" customHeight="1">
      <c r="F719" s="7"/>
      <c r="G719" s="7"/>
      <c r="H719" s="7"/>
      <c r="I719" s="7"/>
      <c r="J719" s="7"/>
      <c r="K719" s="7"/>
    </row>
    <row r="720" spans="6:11" ht="23.25" customHeight="1">
      <c r="F720" s="7"/>
      <c r="G720" s="7"/>
      <c r="H720" s="7"/>
      <c r="I720" s="7"/>
      <c r="J720" s="7"/>
      <c r="K720" s="7"/>
    </row>
    <row r="721" spans="6:11" ht="23.25" customHeight="1">
      <c r="F721" s="7"/>
      <c r="G721" s="7"/>
      <c r="H721" s="7"/>
      <c r="I721" s="7"/>
      <c r="J721" s="7"/>
      <c r="K721" s="7"/>
    </row>
    <row r="722" spans="6:11" ht="23.25" customHeight="1">
      <c r="F722" s="7"/>
      <c r="G722" s="7"/>
      <c r="H722" s="7"/>
      <c r="I722" s="7"/>
      <c r="J722" s="7"/>
      <c r="K722" s="7"/>
    </row>
    <row r="723" spans="6:11" ht="23.25" customHeight="1">
      <c r="F723" s="7"/>
      <c r="G723" s="7"/>
      <c r="H723" s="7"/>
      <c r="I723" s="7"/>
      <c r="J723" s="7"/>
      <c r="K723" s="7"/>
    </row>
    <row r="724" spans="6:11" ht="23.25" customHeight="1">
      <c r="F724" s="7"/>
      <c r="G724" s="7"/>
      <c r="H724" s="7"/>
      <c r="I724" s="7"/>
      <c r="J724" s="7"/>
      <c r="K724" s="7"/>
    </row>
    <row r="725" spans="6:11" ht="23.25" customHeight="1">
      <c r="F725" s="7"/>
      <c r="G725" s="7"/>
      <c r="H725" s="7"/>
      <c r="I725" s="7"/>
      <c r="J725" s="7"/>
      <c r="K725" s="7"/>
    </row>
    <row r="726" spans="6:11" ht="23.25" customHeight="1">
      <c r="F726" s="7"/>
      <c r="G726" s="7"/>
      <c r="H726" s="7"/>
      <c r="I726" s="7"/>
      <c r="J726" s="7"/>
      <c r="K726" s="7"/>
    </row>
    <row r="727" spans="6:11" ht="23.25" customHeight="1">
      <c r="F727" s="7"/>
      <c r="G727" s="7"/>
      <c r="H727" s="7"/>
      <c r="I727" s="7"/>
      <c r="J727" s="7"/>
      <c r="K727" s="7"/>
    </row>
    <row r="728" spans="6:11" ht="23.25" customHeight="1">
      <c r="F728" s="7"/>
      <c r="G728" s="7"/>
      <c r="H728" s="7"/>
      <c r="I728" s="7"/>
      <c r="J728" s="7"/>
      <c r="K728" s="7"/>
    </row>
    <row r="729" spans="6:11" ht="23.25" customHeight="1">
      <c r="F729" s="7"/>
      <c r="G729" s="7"/>
      <c r="H729" s="7"/>
      <c r="I729" s="7"/>
      <c r="J729" s="7"/>
      <c r="K729" s="7"/>
    </row>
    <row r="730" spans="6:11" ht="23.25" customHeight="1">
      <c r="F730" s="7"/>
      <c r="G730" s="7"/>
      <c r="H730" s="7"/>
      <c r="I730" s="7"/>
      <c r="J730" s="7"/>
      <c r="K730" s="7"/>
    </row>
    <row r="731" spans="6:11" ht="23.25" customHeight="1">
      <c r="F731" s="7"/>
      <c r="G731" s="7"/>
      <c r="H731" s="7"/>
      <c r="I731" s="7"/>
      <c r="J731" s="7"/>
      <c r="K731" s="7"/>
    </row>
    <row r="732" spans="6:11" ht="23.25" customHeight="1">
      <c r="F732" s="7"/>
      <c r="G732" s="7"/>
      <c r="H732" s="7"/>
      <c r="I732" s="7"/>
      <c r="J732" s="7"/>
      <c r="K732" s="7"/>
    </row>
    <row r="733" spans="6:11" ht="23.25" customHeight="1">
      <c r="F733" s="7"/>
      <c r="G733" s="7"/>
      <c r="H733" s="7"/>
      <c r="I733" s="7"/>
      <c r="J733" s="7"/>
      <c r="K733" s="7"/>
    </row>
    <row r="734" spans="6:11" ht="23.25" customHeight="1">
      <c r="F734" s="7"/>
      <c r="G734" s="7"/>
      <c r="H734" s="7"/>
      <c r="I734" s="7"/>
      <c r="J734" s="7"/>
      <c r="K734" s="7"/>
    </row>
    <row r="735" spans="6:11" ht="23.25" customHeight="1">
      <c r="F735" s="7"/>
      <c r="G735" s="7"/>
      <c r="H735" s="7"/>
      <c r="I735" s="7"/>
      <c r="J735" s="7"/>
      <c r="K735" s="7"/>
    </row>
    <row r="736" spans="6:11" ht="23.25" customHeight="1">
      <c r="F736" s="7"/>
      <c r="G736" s="7"/>
      <c r="H736" s="7"/>
      <c r="I736" s="7"/>
      <c r="J736" s="7"/>
      <c r="K736" s="7"/>
    </row>
    <row r="737" spans="6:11" ht="23.25" customHeight="1">
      <c r="F737" s="7"/>
      <c r="G737" s="7"/>
      <c r="H737" s="7"/>
      <c r="I737" s="7"/>
      <c r="J737" s="7"/>
      <c r="K737" s="7"/>
    </row>
    <row r="738" spans="6:11" ht="23.25" customHeight="1">
      <c r="F738" s="7"/>
      <c r="G738" s="7"/>
      <c r="H738" s="7"/>
      <c r="I738" s="7"/>
      <c r="J738" s="7"/>
      <c r="K738" s="7"/>
    </row>
    <row r="739" spans="6:11" ht="23.25" customHeight="1">
      <c r="F739" s="7"/>
      <c r="G739" s="7"/>
      <c r="H739" s="7"/>
      <c r="I739" s="7"/>
      <c r="J739" s="7"/>
      <c r="K739" s="7"/>
    </row>
    <row r="740" spans="6:11" ht="23.25" customHeight="1">
      <c r="F740" s="7"/>
      <c r="G740" s="7"/>
      <c r="H740" s="7"/>
      <c r="I740" s="7"/>
      <c r="J740" s="7"/>
      <c r="K740" s="7"/>
    </row>
    <row r="741" spans="6:11" ht="23.25" customHeight="1">
      <c r="F741" s="7"/>
      <c r="G741" s="7"/>
      <c r="H741" s="7"/>
      <c r="I741" s="7"/>
      <c r="J741" s="7"/>
      <c r="K741" s="7"/>
    </row>
    <row r="742" spans="6:11" ht="23.25" customHeight="1">
      <c r="F742" s="7"/>
      <c r="G742" s="7"/>
      <c r="H742" s="7"/>
      <c r="I742" s="7"/>
      <c r="J742" s="7"/>
      <c r="K742" s="7"/>
    </row>
    <row r="743" spans="6:11" ht="23.25" customHeight="1">
      <c r="F743" s="7"/>
      <c r="G743" s="7"/>
      <c r="H743" s="7"/>
      <c r="I743" s="7"/>
      <c r="J743" s="7"/>
      <c r="K743" s="7"/>
    </row>
    <row r="744" spans="6:11" ht="23.25" customHeight="1">
      <c r="F744" s="7"/>
      <c r="G744" s="7"/>
      <c r="H744" s="7"/>
      <c r="I744" s="7"/>
      <c r="J744" s="7"/>
      <c r="K744" s="7"/>
    </row>
    <row r="745" spans="6:11" ht="23.25" customHeight="1">
      <c r="F745" s="7"/>
      <c r="G745" s="7"/>
      <c r="H745" s="7"/>
      <c r="I745" s="7"/>
      <c r="J745" s="7"/>
      <c r="K745" s="7"/>
    </row>
    <row r="746" spans="6:11" ht="23.25" customHeight="1">
      <c r="F746" s="7"/>
      <c r="G746" s="7"/>
      <c r="H746" s="7"/>
      <c r="I746" s="7"/>
      <c r="J746" s="7"/>
      <c r="K746" s="7"/>
    </row>
    <row r="747" spans="6:11" ht="23.25" customHeight="1">
      <c r="F747" s="7"/>
      <c r="G747" s="7"/>
      <c r="H747" s="7"/>
      <c r="I747" s="7"/>
      <c r="J747" s="7"/>
      <c r="K747" s="7"/>
    </row>
    <row r="748" spans="6:11" ht="23.25" customHeight="1">
      <c r="F748" s="7"/>
      <c r="G748" s="7"/>
      <c r="H748" s="7"/>
      <c r="I748" s="7"/>
      <c r="J748" s="7"/>
      <c r="K748" s="7"/>
    </row>
    <row r="749" spans="6:11" ht="23.25" customHeight="1">
      <c r="F749" s="7"/>
      <c r="G749" s="7"/>
      <c r="H749" s="7"/>
      <c r="I749" s="7"/>
      <c r="J749" s="7"/>
      <c r="K749" s="7"/>
    </row>
    <row r="750" spans="6:11" ht="23.25" customHeight="1">
      <c r="F750" s="7"/>
      <c r="G750" s="7"/>
      <c r="H750" s="7"/>
      <c r="I750" s="7"/>
      <c r="J750" s="7"/>
      <c r="K750" s="7"/>
    </row>
    <row r="751" spans="6:11" ht="23.25" customHeight="1">
      <c r="F751" s="7"/>
      <c r="G751" s="7"/>
      <c r="H751" s="7"/>
      <c r="I751" s="7"/>
      <c r="J751" s="7"/>
      <c r="K751" s="7"/>
    </row>
    <row r="752" spans="6:11" ht="23.25" customHeight="1">
      <c r="F752" s="7"/>
      <c r="G752" s="7"/>
      <c r="H752" s="7"/>
      <c r="I752" s="7"/>
      <c r="J752" s="7"/>
      <c r="K752" s="7"/>
    </row>
    <row r="753" spans="6:11" ht="23.25" customHeight="1">
      <c r="F753" s="7"/>
      <c r="G753" s="7"/>
      <c r="H753" s="7"/>
      <c r="I753" s="7"/>
      <c r="J753" s="7"/>
      <c r="K753" s="7"/>
    </row>
    <row r="754" spans="6:11" ht="23.25" customHeight="1">
      <c r="F754" s="7"/>
      <c r="G754" s="7"/>
      <c r="H754" s="7"/>
      <c r="I754" s="7"/>
      <c r="J754" s="7"/>
      <c r="K754" s="7"/>
    </row>
    <row r="755" spans="6:11" ht="23.25" customHeight="1">
      <c r="F755" s="7"/>
      <c r="G755" s="7"/>
      <c r="H755" s="7"/>
      <c r="I755" s="7"/>
      <c r="J755" s="7"/>
      <c r="K755" s="7"/>
    </row>
    <row r="756" spans="6:11" ht="23.25" customHeight="1">
      <c r="F756" s="7"/>
      <c r="G756" s="7"/>
      <c r="H756" s="7"/>
      <c r="I756" s="7"/>
      <c r="J756" s="7"/>
      <c r="K756" s="7"/>
    </row>
    <row r="757" spans="6:11" ht="23.25" customHeight="1">
      <c r="F757" s="7"/>
      <c r="G757" s="7"/>
      <c r="H757" s="7"/>
      <c r="I757" s="7"/>
      <c r="J757" s="7"/>
      <c r="K757" s="7"/>
    </row>
    <row r="758" spans="6:11" ht="23.25" customHeight="1">
      <c r="F758" s="7"/>
      <c r="G758" s="7"/>
      <c r="H758" s="7"/>
      <c r="I758" s="7"/>
      <c r="J758" s="7"/>
      <c r="K758" s="7"/>
    </row>
    <row r="759" spans="6:11" ht="23.25" customHeight="1">
      <c r="F759" s="7"/>
      <c r="G759" s="7"/>
      <c r="H759" s="7"/>
      <c r="I759" s="7"/>
      <c r="J759" s="7"/>
      <c r="K759" s="7"/>
    </row>
    <row r="760" spans="6:11" ht="23.25" customHeight="1">
      <c r="F760" s="7"/>
      <c r="G760" s="7"/>
      <c r="H760" s="7"/>
      <c r="I760" s="7"/>
      <c r="J760" s="7"/>
      <c r="K760" s="7"/>
    </row>
    <row r="761" spans="6:11" ht="23.25" customHeight="1">
      <c r="F761" s="7"/>
      <c r="G761" s="7"/>
      <c r="H761" s="7"/>
      <c r="I761" s="7"/>
      <c r="J761" s="7"/>
      <c r="K761" s="7"/>
    </row>
    <row r="762" spans="6:11" ht="23.25" customHeight="1">
      <c r="F762" s="7"/>
      <c r="G762" s="7"/>
      <c r="H762" s="7"/>
      <c r="I762" s="7"/>
      <c r="J762" s="7"/>
      <c r="K762" s="7"/>
    </row>
    <row r="763" spans="6:11" ht="23.25" customHeight="1">
      <c r="F763" s="7"/>
      <c r="G763" s="7"/>
      <c r="H763" s="7"/>
      <c r="I763" s="7"/>
      <c r="J763" s="7"/>
      <c r="K763" s="7"/>
    </row>
    <row r="764" spans="6:11" ht="23.25" customHeight="1">
      <c r="F764" s="7"/>
      <c r="G764" s="7"/>
      <c r="H764" s="7"/>
      <c r="I764" s="7"/>
      <c r="J764" s="7"/>
      <c r="K764" s="7"/>
    </row>
    <row r="765" spans="6:11" ht="23.25" customHeight="1">
      <c r="F765" s="7"/>
      <c r="G765" s="7"/>
      <c r="H765" s="7"/>
      <c r="I765" s="7"/>
      <c r="J765" s="7"/>
      <c r="K765" s="7"/>
    </row>
    <row r="766" spans="6:11" ht="23.25" customHeight="1">
      <c r="F766" s="7"/>
      <c r="G766" s="7"/>
      <c r="H766" s="7"/>
      <c r="I766" s="7"/>
      <c r="J766" s="7"/>
      <c r="K766" s="7"/>
    </row>
    <row r="767" spans="6:11" ht="23.25" customHeight="1">
      <c r="F767" s="7"/>
      <c r="G767" s="7"/>
      <c r="H767" s="7"/>
      <c r="I767" s="7"/>
      <c r="J767" s="7"/>
      <c r="K767" s="7"/>
    </row>
    <row r="768" spans="6:11" ht="23.25" customHeight="1">
      <c r="F768" s="7"/>
      <c r="G768" s="7"/>
      <c r="H768" s="7"/>
      <c r="I768" s="7"/>
      <c r="J768" s="7"/>
      <c r="K768" s="7"/>
    </row>
    <row r="769" spans="6:11" ht="23.25" customHeight="1">
      <c r="F769" s="7"/>
      <c r="G769" s="7"/>
      <c r="H769" s="7"/>
      <c r="I769" s="7"/>
      <c r="J769" s="7"/>
      <c r="K769" s="7"/>
    </row>
    <row r="770" spans="6:11" ht="23.25" customHeight="1">
      <c r="F770" s="7"/>
      <c r="G770" s="7"/>
      <c r="H770" s="7"/>
      <c r="I770" s="7"/>
      <c r="J770" s="7"/>
      <c r="K770" s="7"/>
    </row>
    <row r="771" spans="6:11" ht="23.25" customHeight="1">
      <c r="F771" s="7"/>
      <c r="G771" s="7"/>
      <c r="H771" s="7"/>
      <c r="I771" s="7"/>
      <c r="J771" s="7"/>
      <c r="K771" s="7"/>
    </row>
    <row r="772" spans="6:11" ht="23.25" customHeight="1">
      <c r="F772" s="7"/>
      <c r="G772" s="7"/>
      <c r="H772" s="7"/>
      <c r="I772" s="7"/>
      <c r="J772" s="7"/>
      <c r="K772" s="7"/>
    </row>
    <row r="773" spans="6:11" ht="23.25" customHeight="1">
      <c r="F773" s="7"/>
      <c r="G773" s="7"/>
      <c r="H773" s="7"/>
      <c r="I773" s="7"/>
      <c r="J773" s="7"/>
      <c r="K773" s="7"/>
    </row>
    <row r="774" spans="6:11" ht="23.25" customHeight="1">
      <c r="F774" s="7"/>
      <c r="G774" s="7"/>
      <c r="H774" s="7"/>
      <c r="I774" s="7"/>
      <c r="J774" s="7"/>
      <c r="K774" s="7"/>
    </row>
    <row r="775" spans="6:11" ht="23.25" customHeight="1">
      <c r="F775" s="7"/>
      <c r="G775" s="7"/>
      <c r="H775" s="7"/>
      <c r="I775" s="7"/>
      <c r="J775" s="7"/>
      <c r="K775" s="7"/>
    </row>
    <row r="776" spans="6:11" ht="23.25" customHeight="1">
      <c r="F776" s="7"/>
      <c r="G776" s="7"/>
      <c r="H776" s="7"/>
      <c r="I776" s="7"/>
      <c r="J776" s="7"/>
      <c r="K776" s="7"/>
    </row>
    <row r="777" spans="6:11" ht="23.25" customHeight="1">
      <c r="F777" s="7"/>
      <c r="G777" s="7"/>
      <c r="H777" s="7"/>
      <c r="I777" s="7"/>
      <c r="J777" s="7"/>
      <c r="K777" s="7"/>
    </row>
    <row r="778" spans="6:11" ht="23.25" customHeight="1">
      <c r="F778" s="7"/>
      <c r="G778" s="7"/>
      <c r="H778" s="7"/>
      <c r="I778" s="7"/>
      <c r="J778" s="7"/>
      <c r="K778" s="7"/>
    </row>
    <row r="779" spans="6:11" ht="23.25" customHeight="1">
      <c r="F779" s="7"/>
      <c r="G779" s="7"/>
      <c r="H779" s="7"/>
      <c r="I779" s="7"/>
      <c r="J779" s="7"/>
      <c r="K779" s="7"/>
    </row>
    <row r="780" spans="6:11" ht="23.25" customHeight="1">
      <c r="F780" s="7"/>
      <c r="G780" s="7"/>
      <c r="H780" s="7"/>
      <c r="I780" s="7"/>
      <c r="J780" s="7"/>
      <c r="K780" s="7"/>
    </row>
    <row r="781" spans="6:11" ht="23.25" customHeight="1">
      <c r="F781" s="7"/>
      <c r="G781" s="7"/>
      <c r="H781" s="7"/>
      <c r="I781" s="7"/>
      <c r="J781" s="7"/>
      <c r="K781" s="7"/>
    </row>
    <row r="782" spans="6:11" ht="23.25" customHeight="1">
      <c r="F782" s="7"/>
      <c r="G782" s="7"/>
      <c r="H782" s="7"/>
      <c r="I782" s="7"/>
      <c r="J782" s="7"/>
      <c r="K782" s="7"/>
    </row>
    <row r="783" spans="6:11" ht="23.25" customHeight="1">
      <c r="F783" s="7"/>
      <c r="G783" s="7"/>
      <c r="H783" s="7"/>
      <c r="I783" s="7"/>
      <c r="J783" s="7"/>
      <c r="K783" s="7"/>
    </row>
    <row r="784" spans="6:11" ht="23.25" customHeight="1">
      <c r="F784" s="7"/>
      <c r="G784" s="7"/>
      <c r="H784" s="7"/>
      <c r="I784" s="7"/>
      <c r="J784" s="7"/>
      <c r="K784" s="7"/>
    </row>
    <row r="785" spans="6:11" ht="23.25" customHeight="1">
      <c r="F785" s="7"/>
      <c r="G785" s="7"/>
      <c r="H785" s="7"/>
      <c r="I785" s="7"/>
      <c r="J785" s="7"/>
      <c r="K785" s="7"/>
    </row>
    <row r="786" spans="6:11" ht="23.25" customHeight="1">
      <c r="F786" s="7"/>
      <c r="G786" s="7"/>
      <c r="H786" s="7"/>
      <c r="I786" s="7"/>
      <c r="J786" s="7"/>
      <c r="K786" s="7"/>
    </row>
    <row r="787" spans="6:11" ht="23.25" customHeight="1">
      <c r="F787" s="7"/>
      <c r="G787" s="7"/>
      <c r="H787" s="7"/>
      <c r="I787" s="7"/>
      <c r="J787" s="7"/>
      <c r="K787" s="7"/>
    </row>
    <row r="788" spans="6:11" ht="23.25" customHeight="1">
      <c r="F788" s="7"/>
      <c r="G788" s="7"/>
      <c r="H788" s="7"/>
      <c r="I788" s="7"/>
      <c r="J788" s="7"/>
      <c r="K788" s="7"/>
    </row>
    <row r="789" spans="6:11" ht="23.25" customHeight="1">
      <c r="F789" s="7"/>
      <c r="G789" s="7"/>
      <c r="H789" s="7"/>
      <c r="I789" s="7"/>
      <c r="J789" s="7"/>
      <c r="K789" s="7"/>
    </row>
    <row r="790" spans="6:11" ht="23.25" customHeight="1">
      <c r="F790" s="7"/>
      <c r="G790" s="7"/>
      <c r="H790" s="7"/>
      <c r="I790" s="7"/>
      <c r="J790" s="7"/>
      <c r="K790" s="7"/>
    </row>
    <row r="791" spans="6:11" ht="23.25" customHeight="1">
      <c r="F791" s="7"/>
      <c r="G791" s="7"/>
      <c r="H791" s="7"/>
      <c r="I791" s="7"/>
      <c r="J791" s="7"/>
      <c r="K791" s="7"/>
    </row>
    <row r="792" spans="6:11" ht="23.25" customHeight="1">
      <c r="F792" s="7"/>
      <c r="G792" s="7"/>
      <c r="H792" s="7"/>
      <c r="I792" s="7"/>
      <c r="J792" s="7"/>
      <c r="K792" s="7"/>
    </row>
    <row r="793" spans="6:11" ht="23.25" customHeight="1">
      <c r="F793" s="7"/>
      <c r="G793" s="7"/>
      <c r="H793" s="7"/>
      <c r="I793" s="7"/>
      <c r="J793" s="7"/>
      <c r="K793" s="7"/>
    </row>
    <row r="794" spans="6:11" ht="23.25" customHeight="1">
      <c r="F794" s="7"/>
      <c r="G794" s="7"/>
      <c r="H794" s="7"/>
      <c r="I794" s="7"/>
      <c r="J794" s="7"/>
      <c r="K794" s="7"/>
    </row>
    <row r="795" spans="6:11" ht="23.25" customHeight="1">
      <c r="F795" s="7"/>
      <c r="G795" s="7"/>
      <c r="H795" s="7"/>
      <c r="I795" s="7"/>
      <c r="J795" s="7"/>
      <c r="K795" s="7"/>
    </row>
    <row r="796" spans="6:11" ht="23.25" customHeight="1">
      <c r="F796" s="7"/>
      <c r="G796" s="7"/>
      <c r="H796" s="7"/>
      <c r="I796" s="7"/>
      <c r="J796" s="7"/>
      <c r="K796" s="7"/>
    </row>
    <row r="797" spans="6:11" ht="23.25" customHeight="1">
      <c r="F797" s="7"/>
      <c r="G797" s="7"/>
      <c r="H797" s="7"/>
      <c r="I797" s="7"/>
      <c r="J797" s="7"/>
      <c r="K797" s="7"/>
    </row>
    <row r="798" spans="6:11" ht="23.25" customHeight="1">
      <c r="F798" s="7"/>
      <c r="G798" s="7"/>
      <c r="H798" s="7"/>
      <c r="I798" s="7"/>
      <c r="J798" s="7"/>
      <c r="K798" s="7"/>
    </row>
    <row r="799" spans="6:11" ht="23.25" customHeight="1">
      <c r="F799" s="7"/>
      <c r="G799" s="7"/>
      <c r="H799" s="7"/>
      <c r="I799" s="7"/>
      <c r="J799" s="7"/>
      <c r="K799" s="7"/>
    </row>
    <row r="800" spans="6:11" ht="23.25" customHeight="1">
      <c r="F800" s="7"/>
      <c r="G800" s="7"/>
      <c r="H800" s="7"/>
      <c r="I800" s="7"/>
      <c r="J800" s="7"/>
      <c r="K800" s="7"/>
    </row>
    <row r="801" spans="6:11" ht="23.25" customHeight="1">
      <c r="F801" s="7"/>
      <c r="G801" s="7"/>
      <c r="H801" s="7"/>
      <c r="I801" s="7"/>
      <c r="J801" s="7"/>
      <c r="K801" s="7"/>
    </row>
    <row r="802" spans="6:11" ht="23.25" customHeight="1">
      <c r="F802" s="7"/>
      <c r="G802" s="7"/>
      <c r="H802" s="7"/>
      <c r="I802" s="7"/>
      <c r="J802" s="7"/>
      <c r="K802" s="7"/>
    </row>
    <row r="803" spans="6:11" ht="23.25" customHeight="1">
      <c r="F803" s="7"/>
      <c r="G803" s="7"/>
      <c r="H803" s="7"/>
      <c r="I803" s="7"/>
      <c r="J803" s="7"/>
      <c r="K803" s="7"/>
    </row>
    <row r="804" spans="6:11" ht="23.25" customHeight="1">
      <c r="F804" s="7"/>
      <c r="G804" s="7"/>
      <c r="H804" s="7"/>
      <c r="I804" s="7"/>
      <c r="J804" s="7"/>
      <c r="K804" s="7"/>
    </row>
    <row r="805" spans="6:11" ht="23.25" customHeight="1">
      <c r="F805" s="7"/>
      <c r="G805" s="7"/>
      <c r="H805" s="7"/>
      <c r="I805" s="7"/>
      <c r="J805" s="7"/>
      <c r="K805" s="7"/>
    </row>
    <row r="806" spans="6:11" ht="23.25" customHeight="1">
      <c r="F806" s="7"/>
      <c r="G806" s="7"/>
      <c r="H806" s="7"/>
      <c r="I806" s="7"/>
      <c r="J806" s="7"/>
      <c r="K806" s="7"/>
    </row>
    <row r="807" spans="6:11" ht="23.25" customHeight="1">
      <c r="F807" s="7"/>
      <c r="G807" s="7"/>
      <c r="H807" s="7"/>
      <c r="I807" s="7"/>
      <c r="J807" s="7"/>
      <c r="K807" s="7"/>
    </row>
    <row r="808" spans="6:11" ht="23.25" customHeight="1">
      <c r="F808" s="7"/>
      <c r="G808" s="7"/>
      <c r="H808" s="7"/>
      <c r="I808" s="7"/>
      <c r="J808" s="7"/>
      <c r="K808" s="7"/>
    </row>
    <row r="809" spans="6:11" ht="23.25" customHeight="1">
      <c r="F809" s="7"/>
      <c r="G809" s="7"/>
      <c r="H809" s="7"/>
      <c r="I809" s="7"/>
      <c r="J809" s="7"/>
      <c r="K809" s="7"/>
    </row>
    <row r="810" spans="6:11" ht="23.25" customHeight="1">
      <c r="F810" s="7"/>
      <c r="G810" s="7"/>
      <c r="H810" s="7"/>
      <c r="I810" s="7"/>
      <c r="J810" s="7"/>
      <c r="K810" s="7"/>
    </row>
    <row r="811" spans="6:11" ht="23.25" customHeight="1">
      <c r="F811" s="7"/>
      <c r="G811" s="7"/>
      <c r="H811" s="7"/>
      <c r="I811" s="7"/>
      <c r="J811" s="7"/>
      <c r="K811" s="7"/>
    </row>
    <row r="812" spans="6:11" ht="23.25" customHeight="1">
      <c r="F812" s="7"/>
      <c r="G812" s="7"/>
      <c r="H812" s="7"/>
      <c r="I812" s="7"/>
      <c r="J812" s="7"/>
      <c r="K812" s="7"/>
    </row>
    <row r="813" spans="6:11" ht="23.25" customHeight="1">
      <c r="F813" s="7"/>
      <c r="G813" s="7"/>
      <c r="H813" s="7"/>
      <c r="I813" s="7"/>
      <c r="J813" s="7"/>
      <c r="K813" s="7"/>
    </row>
    <row r="814" spans="6:11" ht="23.25" customHeight="1">
      <c r="F814" s="7"/>
      <c r="G814" s="7"/>
      <c r="H814" s="7"/>
      <c r="I814" s="7"/>
      <c r="J814" s="7"/>
      <c r="K814" s="7"/>
    </row>
    <row r="815" spans="6:11" ht="23.25" customHeight="1">
      <c r="F815" s="7"/>
      <c r="G815" s="7"/>
      <c r="H815" s="7"/>
      <c r="I815" s="7"/>
      <c r="J815" s="7"/>
      <c r="K815" s="7"/>
    </row>
    <row r="816" spans="6:11" ht="23.25" customHeight="1">
      <c r="F816" s="7"/>
      <c r="G816" s="7"/>
      <c r="H816" s="7"/>
      <c r="I816" s="7"/>
      <c r="J816" s="7"/>
      <c r="K816" s="7"/>
    </row>
    <row r="817" spans="6:11" ht="23.25" customHeight="1">
      <c r="F817" s="7"/>
      <c r="G817" s="7"/>
      <c r="H817" s="7"/>
      <c r="I817" s="7"/>
      <c r="J817" s="7"/>
      <c r="K817" s="7"/>
    </row>
    <row r="818" spans="6:11" ht="23.25" customHeight="1">
      <c r="F818" s="7"/>
      <c r="G818" s="7"/>
      <c r="H818" s="7"/>
      <c r="I818" s="7"/>
      <c r="J818" s="7"/>
      <c r="K818" s="7"/>
    </row>
    <row r="819" spans="6:11" ht="23.25" customHeight="1">
      <c r="F819" s="7"/>
      <c r="G819" s="7"/>
      <c r="H819" s="7"/>
      <c r="I819" s="7"/>
      <c r="J819" s="7"/>
      <c r="K819" s="7"/>
    </row>
    <row r="820" spans="6:11" ht="23.25" customHeight="1">
      <c r="F820" s="7"/>
      <c r="G820" s="7"/>
      <c r="H820" s="7"/>
      <c r="I820" s="7"/>
      <c r="J820" s="7"/>
      <c r="K820" s="7"/>
    </row>
    <row r="821" spans="6:11" ht="23.25" customHeight="1">
      <c r="F821" s="7"/>
      <c r="G821" s="7"/>
      <c r="H821" s="7"/>
      <c r="I821" s="7"/>
      <c r="J821" s="7"/>
      <c r="K821" s="7"/>
    </row>
    <row r="822" spans="6:11" ht="23.25" customHeight="1">
      <c r="F822" s="7"/>
      <c r="G822" s="7"/>
      <c r="H822" s="7"/>
      <c r="I822" s="7"/>
      <c r="J822" s="7"/>
      <c r="K822" s="7"/>
    </row>
    <row r="823" spans="6:11" ht="23.25" customHeight="1">
      <c r="F823" s="7"/>
      <c r="G823" s="7"/>
      <c r="H823" s="7"/>
      <c r="I823" s="7"/>
      <c r="J823" s="7"/>
      <c r="K823" s="7"/>
    </row>
    <row r="824" spans="6:11" ht="23.25" customHeight="1">
      <c r="F824" s="7"/>
      <c r="G824" s="7"/>
      <c r="H824" s="7"/>
      <c r="I824" s="7"/>
      <c r="J824" s="7"/>
      <c r="K824" s="7"/>
    </row>
    <row r="825" spans="6:11" ht="23.25" customHeight="1">
      <c r="F825" s="7"/>
      <c r="G825" s="7"/>
      <c r="H825" s="7"/>
      <c r="I825" s="7"/>
      <c r="J825" s="7"/>
      <c r="K825" s="7"/>
    </row>
    <row r="826" spans="6:11" ht="23.25" customHeight="1">
      <c r="F826" s="7"/>
      <c r="G826" s="7"/>
      <c r="H826" s="7"/>
      <c r="I826" s="7"/>
      <c r="J826" s="7"/>
      <c r="K826" s="7"/>
    </row>
    <row r="827" spans="6:11" ht="23.25" customHeight="1">
      <c r="F827" s="7"/>
      <c r="G827" s="7"/>
      <c r="H827" s="7"/>
      <c r="I827" s="7"/>
      <c r="J827" s="7"/>
      <c r="K827" s="7"/>
    </row>
    <row r="828" spans="6:11" ht="23.25" customHeight="1">
      <c r="F828" s="7"/>
      <c r="G828" s="7"/>
      <c r="H828" s="7"/>
      <c r="I828" s="7"/>
      <c r="J828" s="7"/>
      <c r="K828" s="7"/>
    </row>
    <row r="829" spans="6:11" ht="23.25" customHeight="1">
      <c r="F829" s="7"/>
      <c r="G829" s="7"/>
      <c r="H829" s="7"/>
      <c r="I829" s="7"/>
      <c r="J829" s="7"/>
      <c r="K829" s="7"/>
    </row>
    <row r="830" spans="6:11" ht="23.25" customHeight="1">
      <c r="F830" s="7"/>
      <c r="G830" s="7"/>
      <c r="H830" s="7"/>
      <c r="I830" s="7"/>
      <c r="J830" s="7"/>
      <c r="K830" s="7"/>
    </row>
    <row r="831" spans="6:11" ht="23.25" customHeight="1">
      <c r="F831" s="7"/>
      <c r="G831" s="7"/>
      <c r="H831" s="7"/>
      <c r="I831" s="7"/>
      <c r="J831" s="7"/>
      <c r="K831" s="7"/>
    </row>
    <row r="832" spans="6:11" ht="23.25" customHeight="1">
      <c r="F832" s="7"/>
      <c r="G832" s="7"/>
      <c r="H832" s="7"/>
      <c r="I832" s="7"/>
      <c r="J832" s="7"/>
      <c r="K832" s="7"/>
    </row>
    <row r="833" spans="6:11" ht="23.25" customHeight="1">
      <c r="F833" s="7"/>
      <c r="G833" s="7"/>
      <c r="H833" s="7"/>
      <c r="I833" s="7"/>
      <c r="J833" s="7"/>
      <c r="K833" s="7"/>
    </row>
    <row r="834" spans="6:11" ht="23.25" customHeight="1">
      <c r="F834" s="7"/>
      <c r="G834" s="7"/>
      <c r="H834" s="7"/>
      <c r="I834" s="7"/>
      <c r="J834" s="7"/>
      <c r="K834" s="7"/>
    </row>
    <row r="835" spans="6:11" ht="23.25" customHeight="1">
      <c r="F835" s="7"/>
      <c r="G835" s="7"/>
      <c r="H835" s="7"/>
      <c r="I835" s="7"/>
      <c r="J835" s="7"/>
      <c r="K835" s="7"/>
    </row>
    <row r="836" spans="6:11" ht="23.25" customHeight="1">
      <c r="F836" s="7"/>
      <c r="G836" s="7"/>
      <c r="H836" s="7"/>
      <c r="I836" s="7"/>
      <c r="J836" s="7"/>
      <c r="K836" s="7"/>
    </row>
    <row r="837" spans="6:11" ht="23.25" customHeight="1">
      <c r="F837" s="7"/>
      <c r="G837" s="7"/>
      <c r="H837" s="7"/>
      <c r="I837" s="7"/>
      <c r="J837" s="7"/>
      <c r="K837" s="7"/>
    </row>
    <row r="838" spans="6:11" ht="23.25" customHeight="1">
      <c r="F838" s="7"/>
      <c r="G838" s="7"/>
      <c r="H838" s="7"/>
      <c r="I838" s="7"/>
      <c r="J838" s="7"/>
      <c r="K838" s="7"/>
    </row>
    <row r="839" spans="6:11" ht="23.25" customHeight="1">
      <c r="F839" s="7"/>
      <c r="G839" s="7"/>
      <c r="H839" s="7"/>
      <c r="I839" s="7"/>
      <c r="J839" s="7"/>
      <c r="K839" s="7"/>
    </row>
    <row r="840" spans="6:11" ht="23.25" customHeight="1">
      <c r="F840" s="7"/>
      <c r="G840" s="7"/>
      <c r="H840" s="7"/>
      <c r="I840" s="7"/>
      <c r="J840" s="7"/>
      <c r="K840" s="7"/>
    </row>
    <row r="841" spans="6:11" ht="23.25" customHeight="1">
      <c r="F841" s="7"/>
      <c r="G841" s="7"/>
      <c r="H841" s="7"/>
      <c r="I841" s="7"/>
      <c r="J841" s="7"/>
      <c r="K841" s="7"/>
    </row>
    <row r="842" spans="6:11" ht="23.25" customHeight="1">
      <c r="F842" s="7"/>
      <c r="G842" s="7"/>
      <c r="H842" s="7"/>
      <c r="I842" s="7"/>
      <c r="J842" s="7"/>
      <c r="K842" s="7"/>
    </row>
    <row r="843" spans="6:11" ht="23.25" customHeight="1">
      <c r="F843" s="7"/>
      <c r="G843" s="7"/>
      <c r="H843" s="7"/>
      <c r="I843" s="7"/>
      <c r="J843" s="7"/>
      <c r="K843" s="7"/>
    </row>
    <row r="844" spans="6:11" ht="23.25" customHeight="1">
      <c r="F844" s="7"/>
      <c r="G844" s="7"/>
      <c r="H844" s="7"/>
      <c r="I844" s="7"/>
      <c r="J844" s="7"/>
      <c r="K844" s="7"/>
    </row>
    <row r="845" spans="6:11" ht="23.25" customHeight="1">
      <c r="F845" s="7"/>
      <c r="G845" s="7"/>
      <c r="H845" s="7"/>
      <c r="I845" s="7"/>
      <c r="J845" s="7"/>
      <c r="K845" s="7"/>
    </row>
    <row r="846" spans="6:11" ht="23.25" customHeight="1">
      <c r="F846" s="7"/>
      <c r="G846" s="7"/>
      <c r="H846" s="7"/>
      <c r="I846" s="7"/>
      <c r="J846" s="7"/>
      <c r="K846" s="7"/>
    </row>
    <row r="847" spans="6:11" ht="23.25" customHeight="1">
      <c r="F847" s="7"/>
      <c r="G847" s="7"/>
      <c r="H847" s="7"/>
      <c r="I847" s="7"/>
      <c r="J847" s="7"/>
      <c r="K847" s="7"/>
    </row>
    <row r="848" spans="6:11" ht="23.25" customHeight="1">
      <c r="F848" s="7"/>
      <c r="G848" s="7"/>
      <c r="H848" s="7"/>
      <c r="I848" s="7"/>
      <c r="J848" s="7"/>
      <c r="K848" s="7"/>
    </row>
    <row r="849" spans="6:11" ht="23.25" customHeight="1">
      <c r="F849" s="7"/>
      <c r="G849" s="7"/>
      <c r="H849" s="7"/>
      <c r="I849" s="7"/>
      <c r="J849" s="7"/>
      <c r="K849" s="7"/>
    </row>
    <row r="850" spans="6:11" ht="23.25" customHeight="1">
      <c r="F850" s="7"/>
      <c r="G850" s="7"/>
      <c r="H850" s="7"/>
      <c r="I850" s="7"/>
      <c r="J850" s="7"/>
      <c r="K850" s="7"/>
    </row>
    <row r="851" spans="6:11" ht="23.25" customHeight="1">
      <c r="F851" s="7"/>
      <c r="G851" s="7"/>
      <c r="H851" s="7"/>
      <c r="I851" s="7"/>
      <c r="J851" s="7"/>
      <c r="K851" s="7"/>
    </row>
    <row r="852" spans="6:11" ht="23.25" customHeight="1">
      <c r="F852" s="7"/>
      <c r="G852" s="7"/>
      <c r="H852" s="7"/>
      <c r="I852" s="7"/>
      <c r="J852" s="7"/>
      <c r="K852" s="7"/>
    </row>
    <row r="853" spans="6:11" ht="23.25" customHeight="1">
      <c r="F853" s="7"/>
      <c r="G853" s="7"/>
      <c r="H853" s="7"/>
      <c r="I853" s="7"/>
      <c r="J853" s="7"/>
      <c r="K853" s="7"/>
    </row>
    <row r="854" spans="6:11" ht="23.25" customHeight="1">
      <c r="F854" s="7"/>
      <c r="G854" s="7"/>
      <c r="H854" s="7"/>
      <c r="I854" s="7"/>
      <c r="J854" s="7"/>
      <c r="K854" s="7"/>
    </row>
    <row r="855" spans="6:11" ht="23.25" customHeight="1">
      <c r="F855" s="7"/>
      <c r="G855" s="7"/>
      <c r="H855" s="7"/>
      <c r="I855" s="7"/>
      <c r="J855" s="7"/>
      <c r="K855" s="7"/>
    </row>
    <row r="856" spans="6:11" ht="23.25" customHeight="1">
      <c r="F856" s="7"/>
      <c r="G856" s="7"/>
      <c r="H856" s="7"/>
      <c r="I856" s="7"/>
      <c r="J856" s="7"/>
      <c r="K856" s="7"/>
    </row>
    <row r="857" spans="6:11" ht="23.25" customHeight="1">
      <c r="F857" s="7"/>
      <c r="G857" s="7"/>
      <c r="H857" s="7"/>
      <c r="I857" s="7"/>
      <c r="J857" s="7"/>
      <c r="K857" s="7"/>
    </row>
    <row r="858" spans="6:11" ht="23.25" customHeight="1">
      <c r="F858" s="7"/>
      <c r="G858" s="7"/>
      <c r="H858" s="7"/>
      <c r="I858" s="7"/>
      <c r="J858" s="7"/>
      <c r="K858" s="7"/>
    </row>
    <row r="859" spans="6:11" ht="23.25" customHeight="1">
      <c r="F859" s="7"/>
      <c r="G859" s="7"/>
      <c r="H859" s="7"/>
      <c r="I859" s="7"/>
      <c r="J859" s="7"/>
      <c r="K859" s="7"/>
    </row>
    <row r="860" spans="6:11" ht="23.25" customHeight="1">
      <c r="F860" s="7"/>
      <c r="G860" s="7"/>
      <c r="H860" s="7"/>
      <c r="I860" s="7"/>
      <c r="J860" s="7"/>
      <c r="K860" s="7"/>
    </row>
    <row r="861" spans="6:11" ht="23.25" customHeight="1">
      <c r="F861" s="7"/>
      <c r="G861" s="7"/>
      <c r="H861" s="7"/>
      <c r="I861" s="7"/>
      <c r="J861" s="7"/>
      <c r="K861" s="7"/>
    </row>
    <row r="862" spans="6:11" ht="23.25" customHeight="1">
      <c r="F862" s="7"/>
      <c r="G862" s="7"/>
      <c r="H862" s="7"/>
      <c r="I862" s="7"/>
      <c r="J862" s="7"/>
      <c r="K862" s="7"/>
    </row>
    <row r="863" spans="6:11" ht="23.25" customHeight="1">
      <c r="F863" s="7"/>
      <c r="G863" s="7"/>
      <c r="H863" s="7"/>
      <c r="I863" s="7"/>
      <c r="J863" s="7"/>
      <c r="K863" s="7"/>
    </row>
    <row r="864" spans="6:11" ht="23.25" customHeight="1">
      <c r="F864" s="7"/>
      <c r="G864" s="7"/>
      <c r="H864" s="7"/>
      <c r="I864" s="7"/>
      <c r="J864" s="7"/>
      <c r="K864" s="7"/>
    </row>
    <row r="865" spans="6:11" ht="23.25" customHeight="1">
      <c r="F865" s="7"/>
      <c r="G865" s="7"/>
      <c r="H865" s="7"/>
      <c r="I865" s="7"/>
      <c r="J865" s="7"/>
      <c r="K865" s="7"/>
    </row>
    <row r="866" spans="6:11" ht="23.25" customHeight="1">
      <c r="F866" s="7"/>
      <c r="G866" s="7"/>
      <c r="H866" s="7"/>
      <c r="I866" s="7"/>
      <c r="J866" s="7"/>
      <c r="K866" s="7"/>
    </row>
    <row r="867" spans="6:11" ht="23.25" customHeight="1">
      <c r="F867" s="7"/>
      <c r="G867" s="7"/>
      <c r="H867" s="7"/>
      <c r="I867" s="7"/>
      <c r="J867" s="7"/>
      <c r="K867" s="7"/>
    </row>
    <row r="868" spans="6:11" ht="23.25" customHeight="1">
      <c r="F868" s="7"/>
      <c r="G868" s="7"/>
      <c r="H868" s="7"/>
      <c r="I868" s="7"/>
      <c r="J868" s="7"/>
      <c r="K868" s="7"/>
    </row>
    <row r="869" spans="6:11" ht="23.25" customHeight="1">
      <c r="F869" s="7"/>
      <c r="G869" s="7"/>
      <c r="H869" s="7"/>
      <c r="I869" s="7"/>
      <c r="J869" s="7"/>
      <c r="K869" s="7"/>
    </row>
    <row r="870" spans="6:11" ht="23.25" customHeight="1">
      <c r="F870" s="7"/>
      <c r="G870" s="7"/>
      <c r="H870" s="7"/>
      <c r="I870" s="7"/>
      <c r="J870" s="7"/>
      <c r="K870" s="7"/>
    </row>
    <row r="871" spans="6:11" ht="23.25" customHeight="1">
      <c r="F871" s="7"/>
      <c r="G871" s="7"/>
      <c r="H871" s="7"/>
      <c r="I871" s="7"/>
      <c r="J871" s="7"/>
      <c r="K871" s="7"/>
    </row>
    <row r="872" spans="6:11" ht="23.25" customHeight="1">
      <c r="F872" s="7"/>
      <c r="G872" s="7"/>
      <c r="H872" s="7"/>
      <c r="I872" s="7"/>
      <c r="J872" s="7"/>
      <c r="K872" s="7"/>
    </row>
    <row r="873" spans="6:11" ht="23.25" customHeight="1">
      <c r="F873" s="7"/>
      <c r="G873" s="7"/>
      <c r="H873" s="7"/>
      <c r="I873" s="7"/>
      <c r="J873" s="7"/>
      <c r="K873" s="7"/>
    </row>
    <row r="874" spans="6:11" ht="23.25" customHeight="1">
      <c r="F874" s="7"/>
      <c r="G874" s="7"/>
      <c r="H874" s="7"/>
      <c r="I874" s="7"/>
      <c r="J874" s="7"/>
      <c r="K874" s="7"/>
    </row>
    <row r="875" spans="6:11" ht="23.25" customHeight="1">
      <c r="F875" s="7"/>
      <c r="G875" s="7"/>
      <c r="H875" s="7"/>
      <c r="I875" s="7"/>
      <c r="J875" s="7"/>
      <c r="K875" s="7"/>
    </row>
    <row r="876" spans="6:11" ht="23.25" customHeight="1">
      <c r="F876" s="7"/>
      <c r="G876" s="7"/>
      <c r="H876" s="7"/>
      <c r="I876" s="7"/>
      <c r="J876" s="7"/>
      <c r="K876" s="7"/>
    </row>
    <row r="877" spans="6:11" ht="23.25" customHeight="1">
      <c r="F877" s="7"/>
      <c r="G877" s="7"/>
      <c r="H877" s="7"/>
      <c r="I877" s="7"/>
      <c r="J877" s="7"/>
      <c r="K877" s="7"/>
    </row>
    <row r="878" spans="6:11" ht="23.25" customHeight="1">
      <c r="F878" s="7"/>
      <c r="G878" s="7"/>
      <c r="H878" s="7"/>
      <c r="I878" s="7"/>
      <c r="J878" s="7"/>
      <c r="K878" s="7"/>
    </row>
    <row r="879" spans="6:11" ht="23.25" customHeight="1">
      <c r="F879" s="7"/>
      <c r="G879" s="7"/>
      <c r="H879" s="7"/>
      <c r="I879" s="7"/>
      <c r="J879" s="7"/>
      <c r="K879" s="7"/>
    </row>
    <row r="880" spans="6:11" ht="23.25" customHeight="1">
      <c r="F880" s="7"/>
      <c r="G880" s="7"/>
      <c r="H880" s="7"/>
      <c r="I880" s="7"/>
      <c r="J880" s="7"/>
      <c r="K880" s="7"/>
    </row>
    <row r="881" spans="6:11" ht="23.25" customHeight="1">
      <c r="F881" s="7"/>
      <c r="G881" s="7"/>
      <c r="H881" s="7"/>
      <c r="I881" s="7"/>
      <c r="J881" s="7"/>
      <c r="K881" s="7"/>
    </row>
    <row r="882" spans="6:11" ht="23.25" customHeight="1">
      <c r="F882" s="7"/>
      <c r="G882" s="7"/>
      <c r="H882" s="7"/>
      <c r="I882" s="7"/>
      <c r="J882" s="7"/>
      <c r="K882" s="7"/>
    </row>
    <row r="883" spans="6:11" ht="23.25" customHeight="1">
      <c r="F883" s="7"/>
      <c r="G883" s="7"/>
      <c r="H883" s="7"/>
      <c r="I883" s="7"/>
      <c r="J883" s="7"/>
      <c r="K883" s="7"/>
    </row>
    <row r="884" spans="6:11" ht="23.25" customHeight="1">
      <c r="F884" s="7"/>
      <c r="G884" s="7"/>
      <c r="H884" s="7"/>
      <c r="I884" s="7"/>
      <c r="J884" s="7"/>
      <c r="K884" s="7"/>
    </row>
    <row r="885" spans="6:11" ht="23.25" customHeight="1">
      <c r="F885" s="7"/>
      <c r="G885" s="7"/>
      <c r="H885" s="7"/>
      <c r="I885" s="7"/>
      <c r="J885" s="7"/>
      <c r="K885" s="7"/>
    </row>
    <row r="886" spans="6:11" ht="23.25" customHeight="1">
      <c r="F886" s="7"/>
      <c r="G886" s="7"/>
      <c r="H886" s="7"/>
      <c r="I886" s="7"/>
      <c r="J886" s="7"/>
      <c r="K886" s="7"/>
    </row>
    <row r="887" spans="6:11" ht="23.25" customHeight="1">
      <c r="F887" s="7"/>
      <c r="G887" s="7"/>
      <c r="H887" s="7"/>
      <c r="I887" s="7"/>
      <c r="J887" s="7"/>
      <c r="K887" s="7"/>
    </row>
    <row r="888" spans="6:11" ht="23.25" customHeight="1">
      <c r="F888" s="7"/>
      <c r="G888" s="7"/>
      <c r="H888" s="7"/>
      <c r="I888" s="7"/>
      <c r="J888" s="7"/>
      <c r="K888" s="7"/>
    </row>
    <row r="889" spans="6:11" ht="23.25" customHeight="1">
      <c r="F889" s="7"/>
      <c r="G889" s="7"/>
      <c r="H889" s="7"/>
      <c r="I889" s="7"/>
      <c r="J889" s="7"/>
      <c r="K889" s="7"/>
    </row>
    <row r="890" spans="6:11" ht="23.25" customHeight="1">
      <c r="F890" s="7"/>
      <c r="G890" s="7"/>
      <c r="H890" s="7"/>
      <c r="I890" s="7"/>
      <c r="J890" s="7"/>
      <c r="K890" s="7"/>
    </row>
    <row r="891" spans="6:11" ht="23.25" customHeight="1">
      <c r="F891" s="7"/>
      <c r="G891" s="7"/>
      <c r="H891" s="7"/>
      <c r="I891" s="7"/>
      <c r="J891" s="7"/>
      <c r="K891" s="7"/>
    </row>
    <row r="892" spans="6:11" ht="23.25" customHeight="1">
      <c r="F892" s="7"/>
      <c r="G892" s="7"/>
      <c r="H892" s="7"/>
      <c r="I892" s="7"/>
      <c r="J892" s="7"/>
      <c r="K892" s="7"/>
    </row>
    <row r="893" spans="6:11" ht="23.25" customHeight="1">
      <c r="F893" s="7"/>
      <c r="G893" s="7"/>
      <c r="H893" s="7"/>
      <c r="I893" s="7"/>
      <c r="J893" s="7"/>
      <c r="K893" s="7"/>
    </row>
    <row r="894" spans="6:11" ht="23.25" customHeight="1">
      <c r="F894" s="7"/>
      <c r="G894" s="7"/>
      <c r="H894" s="7"/>
      <c r="I894" s="7"/>
      <c r="J894" s="7"/>
      <c r="K894" s="7"/>
    </row>
    <row r="895" spans="6:11" ht="23.25" customHeight="1">
      <c r="F895" s="7"/>
      <c r="G895" s="7"/>
      <c r="H895" s="7"/>
      <c r="I895" s="7"/>
      <c r="J895" s="7"/>
      <c r="K895" s="7"/>
    </row>
    <row r="896" spans="6:11" ht="23.25" customHeight="1">
      <c r="F896" s="7"/>
      <c r="G896" s="7"/>
      <c r="H896" s="7"/>
      <c r="I896" s="7"/>
      <c r="J896" s="7"/>
      <c r="K896" s="7"/>
    </row>
    <row r="897" spans="6:11" ht="23.25" customHeight="1">
      <c r="F897" s="7"/>
      <c r="G897" s="7"/>
      <c r="H897" s="7"/>
      <c r="I897" s="7"/>
      <c r="J897" s="7"/>
      <c r="K897" s="7"/>
    </row>
    <row r="898" spans="6:11" ht="23.25" customHeight="1">
      <c r="F898" s="7"/>
      <c r="G898" s="7"/>
      <c r="H898" s="7"/>
      <c r="I898" s="7"/>
      <c r="J898" s="7"/>
      <c r="K898" s="7"/>
    </row>
    <row r="899" spans="6:11" ht="23.25" customHeight="1">
      <c r="F899" s="7"/>
      <c r="G899" s="7"/>
      <c r="H899" s="7"/>
      <c r="I899" s="7"/>
      <c r="J899" s="7"/>
      <c r="K899" s="7"/>
    </row>
    <row r="900" spans="6:11" ht="23.25" customHeight="1">
      <c r="F900" s="7"/>
      <c r="G900" s="7"/>
      <c r="H900" s="7"/>
      <c r="I900" s="7"/>
      <c r="J900" s="7"/>
      <c r="K900" s="7"/>
    </row>
    <row r="901" spans="6:11" ht="23.25" customHeight="1">
      <c r="F901" s="7"/>
      <c r="G901" s="7"/>
      <c r="H901" s="7"/>
      <c r="I901" s="7"/>
      <c r="J901" s="7"/>
      <c r="K901" s="7"/>
    </row>
    <row r="902" spans="6:11" ht="23.25" customHeight="1">
      <c r="F902" s="7"/>
      <c r="G902" s="7"/>
      <c r="H902" s="7"/>
      <c r="I902" s="7"/>
      <c r="J902" s="7"/>
      <c r="K902" s="7"/>
    </row>
    <row r="903" spans="6:11" ht="23.25" customHeight="1">
      <c r="F903" s="7"/>
      <c r="G903" s="7"/>
      <c r="H903" s="7"/>
      <c r="I903" s="7"/>
      <c r="J903" s="7"/>
      <c r="K903" s="7"/>
    </row>
    <row r="904" spans="6:11" ht="23.25" customHeight="1">
      <c r="F904" s="7"/>
      <c r="G904" s="7"/>
      <c r="H904" s="7"/>
      <c r="I904" s="7"/>
      <c r="J904" s="7"/>
      <c r="K904" s="7"/>
    </row>
    <row r="905" spans="6:11" ht="23.25" customHeight="1">
      <c r="F905" s="7"/>
      <c r="G905" s="7"/>
      <c r="H905" s="7"/>
      <c r="I905" s="7"/>
      <c r="J905" s="7"/>
      <c r="K905" s="7"/>
    </row>
    <row r="906" spans="6:11" ht="23.25" customHeight="1">
      <c r="F906" s="7"/>
      <c r="G906" s="7"/>
      <c r="H906" s="7"/>
      <c r="I906" s="7"/>
      <c r="J906" s="7"/>
      <c r="K906" s="7"/>
    </row>
    <row r="907" spans="6:11" ht="23.25" customHeight="1">
      <c r="F907" s="7"/>
      <c r="G907" s="7"/>
      <c r="H907" s="7"/>
      <c r="I907" s="7"/>
      <c r="J907" s="7"/>
      <c r="K907" s="7"/>
    </row>
    <row r="908" spans="6:11" ht="23.25" customHeight="1">
      <c r="F908" s="7"/>
      <c r="G908" s="7"/>
      <c r="H908" s="7"/>
      <c r="I908" s="7"/>
      <c r="J908" s="7"/>
      <c r="K908" s="7"/>
    </row>
    <row r="909" spans="6:11" ht="23.25" customHeight="1">
      <c r="F909" s="7"/>
      <c r="G909" s="7"/>
      <c r="H909" s="7"/>
      <c r="I909" s="7"/>
      <c r="J909" s="7"/>
      <c r="K909" s="7"/>
    </row>
    <row r="910" spans="6:11" ht="23.25" customHeight="1">
      <c r="F910" s="7"/>
      <c r="G910" s="7"/>
      <c r="H910" s="7"/>
      <c r="I910" s="7"/>
      <c r="J910" s="7"/>
      <c r="K910" s="7"/>
    </row>
    <row r="911" spans="6:11" ht="23.25" customHeight="1">
      <c r="F911" s="7"/>
      <c r="G911" s="7"/>
      <c r="H911" s="7"/>
      <c r="I911" s="7"/>
      <c r="J911" s="7"/>
      <c r="K911" s="7"/>
    </row>
    <row r="912" spans="6:11" ht="23.25" customHeight="1">
      <c r="F912" s="7"/>
      <c r="G912" s="7"/>
      <c r="H912" s="7"/>
      <c r="I912" s="7"/>
      <c r="J912" s="7"/>
      <c r="K912" s="7"/>
    </row>
    <row r="913" spans="6:11" ht="23.25" customHeight="1">
      <c r="F913" s="7"/>
      <c r="G913" s="7"/>
      <c r="H913" s="7"/>
      <c r="I913" s="7"/>
      <c r="J913" s="7"/>
      <c r="K913" s="7"/>
    </row>
    <row r="914" spans="6:11" ht="23.25" customHeight="1">
      <c r="F914" s="7"/>
      <c r="G914" s="7"/>
      <c r="H914" s="7"/>
      <c r="I914" s="7"/>
      <c r="J914" s="7"/>
      <c r="K914" s="7"/>
    </row>
    <row r="915" spans="6:11" ht="23.25" customHeight="1">
      <c r="F915" s="7"/>
      <c r="G915" s="7"/>
      <c r="H915" s="7"/>
      <c r="I915" s="7"/>
      <c r="J915" s="7"/>
      <c r="K915" s="7"/>
    </row>
    <row r="916" spans="6:11" ht="23.25" customHeight="1">
      <c r="F916" s="7"/>
      <c r="G916" s="7"/>
      <c r="H916" s="7"/>
      <c r="I916" s="7"/>
      <c r="J916" s="7"/>
      <c r="K916" s="7"/>
    </row>
    <row r="917" spans="6:11" ht="23.25" customHeight="1">
      <c r="F917" s="7"/>
      <c r="G917" s="7"/>
      <c r="H917" s="7"/>
      <c r="I917" s="7"/>
      <c r="J917" s="7"/>
      <c r="K917" s="7"/>
    </row>
    <row r="918" spans="6:11" ht="23.25" customHeight="1">
      <c r="F918" s="7"/>
      <c r="G918" s="7"/>
      <c r="H918" s="7"/>
      <c r="I918" s="7"/>
      <c r="J918" s="7"/>
      <c r="K918" s="7"/>
    </row>
    <row r="919" spans="6:11" ht="23.25" customHeight="1">
      <c r="F919" s="7"/>
      <c r="G919" s="7"/>
      <c r="H919" s="7"/>
      <c r="I919" s="7"/>
      <c r="J919" s="7"/>
      <c r="K919" s="7"/>
    </row>
    <row r="920" spans="6:11" ht="23.25" customHeight="1">
      <c r="F920" s="7"/>
      <c r="G920" s="7"/>
      <c r="H920" s="7"/>
      <c r="I920" s="7"/>
      <c r="J920" s="7"/>
      <c r="K920" s="7"/>
    </row>
    <row r="921" spans="6:11" ht="23.25" customHeight="1">
      <c r="F921" s="7"/>
      <c r="G921" s="7"/>
      <c r="H921" s="7"/>
      <c r="I921" s="7"/>
      <c r="J921" s="7"/>
      <c r="K921" s="7"/>
    </row>
    <row r="922" spans="6:11" ht="23.25" customHeight="1">
      <c r="F922" s="7"/>
      <c r="G922" s="7"/>
      <c r="H922" s="7"/>
      <c r="I922" s="7"/>
      <c r="J922" s="7"/>
      <c r="K922" s="7"/>
    </row>
    <row r="923" spans="6:11" ht="23.25" customHeight="1">
      <c r="F923" s="7"/>
      <c r="G923" s="7"/>
      <c r="H923" s="7"/>
      <c r="I923" s="7"/>
      <c r="J923" s="7"/>
      <c r="K923" s="7"/>
    </row>
    <row r="924" spans="6:11" ht="23.25" customHeight="1">
      <c r="F924" s="7"/>
      <c r="G924" s="7"/>
      <c r="H924" s="7"/>
      <c r="I924" s="7"/>
      <c r="J924" s="7"/>
      <c r="K924" s="7"/>
    </row>
    <row r="925" spans="6:11" ht="23.25" customHeight="1">
      <c r="F925" s="7"/>
      <c r="G925" s="7"/>
      <c r="H925" s="7"/>
      <c r="I925" s="7"/>
      <c r="J925" s="7"/>
      <c r="K925" s="7"/>
    </row>
    <row r="926" spans="6:11" ht="23.25" customHeight="1">
      <c r="F926" s="7"/>
      <c r="G926" s="7"/>
      <c r="H926" s="7"/>
      <c r="I926" s="7"/>
      <c r="J926" s="7"/>
      <c r="K926" s="7"/>
    </row>
    <row r="927" spans="6:11" ht="23.25" customHeight="1">
      <c r="F927" s="7"/>
      <c r="G927" s="7"/>
      <c r="H927" s="7"/>
      <c r="I927" s="7"/>
      <c r="J927" s="7"/>
      <c r="K927" s="7"/>
    </row>
    <row r="928" spans="6:11" ht="23.25" customHeight="1">
      <c r="F928" s="7"/>
      <c r="G928" s="7"/>
      <c r="H928" s="7"/>
      <c r="I928" s="7"/>
      <c r="J928" s="7"/>
      <c r="K928" s="7"/>
    </row>
    <row r="929" spans="6:11" ht="23.25" customHeight="1">
      <c r="F929" s="7"/>
      <c r="G929" s="7"/>
      <c r="H929" s="7"/>
      <c r="I929" s="7"/>
      <c r="J929" s="7"/>
      <c r="K929" s="7"/>
    </row>
    <row r="930" spans="6:11" ht="23.25" customHeight="1">
      <c r="F930" s="7"/>
      <c r="G930" s="7"/>
      <c r="H930" s="7"/>
      <c r="I930" s="7"/>
      <c r="J930" s="7"/>
      <c r="K930" s="7"/>
    </row>
    <row r="931" spans="6:11" ht="23.25" customHeight="1">
      <c r="F931" s="7"/>
      <c r="G931" s="7"/>
      <c r="H931" s="7"/>
      <c r="I931" s="7"/>
      <c r="J931" s="7"/>
      <c r="K931" s="7"/>
    </row>
    <row r="932" spans="6:11" ht="23.25" customHeight="1">
      <c r="F932" s="7"/>
      <c r="G932" s="7"/>
      <c r="H932" s="7"/>
      <c r="I932" s="7"/>
      <c r="J932" s="7"/>
      <c r="K932" s="7"/>
    </row>
    <row r="933" spans="6:11" ht="23.25" customHeight="1">
      <c r="F933" s="7"/>
      <c r="G933" s="7"/>
      <c r="H933" s="7"/>
      <c r="I933" s="7"/>
      <c r="J933" s="7"/>
      <c r="K933" s="7"/>
    </row>
    <row r="934" spans="6:11" ht="23.25" customHeight="1">
      <c r="F934" s="7"/>
      <c r="G934" s="7"/>
      <c r="H934" s="7"/>
      <c r="I934" s="7"/>
      <c r="J934" s="7"/>
      <c r="K934" s="7"/>
    </row>
    <row r="935" spans="6:11" ht="23.25" customHeight="1">
      <c r="F935" s="7"/>
      <c r="G935" s="7"/>
      <c r="H935" s="7"/>
      <c r="I935" s="7"/>
      <c r="J935" s="7"/>
      <c r="K935" s="7"/>
    </row>
    <row r="936" spans="6:11" ht="23.25" customHeight="1">
      <c r="F936" s="7"/>
      <c r="G936" s="7"/>
      <c r="H936" s="7"/>
      <c r="I936" s="7"/>
      <c r="J936" s="7"/>
      <c r="K936" s="7"/>
    </row>
    <row r="937" spans="6:11" ht="23.25" customHeight="1">
      <c r="F937" s="7"/>
      <c r="G937" s="7"/>
      <c r="H937" s="7"/>
      <c r="I937" s="7"/>
      <c r="J937" s="7"/>
      <c r="K937" s="7"/>
    </row>
    <row r="938" spans="6:11" ht="23.25" customHeight="1">
      <c r="F938" s="7"/>
      <c r="G938" s="7"/>
      <c r="H938" s="7"/>
      <c r="I938" s="7"/>
      <c r="J938" s="7"/>
      <c r="K938" s="7"/>
    </row>
    <row r="939" spans="6:11" ht="23.25" customHeight="1">
      <c r="F939" s="7"/>
      <c r="G939" s="7"/>
      <c r="H939" s="7"/>
      <c r="I939" s="7"/>
      <c r="J939" s="7"/>
      <c r="K939" s="7"/>
    </row>
    <row r="940" spans="6:11" ht="23.25" customHeight="1">
      <c r="F940" s="7"/>
      <c r="G940" s="7"/>
      <c r="H940" s="7"/>
      <c r="I940" s="7"/>
      <c r="J940" s="7"/>
      <c r="K940" s="7"/>
    </row>
    <row r="941" spans="6:11" ht="23.25" customHeight="1">
      <c r="F941" s="7"/>
      <c r="G941" s="7"/>
      <c r="H941" s="7"/>
      <c r="I941" s="7"/>
      <c r="J941" s="7"/>
      <c r="K941" s="7"/>
    </row>
    <row r="942" spans="6:11" ht="23.25" customHeight="1">
      <c r="F942" s="7"/>
      <c r="G942" s="7"/>
      <c r="H942" s="7"/>
      <c r="I942" s="7"/>
      <c r="J942" s="7"/>
      <c r="K942" s="7"/>
    </row>
    <row r="943" spans="6:11" ht="23.25" customHeight="1">
      <c r="F943" s="7"/>
      <c r="G943" s="7"/>
      <c r="H943" s="7"/>
      <c r="I943" s="7"/>
      <c r="J943" s="7"/>
      <c r="K943" s="7"/>
    </row>
    <row r="944" spans="6:11" ht="23.25" customHeight="1">
      <c r="F944" s="7"/>
      <c r="G944" s="7"/>
      <c r="H944" s="7"/>
      <c r="I944" s="7"/>
      <c r="J944" s="7"/>
      <c r="K944" s="7"/>
    </row>
    <row r="945" spans="6:11" ht="23.25" customHeight="1">
      <c r="F945" s="7"/>
      <c r="G945" s="7"/>
      <c r="H945" s="7"/>
      <c r="I945" s="7"/>
      <c r="J945" s="7"/>
      <c r="K945" s="7"/>
    </row>
    <row r="946" spans="6:11" ht="23.25" customHeight="1">
      <c r="F946" s="7"/>
      <c r="G946" s="7"/>
      <c r="H946" s="7"/>
      <c r="I946" s="7"/>
      <c r="J946" s="7"/>
      <c r="K946" s="7"/>
    </row>
    <row r="947" spans="6:11" ht="23.25" customHeight="1">
      <c r="F947" s="7"/>
      <c r="G947" s="7"/>
      <c r="H947" s="7"/>
      <c r="I947" s="7"/>
      <c r="J947" s="7"/>
      <c r="K947" s="7"/>
    </row>
    <row r="948" spans="6:11" ht="23.25" customHeight="1">
      <c r="F948" s="7"/>
      <c r="G948" s="7"/>
      <c r="H948" s="7"/>
      <c r="I948" s="7"/>
      <c r="J948" s="7"/>
      <c r="K948" s="7"/>
    </row>
    <row r="949" spans="6:11" ht="23.25" customHeight="1">
      <c r="F949" s="7"/>
      <c r="G949" s="7"/>
      <c r="H949" s="7"/>
      <c r="I949" s="7"/>
      <c r="J949" s="7"/>
      <c r="K949" s="7"/>
    </row>
    <row r="950" spans="6:11" ht="23.25" customHeight="1">
      <c r="F950" s="7"/>
      <c r="G950" s="7"/>
      <c r="H950" s="7"/>
      <c r="I950" s="7"/>
      <c r="J950" s="7"/>
      <c r="K950" s="7"/>
    </row>
    <row r="951" spans="6:11" ht="23.25" customHeight="1">
      <c r="F951" s="7"/>
      <c r="G951" s="7"/>
      <c r="H951" s="7"/>
      <c r="I951" s="7"/>
      <c r="J951" s="7"/>
      <c r="K951" s="7"/>
    </row>
    <row r="952" spans="6:11" ht="23.25" customHeight="1">
      <c r="F952" s="7"/>
      <c r="G952" s="7"/>
      <c r="H952" s="7"/>
      <c r="I952" s="7"/>
      <c r="J952" s="7"/>
      <c r="K952" s="7"/>
    </row>
    <row r="953" spans="6:11" ht="23.25" customHeight="1">
      <c r="F953" s="7"/>
      <c r="G953" s="7"/>
      <c r="H953" s="7"/>
      <c r="I953" s="7"/>
      <c r="J953" s="7"/>
      <c r="K953" s="7"/>
    </row>
    <row r="954" spans="6:11" ht="23.25" customHeight="1">
      <c r="F954" s="7"/>
      <c r="G954" s="7"/>
      <c r="H954" s="7"/>
      <c r="I954" s="7"/>
      <c r="J954" s="7"/>
      <c r="K954" s="7"/>
    </row>
    <row r="955" spans="6:11" ht="23.25" customHeight="1">
      <c r="F955" s="7"/>
      <c r="G955" s="7"/>
      <c r="H955" s="7"/>
      <c r="I955" s="7"/>
      <c r="J955" s="7"/>
      <c r="K955" s="7"/>
    </row>
    <row r="956" spans="6:11" ht="23.25" customHeight="1">
      <c r="F956" s="7"/>
      <c r="G956" s="7"/>
      <c r="H956" s="7"/>
      <c r="I956" s="7"/>
      <c r="J956" s="7"/>
      <c r="K956" s="7"/>
    </row>
    <row r="957" spans="6:11" ht="23.25" customHeight="1">
      <c r="F957" s="7"/>
      <c r="G957" s="7"/>
      <c r="H957" s="7"/>
      <c r="I957" s="7"/>
      <c r="J957" s="7"/>
      <c r="K957" s="7"/>
    </row>
    <row r="958" spans="6:11" ht="23.25" customHeight="1">
      <c r="F958" s="7"/>
      <c r="G958" s="7"/>
      <c r="H958" s="7"/>
      <c r="I958" s="7"/>
      <c r="J958" s="7"/>
      <c r="K958" s="7"/>
    </row>
    <row r="959" spans="6:11" ht="23.25" customHeight="1">
      <c r="F959" s="7"/>
      <c r="G959" s="7"/>
      <c r="H959" s="7"/>
      <c r="I959" s="7"/>
      <c r="J959" s="7"/>
      <c r="K959" s="7"/>
    </row>
    <row r="960" spans="6:11" ht="23.25" customHeight="1">
      <c r="F960" s="7"/>
      <c r="G960" s="7"/>
      <c r="H960" s="7"/>
      <c r="I960" s="7"/>
      <c r="J960" s="7"/>
      <c r="K960" s="7"/>
    </row>
    <row r="961" spans="6:11" ht="23.25" customHeight="1">
      <c r="F961" s="7"/>
      <c r="G961" s="7"/>
      <c r="H961" s="7"/>
      <c r="I961" s="7"/>
      <c r="J961" s="7"/>
      <c r="K961" s="7"/>
    </row>
    <row r="962" spans="6:11" ht="23.25" customHeight="1">
      <c r="F962" s="7"/>
      <c r="G962" s="7"/>
      <c r="H962" s="7"/>
      <c r="I962" s="7"/>
      <c r="J962" s="7"/>
      <c r="K962" s="7"/>
    </row>
    <row r="963" spans="6:11" ht="23.25" customHeight="1">
      <c r="F963" s="7"/>
      <c r="G963" s="7"/>
      <c r="H963" s="7"/>
      <c r="I963" s="7"/>
      <c r="J963" s="7"/>
      <c r="K963" s="7"/>
    </row>
    <row r="964" spans="6:11" ht="23.25" customHeight="1">
      <c r="F964" s="7"/>
      <c r="G964" s="7"/>
      <c r="H964" s="7"/>
      <c r="I964" s="7"/>
      <c r="J964" s="7"/>
      <c r="K964" s="7"/>
    </row>
    <row r="965" spans="6:11" ht="23.25" customHeight="1">
      <c r="F965" s="7"/>
      <c r="G965" s="7"/>
      <c r="H965" s="7"/>
      <c r="I965" s="7"/>
      <c r="J965" s="7"/>
      <c r="K965" s="7"/>
    </row>
    <row r="966" spans="6:11" ht="23.25" customHeight="1">
      <c r="F966" s="7"/>
      <c r="G966" s="7"/>
      <c r="H966" s="7"/>
      <c r="I966" s="7"/>
      <c r="J966" s="7"/>
      <c r="K966" s="7"/>
    </row>
    <row r="967" spans="6:11" ht="23.25" customHeight="1">
      <c r="F967" s="7"/>
      <c r="G967" s="7"/>
      <c r="H967" s="7"/>
      <c r="I967" s="7"/>
      <c r="J967" s="7"/>
      <c r="K967" s="7"/>
    </row>
    <row r="968" spans="6:11" ht="23.25" customHeight="1">
      <c r="F968" s="7"/>
      <c r="G968" s="7"/>
      <c r="H968" s="7"/>
      <c r="I968" s="7"/>
      <c r="J968" s="7"/>
      <c r="K968" s="7"/>
    </row>
    <row r="969" spans="6:11" ht="23.25" customHeight="1">
      <c r="F969" s="7"/>
      <c r="G969" s="7"/>
      <c r="H969" s="7"/>
      <c r="I969" s="7"/>
      <c r="J969" s="7"/>
      <c r="K969" s="7"/>
    </row>
    <row r="970" spans="6:11" ht="23.25" customHeight="1">
      <c r="F970" s="7"/>
      <c r="G970" s="7"/>
      <c r="H970" s="7"/>
      <c r="I970" s="7"/>
      <c r="J970" s="7"/>
      <c r="K970" s="7"/>
    </row>
    <row r="971" spans="6:11" ht="23.25" customHeight="1">
      <c r="F971" s="7"/>
      <c r="G971" s="7"/>
      <c r="H971" s="7"/>
      <c r="I971" s="7"/>
      <c r="J971" s="7"/>
      <c r="K971" s="7"/>
    </row>
    <row r="972" spans="6:11" ht="23.25" customHeight="1">
      <c r="F972" s="7"/>
      <c r="G972" s="7"/>
      <c r="H972" s="7"/>
      <c r="I972" s="7"/>
      <c r="J972" s="7"/>
      <c r="K972" s="7"/>
    </row>
    <row r="973" spans="6:11" ht="23.25" customHeight="1">
      <c r="F973" s="7"/>
      <c r="G973" s="7"/>
      <c r="H973" s="7"/>
      <c r="I973" s="7"/>
      <c r="J973" s="7"/>
      <c r="K973" s="7"/>
    </row>
    <row r="974" spans="6:11" ht="23.25" customHeight="1">
      <c r="F974" s="7"/>
      <c r="G974" s="7"/>
      <c r="H974" s="7"/>
      <c r="I974" s="7"/>
      <c r="J974" s="7"/>
      <c r="K974" s="7"/>
    </row>
    <row r="975" spans="6:11" ht="23.25" customHeight="1">
      <c r="F975" s="7"/>
      <c r="G975" s="7"/>
      <c r="H975" s="7"/>
      <c r="I975" s="7"/>
      <c r="J975" s="7"/>
      <c r="K975" s="7"/>
    </row>
    <row r="976" spans="6:11" ht="23.25" customHeight="1">
      <c r="F976" s="7"/>
      <c r="G976" s="7"/>
      <c r="H976" s="7"/>
      <c r="I976" s="7"/>
      <c r="J976" s="7"/>
      <c r="K976" s="7"/>
    </row>
    <row r="977" spans="6:11" ht="23.25" customHeight="1">
      <c r="F977" s="7"/>
      <c r="G977" s="7"/>
      <c r="H977" s="7"/>
      <c r="I977" s="7"/>
      <c r="J977" s="7"/>
      <c r="K977" s="7"/>
    </row>
    <row r="978" spans="6:11" ht="23.25" customHeight="1">
      <c r="F978" s="7"/>
      <c r="G978" s="7"/>
      <c r="H978" s="7"/>
      <c r="I978" s="7"/>
      <c r="J978" s="7"/>
      <c r="K978" s="7"/>
    </row>
    <row r="979" spans="6:11" ht="23.25" customHeight="1">
      <c r="F979" s="7"/>
      <c r="G979" s="7"/>
      <c r="H979" s="7"/>
      <c r="I979" s="7"/>
      <c r="J979" s="7"/>
      <c r="K979" s="7"/>
    </row>
    <row r="980" spans="6:11" ht="23.25" customHeight="1">
      <c r="F980" s="7"/>
      <c r="G980" s="7"/>
      <c r="H980" s="7"/>
      <c r="I980" s="7"/>
      <c r="J980" s="7"/>
      <c r="K980" s="7"/>
    </row>
    <row r="981" spans="6:11" ht="23.25" customHeight="1">
      <c r="F981" s="7"/>
      <c r="G981" s="7"/>
      <c r="H981" s="7"/>
      <c r="I981" s="7"/>
      <c r="J981" s="7"/>
      <c r="K981" s="7"/>
    </row>
    <row r="982" spans="6:11" ht="23.25" customHeight="1">
      <c r="F982" s="7"/>
      <c r="G982" s="7"/>
      <c r="H982" s="7"/>
      <c r="I982" s="7"/>
      <c r="J982" s="7"/>
      <c r="K982" s="7"/>
    </row>
    <row r="983" spans="6:11" ht="23.25" customHeight="1">
      <c r="F983" s="7"/>
      <c r="G983" s="7"/>
      <c r="H983" s="7"/>
      <c r="I983" s="7"/>
      <c r="J983" s="7"/>
      <c r="K983" s="7"/>
    </row>
    <row r="984" spans="6:11" ht="23.25" customHeight="1">
      <c r="F984" s="7"/>
      <c r="G984" s="7"/>
      <c r="H984" s="7"/>
      <c r="I984" s="7"/>
      <c r="J984" s="7"/>
      <c r="K984" s="7"/>
    </row>
    <row r="985" spans="6:11" ht="23.25" customHeight="1">
      <c r="F985" s="7"/>
      <c r="G985" s="7"/>
      <c r="H985" s="7"/>
      <c r="I985" s="7"/>
      <c r="J985" s="7"/>
      <c r="K985" s="7"/>
    </row>
    <row r="986" spans="6:11" ht="23.25" customHeight="1">
      <c r="F986" s="7"/>
      <c r="G986" s="7"/>
      <c r="H986" s="7"/>
      <c r="I986" s="7"/>
      <c r="J986" s="7"/>
      <c r="K986" s="7"/>
    </row>
    <row r="987" spans="6:11" ht="23.25" customHeight="1">
      <c r="F987" s="7"/>
      <c r="G987" s="7"/>
      <c r="H987" s="7"/>
      <c r="I987" s="7"/>
      <c r="J987" s="7"/>
      <c r="K987" s="7"/>
    </row>
    <row r="988" spans="6:11" ht="23.25" customHeight="1">
      <c r="F988" s="7"/>
      <c r="G988" s="7"/>
      <c r="H988" s="7"/>
      <c r="I988" s="7"/>
      <c r="J988" s="7"/>
      <c r="K988" s="7"/>
    </row>
    <row r="989" spans="6:11" ht="23.25" customHeight="1">
      <c r="F989" s="7"/>
      <c r="G989" s="7"/>
      <c r="H989" s="7"/>
      <c r="I989" s="7"/>
      <c r="J989" s="7"/>
      <c r="K989" s="7"/>
    </row>
    <row r="990" spans="6:11" ht="23.25" customHeight="1">
      <c r="F990" s="7"/>
      <c r="G990" s="7"/>
      <c r="H990" s="7"/>
      <c r="I990" s="7"/>
      <c r="J990" s="7"/>
      <c r="K990" s="7"/>
    </row>
    <row r="991" spans="6:11" ht="23.25" customHeight="1">
      <c r="F991" s="7"/>
      <c r="G991" s="7"/>
      <c r="H991" s="7"/>
      <c r="I991" s="7"/>
      <c r="J991" s="7"/>
      <c r="K991" s="7"/>
    </row>
    <row r="992" spans="6:11" ht="23.25" customHeight="1">
      <c r="F992" s="7"/>
      <c r="G992" s="7"/>
      <c r="H992" s="7"/>
      <c r="I992" s="7"/>
      <c r="J992" s="7"/>
      <c r="K992" s="7"/>
    </row>
    <row r="993" spans="6:11" ht="23.25" customHeight="1">
      <c r="F993" s="7"/>
      <c r="G993" s="7"/>
      <c r="H993" s="7"/>
      <c r="I993" s="7"/>
      <c r="J993" s="7"/>
      <c r="K993" s="7"/>
    </row>
    <row r="994" spans="6:11" ht="23.25" customHeight="1">
      <c r="F994" s="7"/>
      <c r="G994" s="7"/>
      <c r="H994" s="7"/>
      <c r="I994" s="7"/>
      <c r="J994" s="7"/>
      <c r="K994" s="7"/>
    </row>
    <row r="995" spans="6:11" ht="23.25" customHeight="1">
      <c r="F995" s="7"/>
      <c r="G995" s="7"/>
      <c r="H995" s="7"/>
      <c r="I995" s="7"/>
      <c r="J995" s="7"/>
      <c r="K995" s="7"/>
    </row>
    <row r="996" spans="6:11" ht="23.25" customHeight="1">
      <c r="F996" s="7"/>
      <c r="G996" s="7"/>
      <c r="H996" s="7"/>
      <c r="I996" s="7"/>
      <c r="J996" s="7"/>
      <c r="K996" s="7"/>
    </row>
    <row r="997" spans="6:11" ht="23.25" customHeight="1">
      <c r="F997" s="7"/>
      <c r="G997" s="7"/>
      <c r="H997" s="7"/>
      <c r="I997" s="7"/>
      <c r="J997" s="7"/>
      <c r="K997" s="7"/>
    </row>
    <row r="998" spans="6:11" ht="23.25" customHeight="1">
      <c r="F998" s="7"/>
      <c r="G998" s="7"/>
      <c r="H998" s="7"/>
      <c r="I998" s="7"/>
      <c r="J998" s="7"/>
      <c r="K998" s="7"/>
    </row>
    <row r="999" spans="6:11" ht="23.25" customHeight="1">
      <c r="F999" s="7"/>
      <c r="G999" s="7"/>
      <c r="H999" s="7"/>
      <c r="I999" s="7"/>
      <c r="J999" s="7"/>
      <c r="K999" s="7"/>
    </row>
    <row r="1000" spans="6:11" ht="23.25" customHeight="1">
      <c r="F1000" s="7"/>
      <c r="G1000" s="7"/>
      <c r="H1000" s="7"/>
      <c r="I1000" s="7"/>
      <c r="J1000" s="7"/>
      <c r="K1000" s="7"/>
    </row>
    <row r="1001" spans="6:11" ht="23.25" customHeight="1">
      <c r="F1001" s="7"/>
      <c r="G1001" s="7"/>
      <c r="H1001" s="7"/>
      <c r="I1001" s="7"/>
      <c r="J1001" s="7"/>
      <c r="K1001" s="7"/>
    </row>
    <row r="1002" spans="6:11" ht="23.25" customHeight="1">
      <c r="F1002" s="7"/>
      <c r="G1002" s="7"/>
      <c r="H1002" s="7"/>
      <c r="I1002" s="7"/>
      <c r="J1002" s="7"/>
      <c r="K1002" s="7"/>
    </row>
    <row r="1003" spans="6:11" ht="23.25" customHeight="1">
      <c r="F1003" s="7"/>
      <c r="G1003" s="7"/>
      <c r="H1003" s="7"/>
      <c r="I1003" s="7"/>
      <c r="J1003" s="7"/>
      <c r="K1003" s="7"/>
    </row>
    <row r="1004" spans="6:11" ht="23.25" customHeight="1">
      <c r="F1004" s="7"/>
      <c r="G1004" s="7"/>
      <c r="H1004" s="7"/>
      <c r="I1004" s="7"/>
      <c r="J1004" s="7"/>
      <c r="K1004" s="7"/>
    </row>
    <row r="1005" spans="6:11" ht="23.25" customHeight="1">
      <c r="F1005" s="7"/>
      <c r="G1005" s="7"/>
      <c r="H1005" s="7"/>
      <c r="I1005" s="7"/>
      <c r="J1005" s="7"/>
      <c r="K1005" s="7"/>
    </row>
    <row r="1006" spans="6:11" ht="23.25" customHeight="1">
      <c r="F1006" s="7"/>
      <c r="G1006" s="7"/>
      <c r="H1006" s="7"/>
      <c r="I1006" s="7"/>
      <c r="J1006" s="7"/>
      <c r="K1006" s="7"/>
    </row>
    <row r="1007" spans="6:11" ht="23.25" customHeight="1">
      <c r="F1007" s="7"/>
      <c r="G1007" s="7"/>
      <c r="H1007" s="7"/>
      <c r="I1007" s="7"/>
      <c r="J1007" s="7"/>
      <c r="K1007" s="7"/>
    </row>
    <row r="1008" spans="6:11" ht="23.25" customHeight="1">
      <c r="F1008" s="7"/>
      <c r="G1008" s="7"/>
      <c r="H1008" s="7"/>
      <c r="I1008" s="7"/>
      <c r="J1008" s="7"/>
      <c r="K1008" s="7"/>
    </row>
    <row r="1009" spans="6:11" ht="23.25" customHeight="1">
      <c r="F1009" s="7"/>
      <c r="G1009" s="7"/>
      <c r="H1009" s="7"/>
      <c r="I1009" s="7"/>
      <c r="J1009" s="7"/>
      <c r="K1009" s="7"/>
    </row>
    <row r="1010" spans="6:11" ht="23.25" customHeight="1">
      <c r="F1010" s="7"/>
      <c r="G1010" s="7"/>
      <c r="H1010" s="7"/>
      <c r="I1010" s="7"/>
      <c r="J1010" s="7"/>
      <c r="K1010" s="7"/>
    </row>
    <row r="1011" spans="6:11" ht="23.25" customHeight="1">
      <c r="F1011" s="7"/>
      <c r="G1011" s="7"/>
      <c r="H1011" s="7"/>
      <c r="I1011" s="7"/>
      <c r="J1011" s="7"/>
      <c r="K1011" s="7"/>
    </row>
    <row r="1012" spans="6:11" ht="23.25" customHeight="1">
      <c r="F1012" s="7"/>
      <c r="G1012" s="7"/>
      <c r="H1012" s="7"/>
      <c r="I1012" s="7"/>
      <c r="J1012" s="7"/>
      <c r="K1012" s="7"/>
    </row>
    <row r="1013" spans="6:11" ht="23.25" customHeight="1">
      <c r="F1013" s="7"/>
      <c r="G1013" s="7"/>
      <c r="H1013" s="7"/>
      <c r="I1013" s="7"/>
      <c r="J1013" s="7"/>
      <c r="K1013" s="7"/>
    </row>
    <row r="1014" spans="6:11" ht="23.25" customHeight="1">
      <c r="F1014" s="7"/>
      <c r="G1014" s="7"/>
      <c r="H1014" s="7"/>
      <c r="I1014" s="7"/>
      <c r="J1014" s="7"/>
      <c r="K1014" s="7"/>
    </row>
    <row r="1015" spans="6:11" ht="23.25" customHeight="1">
      <c r="F1015" s="7"/>
      <c r="G1015" s="7"/>
      <c r="H1015" s="7"/>
      <c r="I1015" s="7"/>
      <c r="J1015" s="7"/>
      <c r="K1015" s="7"/>
    </row>
    <row r="1016" spans="6:11" ht="23.25" customHeight="1">
      <c r="F1016" s="7"/>
      <c r="G1016" s="7"/>
      <c r="H1016" s="7"/>
      <c r="I1016" s="7"/>
      <c r="J1016" s="7"/>
      <c r="K1016" s="7"/>
    </row>
  </sheetData>
  <pageMargins left="0.511811024" right="0.511811024" top="0.78740157499999996" bottom="0.78740157499999996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0000"/>
  </sheetPr>
  <dimension ref="A1:Z1000"/>
  <sheetViews>
    <sheetView showGridLines="0" tabSelected="1" workbookViewId="0">
      <pane ySplit="5" topLeftCell="A6" activePane="bottomLeft" state="frozen"/>
      <selection pane="bottomLeft" activeCell="A6" sqref="A6:XFD6"/>
    </sheetView>
  </sheetViews>
  <sheetFormatPr defaultColWidth="14.42578125" defaultRowHeight="15" customHeight="1"/>
  <cols>
    <col min="1" max="6" width="11.85546875" style="96" customWidth="1"/>
    <col min="7" max="17" width="8.7109375" style="96" customWidth="1"/>
    <col min="18" max="18" width="11.42578125" style="96" customWidth="1"/>
    <col min="19" max="26" width="8.7109375" style="96" customWidth="1"/>
    <col min="27" max="16384" width="14.42578125" style="96"/>
  </cols>
  <sheetData>
    <row r="1" spans="1:26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9.5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15.75" customHeight="1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15.75" customHeight="1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15.75" customHeight="1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15.75" customHeight="1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15.75" customHeight="1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15.75" customHeight="1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15.75" customHeight="1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15.75" customHeight="1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15.75" customHeight="1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15.75" customHeight="1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15.75" customHeight="1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15.75" customHeight="1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15.75" customHeight="1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15.75" customHeight="1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15.75" customHeight="1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15.75" customHeight="1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15.75" customHeight="1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15.75" customHeight="1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15.75" customHeight="1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15.75" customHeight="1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15.75" customHeight="1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15.75" customHeight="1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15.75" customHeight="1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15.75" customHeight="1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15.75" customHeight="1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15.75" customHeight="1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15.75" customHeight="1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15.75" customHeight="1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0.25" customHeight="1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15.75" customHeight="1">
      <c r="A52" s="97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15.75" customHeight="1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15.75" customHeight="1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15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15.75" customHeight="1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15.75" customHeight="1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15.75" customHeight="1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15.75" customHeight="1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15.75" customHeight="1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15.75" customHeight="1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15.75" customHeight="1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15.75" customHeight="1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15.75" customHeight="1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15.75" customHeight="1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15.75" customHeight="1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75" customHeight="1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75" customHeight="1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75" customHeight="1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75" customHeight="1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75" customHeight="1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75" customHeight="1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75" customHeight="1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75" customHeight="1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75" customHeight="1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75" customHeight="1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75" customHeight="1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75" customHeight="1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75" customHeight="1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75" customHeight="1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75" customHeight="1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75" customHeight="1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75" customHeight="1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75" customHeight="1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75" customHeight="1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75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75" customHeight="1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75" customHeight="1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75" customHeight="1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75" customHeight="1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75" customHeight="1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75" customHeight="1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75" customHeight="1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75" customHeight="1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75" customHeight="1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75" customHeight="1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75" customHeight="1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75" customHeight="1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75" customHeight="1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75" customHeight="1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75" customHeight="1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75" customHeight="1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75" customHeight="1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75" customHeight="1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75" customHeight="1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75" customHeight="1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75" customHeight="1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75" customHeight="1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75" customHeight="1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75" customHeight="1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75" customHeight="1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75" customHeight="1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75" customHeight="1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75" customHeight="1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75" customHeight="1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75" customHeight="1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75" customHeight="1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75" customHeight="1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75" customHeight="1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75" customHeight="1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75" customHeight="1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75" customHeight="1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75" customHeight="1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75" customHeight="1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75" customHeight="1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75" customHeight="1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75" customHeight="1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75" customHeight="1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75" customHeight="1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75" customHeight="1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75" customHeight="1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75" customHeight="1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75" customHeight="1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75" customHeight="1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75" customHeight="1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75" customHeight="1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75" customHeight="1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75" customHeight="1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75" customHeight="1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75" customHeight="1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75" customHeight="1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75" customHeight="1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75" customHeight="1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75" customHeight="1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75" customHeight="1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75" customHeight="1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75" customHeight="1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75" customHeight="1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75" customHeight="1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75" customHeight="1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75" customHeight="1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75" customHeight="1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75" customHeight="1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75" customHeight="1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75" customHeight="1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75" customHeight="1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75" customHeight="1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75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75" customHeight="1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75" customHeight="1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75" customHeight="1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75" customHeight="1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75" customHeight="1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75" customHeight="1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75" customHeight="1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75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75" customHeight="1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75" customHeight="1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75" customHeight="1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75" customHeight="1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75" customHeight="1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75" customHeight="1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75" customHeight="1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75" customHeight="1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75" customHeight="1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75" customHeight="1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75" customHeight="1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75" customHeight="1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75" customHeight="1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75" customHeight="1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75" customHeight="1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75" customHeight="1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75" customHeight="1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75" customHeight="1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75" customHeight="1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75" customHeight="1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75" customHeight="1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75" customHeight="1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75" customHeight="1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75" customHeight="1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75" customHeight="1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75" customHeight="1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75" customHeight="1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75" customHeight="1">
      <c r="A195" s="95"/>
      <c r="B195" s="95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75" customHeight="1">
      <c r="A196" s="95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75" customHeight="1">
      <c r="A197" s="95"/>
      <c r="B197" s="95"/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75" customHeight="1">
      <c r="A198" s="95"/>
      <c r="B198" s="95"/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75" customHeight="1">
      <c r="A199" s="95"/>
      <c r="B199" s="95"/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75" customHeight="1">
      <c r="A200" s="95"/>
      <c r="B200" s="95"/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75" customHeight="1">
      <c r="A201" s="95"/>
      <c r="B201" s="95"/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75" customHeight="1">
      <c r="A202" s="95"/>
      <c r="B202" s="95"/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75" customHeight="1">
      <c r="A203" s="95"/>
      <c r="B203" s="95"/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75" customHeight="1">
      <c r="A204" s="95"/>
      <c r="B204" s="95"/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75" customHeight="1">
      <c r="A205" s="95"/>
      <c r="B205" s="95"/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75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75" customHeight="1">
      <c r="A207" s="95"/>
      <c r="B207" s="95"/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75" customHeight="1">
      <c r="A208" s="95"/>
      <c r="B208" s="95"/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75" customHeight="1">
      <c r="A210" s="95"/>
      <c r="B210" s="95"/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75" customHeight="1">
      <c r="A211" s="95"/>
      <c r="B211" s="95"/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75" customHeight="1">
      <c r="A212" s="95"/>
      <c r="B212" s="95"/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75" customHeight="1">
      <c r="A213" s="95"/>
      <c r="B213" s="95"/>
      <c r="C213" s="95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75" customHeight="1">
      <c r="A214" s="95"/>
      <c r="B214" s="95"/>
      <c r="C214" s="95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75" customHeight="1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75" customHeight="1">
      <c r="A216" s="95"/>
      <c r="B216" s="95"/>
      <c r="C216" s="95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75" customHeight="1">
      <c r="A217" s="95"/>
      <c r="B217" s="95"/>
      <c r="C217" s="95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75" customHeight="1">
      <c r="A218" s="95"/>
      <c r="B218" s="95"/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75" customHeight="1">
      <c r="A219" s="95"/>
      <c r="B219" s="95"/>
      <c r="C219" s="95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75" customHeight="1">
      <c r="A220" s="95"/>
      <c r="B220" s="95"/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75" customHeight="1">
      <c r="A221" s="95"/>
      <c r="B221" s="95"/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75" customHeight="1">
      <c r="A222" s="95"/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75" customHeight="1">
      <c r="A223" s="95"/>
      <c r="B223" s="95"/>
      <c r="C223" s="95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75" customHeight="1">
      <c r="A224" s="95"/>
      <c r="B224" s="95"/>
      <c r="C224" s="95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75" customHeight="1">
      <c r="A225" s="95"/>
      <c r="B225" s="95"/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75" customHeight="1">
      <c r="A226" s="95"/>
      <c r="B226" s="95"/>
      <c r="C226" s="95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75" customHeight="1">
      <c r="A227" s="95"/>
      <c r="B227" s="95"/>
      <c r="C227" s="95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75" customHeight="1">
      <c r="A228" s="95"/>
      <c r="B228" s="95"/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75" customHeight="1">
      <c r="A229" s="95"/>
      <c r="B229" s="95"/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75" customHeight="1">
      <c r="A230" s="95"/>
      <c r="B230" s="95"/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75" customHeight="1">
      <c r="A231" s="95"/>
      <c r="B231" s="95"/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75" customHeight="1">
      <c r="A232" s="95"/>
      <c r="B232" s="95"/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75" customHeight="1">
      <c r="A233" s="95"/>
      <c r="B233" s="95"/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75" customHeight="1">
      <c r="A234" s="95"/>
      <c r="B234" s="95"/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75" customHeight="1">
      <c r="A235" s="95"/>
      <c r="B235" s="95"/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75" customHeight="1">
      <c r="A236" s="95"/>
      <c r="B236" s="95"/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75" customHeight="1">
      <c r="A237" s="95"/>
      <c r="B237" s="95"/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75" customHeight="1">
      <c r="A238" s="95"/>
      <c r="B238" s="95"/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75" customHeight="1">
      <c r="A239" s="95"/>
      <c r="B239" s="95"/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75" customHeight="1">
      <c r="A240" s="95"/>
      <c r="B240" s="95"/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75" customHeight="1">
      <c r="A241" s="95"/>
      <c r="B241" s="95"/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75" customHeight="1">
      <c r="A242" s="95"/>
      <c r="B242" s="95"/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75" customHeight="1">
      <c r="A243" s="95"/>
      <c r="B243" s="95"/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75" customHeight="1">
      <c r="A244" s="95"/>
      <c r="B244" s="95"/>
      <c r="C244" s="95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75" customHeight="1">
      <c r="A245" s="95"/>
      <c r="B245" s="95"/>
      <c r="C245" s="95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75" customHeight="1">
      <c r="A246" s="95"/>
      <c r="B246" s="95"/>
      <c r="C246" s="95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75" customHeight="1">
      <c r="A247" s="95"/>
      <c r="B247" s="95"/>
      <c r="C247" s="95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75" customHeight="1">
      <c r="A248" s="95"/>
      <c r="B248" s="95"/>
      <c r="C248" s="95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75" customHeight="1">
      <c r="A249" s="95"/>
      <c r="B249" s="95"/>
      <c r="C249" s="95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75" customHeight="1">
      <c r="A250" s="95"/>
      <c r="B250" s="95"/>
      <c r="C250" s="95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75" customHeight="1">
      <c r="A251" s="95"/>
      <c r="B251" s="95"/>
      <c r="C251" s="95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75" customHeight="1">
      <c r="A252" s="95"/>
      <c r="B252" s="95"/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75" customHeight="1">
      <c r="A253" s="95"/>
      <c r="B253" s="95"/>
      <c r="C253" s="95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75" customHeight="1">
      <c r="A254" s="95"/>
      <c r="B254" s="95"/>
      <c r="C254" s="95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75" customHeight="1">
      <c r="A255" s="95"/>
      <c r="B255" s="95"/>
      <c r="C255" s="95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75" customHeight="1">
      <c r="A256" s="95"/>
      <c r="B256" s="95"/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75" customHeight="1">
      <c r="A257" s="95"/>
      <c r="B257" s="95"/>
      <c r="C257" s="95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75" customHeight="1">
      <c r="A258" s="95"/>
      <c r="B258" s="95"/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75" customHeight="1">
      <c r="A259" s="95"/>
      <c r="B259" s="95"/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75" customHeight="1">
      <c r="A260" s="95"/>
      <c r="B260" s="95"/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75" customHeight="1">
      <c r="A261" s="95"/>
      <c r="B261" s="95"/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75" customHeight="1">
      <c r="A262" s="95"/>
      <c r="B262" s="95"/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75" customHeight="1">
      <c r="A263" s="95"/>
      <c r="B263" s="95"/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75" customHeight="1">
      <c r="A264" s="95"/>
      <c r="B264" s="95"/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75" customHeight="1">
      <c r="A265" s="95"/>
      <c r="B265" s="95"/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75" customHeight="1">
      <c r="A266" s="95"/>
      <c r="B266" s="95"/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75" customHeight="1">
      <c r="A267" s="95"/>
      <c r="B267" s="95"/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75" customHeight="1">
      <c r="A268" s="95"/>
      <c r="B268" s="95"/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75" customHeight="1">
      <c r="A269" s="95"/>
      <c r="B269" s="95"/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75" customHeight="1">
      <c r="A270" s="95"/>
      <c r="B270" s="95"/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75" customHeight="1">
      <c r="A271" s="95"/>
      <c r="B271" s="95"/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75" customHeight="1">
      <c r="A272" s="95"/>
      <c r="B272" s="95"/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75" customHeight="1">
      <c r="A273" s="95"/>
      <c r="B273" s="95"/>
      <c r="C273" s="95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75" customHeight="1">
      <c r="A274" s="95"/>
      <c r="B274" s="95"/>
      <c r="C274" s="95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75" customHeight="1">
      <c r="A275" s="95"/>
      <c r="B275" s="95"/>
      <c r="C275" s="95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75" customHeight="1">
      <c r="A276" s="95"/>
      <c r="B276" s="95"/>
      <c r="C276" s="95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75" customHeight="1">
      <c r="A277" s="95"/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75" customHeight="1">
      <c r="A278" s="95"/>
      <c r="B278" s="95"/>
      <c r="C278" s="95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75" customHeight="1">
      <c r="A279" s="95"/>
      <c r="B279" s="95"/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75" customHeight="1">
      <c r="A280" s="95"/>
      <c r="B280" s="95"/>
      <c r="C280" s="95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75" customHeight="1">
      <c r="A281" s="95"/>
      <c r="B281" s="95"/>
      <c r="C281" s="95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75" customHeight="1">
      <c r="A282" s="95"/>
      <c r="B282" s="95"/>
      <c r="C282" s="95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75" customHeight="1">
      <c r="A283" s="95"/>
      <c r="B283" s="95"/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75" customHeight="1">
      <c r="A284" s="95"/>
      <c r="B284" s="95"/>
      <c r="C284" s="95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75" customHeight="1">
      <c r="A285" s="95"/>
      <c r="B285" s="95"/>
      <c r="C285" s="95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75" customHeight="1">
      <c r="A286" s="95"/>
      <c r="B286" s="95"/>
      <c r="C286" s="95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75" customHeight="1">
      <c r="A287" s="95"/>
      <c r="B287" s="95"/>
      <c r="C287" s="95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75" customHeight="1">
      <c r="A288" s="95"/>
      <c r="B288" s="95"/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75" customHeight="1">
      <c r="A289" s="95"/>
      <c r="B289" s="95"/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75" customHeight="1">
      <c r="A290" s="95"/>
      <c r="B290" s="95"/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75" customHeight="1">
      <c r="A291" s="95"/>
      <c r="B291" s="95"/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75" customHeight="1">
      <c r="A292" s="95"/>
      <c r="B292" s="95"/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75" customHeight="1">
      <c r="A293" s="95"/>
      <c r="B293" s="95"/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75" customHeight="1">
      <c r="A294" s="95"/>
      <c r="B294" s="95"/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75" customHeight="1">
      <c r="A295" s="95"/>
      <c r="B295" s="95"/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75" customHeight="1">
      <c r="A296" s="95"/>
      <c r="B296" s="95"/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75" customHeight="1">
      <c r="A297" s="95"/>
      <c r="B297" s="95"/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75" customHeight="1">
      <c r="A298" s="95"/>
      <c r="B298" s="95"/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75" customHeight="1">
      <c r="A299" s="95"/>
      <c r="B299" s="95"/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75" customHeight="1">
      <c r="A300" s="95"/>
      <c r="B300" s="95"/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75" customHeight="1">
      <c r="A301" s="95"/>
      <c r="B301" s="95"/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75" customHeight="1">
      <c r="A302" s="95"/>
      <c r="B302" s="95"/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75" customHeight="1">
      <c r="A303" s="95"/>
      <c r="B303" s="95"/>
      <c r="C303" s="95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75" customHeight="1">
      <c r="A304" s="95"/>
      <c r="B304" s="95"/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75" customHeight="1">
      <c r="A305" s="95"/>
      <c r="B305" s="95"/>
      <c r="C305" s="95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75" customHeight="1">
      <c r="A306" s="95"/>
      <c r="B306" s="95"/>
      <c r="C306" s="95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75" customHeight="1">
      <c r="A307" s="95"/>
      <c r="B307" s="95"/>
      <c r="C307" s="95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75" customHeight="1">
      <c r="A308" s="95"/>
      <c r="B308" s="95"/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75" customHeight="1">
      <c r="A309" s="95"/>
      <c r="B309" s="95"/>
      <c r="C309" s="95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75" customHeight="1">
      <c r="A310" s="95"/>
      <c r="B310" s="95"/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75" customHeight="1">
      <c r="A311" s="95"/>
      <c r="B311" s="95"/>
      <c r="C311" s="95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75" customHeight="1">
      <c r="A312" s="95"/>
      <c r="B312" s="95"/>
      <c r="C312" s="95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75" customHeight="1">
      <c r="A313" s="95"/>
      <c r="B313" s="95"/>
      <c r="C313" s="95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75" customHeight="1">
      <c r="A314" s="95"/>
      <c r="B314" s="95"/>
      <c r="C314" s="95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75" customHeight="1">
      <c r="A315" s="95"/>
      <c r="B315" s="95"/>
      <c r="C315" s="95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75" customHeight="1">
      <c r="A316" s="95"/>
      <c r="B316" s="95"/>
      <c r="C316" s="95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75" customHeight="1">
      <c r="A317" s="95"/>
      <c r="B317" s="95"/>
      <c r="C317" s="95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75" customHeight="1">
      <c r="A318" s="95"/>
      <c r="B318" s="95"/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75" customHeight="1">
      <c r="A319" s="95"/>
      <c r="B319" s="95"/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75" customHeight="1">
      <c r="A320" s="95"/>
      <c r="B320" s="95"/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75" customHeight="1">
      <c r="A321" s="95"/>
      <c r="B321" s="95"/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75" customHeight="1">
      <c r="A322" s="95"/>
      <c r="B322" s="95"/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75" customHeight="1">
      <c r="A323" s="95"/>
      <c r="B323" s="95"/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75" customHeight="1">
      <c r="A324" s="95"/>
      <c r="B324" s="95"/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75" customHeight="1">
      <c r="A325" s="95"/>
      <c r="B325" s="95"/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75" customHeight="1">
      <c r="A326" s="95"/>
      <c r="B326" s="95"/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75" customHeight="1">
      <c r="A327" s="95"/>
      <c r="B327" s="95"/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75" customHeight="1">
      <c r="A328" s="95"/>
      <c r="B328" s="95"/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75" customHeight="1">
      <c r="A329" s="95"/>
      <c r="B329" s="95"/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75" customHeight="1">
      <c r="A330" s="95"/>
      <c r="B330" s="95"/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75" customHeight="1">
      <c r="A331" s="95"/>
      <c r="B331" s="95"/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75" customHeight="1">
      <c r="A332" s="95"/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75" customHeight="1">
      <c r="A333" s="95"/>
      <c r="B333" s="95"/>
      <c r="C333" s="95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75" customHeight="1">
      <c r="A334" s="95"/>
      <c r="B334" s="95"/>
      <c r="C334" s="95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75" customHeight="1">
      <c r="A335" s="95"/>
      <c r="B335" s="95"/>
      <c r="C335" s="95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75" customHeight="1">
      <c r="A336" s="95"/>
      <c r="B336" s="95"/>
      <c r="C336" s="95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75" customHeight="1">
      <c r="A337" s="95"/>
      <c r="B337" s="95"/>
      <c r="C337" s="95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75" customHeight="1">
      <c r="A338" s="95"/>
      <c r="B338" s="95"/>
      <c r="C338" s="95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75" customHeight="1">
      <c r="A339" s="95"/>
      <c r="B339" s="95"/>
      <c r="C339" s="95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75" customHeight="1">
      <c r="A340" s="95"/>
      <c r="B340" s="95"/>
      <c r="C340" s="95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75" customHeight="1">
      <c r="A341" s="95"/>
      <c r="B341" s="95"/>
      <c r="C341" s="95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75" customHeight="1">
      <c r="A342" s="95"/>
      <c r="B342" s="95"/>
      <c r="C342" s="95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75" customHeight="1">
      <c r="A343" s="95"/>
      <c r="B343" s="95"/>
      <c r="C343" s="95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75" customHeight="1">
      <c r="A344" s="95"/>
      <c r="B344" s="95"/>
      <c r="C344" s="95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75" customHeight="1">
      <c r="A345" s="95"/>
      <c r="B345" s="95"/>
      <c r="C345" s="95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75" customHeight="1">
      <c r="A346" s="95"/>
      <c r="B346" s="95"/>
      <c r="C346" s="95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75" customHeight="1">
      <c r="A347" s="95"/>
      <c r="B347" s="95"/>
      <c r="C347" s="95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75" customHeight="1">
      <c r="A348" s="95"/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75" customHeight="1">
      <c r="A349" s="95"/>
      <c r="B349" s="95"/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75" customHeight="1">
      <c r="A350" s="95"/>
      <c r="B350" s="95"/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75" customHeight="1">
      <c r="A351" s="95"/>
      <c r="B351" s="95"/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75" customHeight="1">
      <c r="A352" s="95"/>
      <c r="B352" s="95"/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75" customHeight="1">
      <c r="A353" s="95"/>
      <c r="B353" s="95"/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75" customHeight="1">
      <c r="A354" s="95"/>
      <c r="B354" s="95"/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75" customHeight="1">
      <c r="A355" s="95"/>
      <c r="B355" s="95"/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75" customHeight="1">
      <c r="A356" s="95"/>
      <c r="B356" s="95"/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75" customHeight="1">
      <c r="A357" s="95"/>
      <c r="B357" s="95"/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75" customHeight="1">
      <c r="A358" s="95"/>
      <c r="B358" s="95"/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75" customHeight="1">
      <c r="A359" s="95"/>
      <c r="B359" s="95"/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75" customHeight="1">
      <c r="A360" s="95"/>
      <c r="B360" s="95"/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75" customHeight="1">
      <c r="A361" s="95"/>
      <c r="B361" s="95"/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75" customHeight="1">
      <c r="A362" s="95"/>
      <c r="B362" s="95"/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75" customHeight="1">
      <c r="A363" s="95"/>
      <c r="B363" s="95"/>
      <c r="C363" s="95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75" customHeight="1">
      <c r="A364" s="95"/>
      <c r="B364" s="95"/>
      <c r="C364" s="95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75" customHeight="1">
      <c r="A365" s="95"/>
      <c r="B365" s="95"/>
      <c r="C365" s="95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75" customHeight="1">
      <c r="A366" s="95"/>
      <c r="B366" s="95"/>
      <c r="C366" s="95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75" customHeight="1">
      <c r="A367" s="95"/>
      <c r="B367" s="95"/>
      <c r="C367" s="95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75" customHeight="1">
      <c r="A368" s="95"/>
      <c r="B368" s="95"/>
      <c r="C368" s="95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75" customHeight="1">
      <c r="A369" s="95"/>
      <c r="B369" s="95"/>
      <c r="C369" s="95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75" customHeight="1">
      <c r="A370" s="95"/>
      <c r="B370" s="95"/>
      <c r="C370" s="95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75" customHeight="1">
      <c r="A371" s="95"/>
      <c r="B371" s="95"/>
      <c r="C371" s="95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75" customHeight="1">
      <c r="A372" s="95"/>
      <c r="B372" s="95"/>
      <c r="C372" s="95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75" customHeight="1">
      <c r="A373" s="95"/>
      <c r="B373" s="95"/>
      <c r="C373" s="95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75" customHeight="1">
      <c r="A374" s="95"/>
      <c r="B374" s="95"/>
      <c r="C374" s="95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75" customHeight="1">
      <c r="A375" s="95"/>
      <c r="B375" s="95"/>
      <c r="C375" s="95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75" customHeight="1">
      <c r="A376" s="95"/>
      <c r="B376" s="95"/>
      <c r="C376" s="95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75" customHeight="1">
      <c r="A377" s="95"/>
      <c r="B377" s="95"/>
      <c r="C377" s="95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75" customHeight="1">
      <c r="A378" s="95"/>
      <c r="B378" s="95"/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75" customHeight="1">
      <c r="A379" s="95"/>
      <c r="B379" s="95"/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75" customHeight="1">
      <c r="A380" s="95"/>
      <c r="B380" s="95"/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75" customHeight="1">
      <c r="A381" s="95"/>
      <c r="B381" s="95"/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75" customHeight="1">
      <c r="A382" s="95"/>
      <c r="B382" s="95"/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75" customHeight="1">
      <c r="A383" s="95"/>
      <c r="B383" s="95"/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75" customHeight="1">
      <c r="A384" s="95"/>
      <c r="B384" s="95"/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75" customHeigh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75" customHeight="1">
      <c r="A386" s="95"/>
      <c r="B386" s="95"/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75" customHeight="1">
      <c r="A387" s="95"/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75" customHeight="1">
      <c r="A388" s="95"/>
      <c r="B388" s="95"/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75" customHeight="1">
      <c r="A389" s="95"/>
      <c r="B389" s="95"/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75" customHeight="1">
      <c r="A390" s="95"/>
      <c r="B390" s="95"/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75" customHeight="1">
      <c r="A391" s="95"/>
      <c r="B391" s="95"/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75" customHeight="1">
      <c r="A392" s="95"/>
      <c r="B392" s="95"/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75" customHeight="1">
      <c r="A393" s="95"/>
      <c r="B393" s="95"/>
      <c r="C393" s="95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75" customHeight="1">
      <c r="A394" s="95"/>
      <c r="B394" s="95"/>
      <c r="C394" s="95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75" customHeight="1">
      <c r="A395" s="95"/>
      <c r="B395" s="95"/>
      <c r="C395" s="95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75" customHeight="1">
      <c r="A396" s="95"/>
      <c r="B396" s="95"/>
      <c r="C396" s="95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75" customHeight="1">
      <c r="A397" s="95"/>
      <c r="B397" s="95"/>
      <c r="C397" s="95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75" customHeight="1">
      <c r="A398" s="95"/>
      <c r="B398" s="95"/>
      <c r="C398" s="95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75" customHeight="1">
      <c r="A399" s="95"/>
      <c r="B399" s="95"/>
      <c r="C399" s="95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75" customHeight="1">
      <c r="A400" s="95"/>
      <c r="B400" s="95"/>
      <c r="C400" s="95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75" customHeight="1">
      <c r="A401" s="95"/>
      <c r="B401" s="95"/>
      <c r="C401" s="95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75" customHeight="1">
      <c r="A402" s="95"/>
      <c r="B402" s="95"/>
      <c r="C402" s="95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75" customHeight="1">
      <c r="A403" s="95"/>
      <c r="B403" s="95"/>
      <c r="C403" s="95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75" customHeight="1">
      <c r="A404" s="95"/>
      <c r="B404" s="95"/>
      <c r="C404" s="95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75" customHeigh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75" customHeight="1">
      <c r="A406" s="95"/>
      <c r="B406" s="95"/>
      <c r="C406" s="95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75" customHeight="1">
      <c r="A407" s="95"/>
      <c r="B407" s="95"/>
      <c r="C407" s="95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75" customHeight="1">
      <c r="A408" s="95"/>
      <c r="B408" s="95"/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75" customHeight="1">
      <c r="A409" s="95"/>
      <c r="B409" s="95"/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75" customHeigh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75" customHeight="1">
      <c r="A411" s="95"/>
      <c r="B411" s="95"/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75" customHeight="1">
      <c r="A412" s="95"/>
      <c r="B412" s="95"/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75" customHeight="1">
      <c r="A413" s="95"/>
      <c r="B413" s="95"/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75" customHeight="1">
      <c r="A414" s="95"/>
      <c r="B414" s="95"/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75" customHeight="1">
      <c r="A415" s="95"/>
      <c r="B415" s="95"/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75" customHeight="1">
      <c r="A416" s="95"/>
      <c r="B416" s="95"/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75" customHeight="1">
      <c r="A417" s="95"/>
      <c r="B417" s="95"/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75" customHeight="1">
      <c r="A418" s="95"/>
      <c r="B418" s="95"/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75" customHeight="1">
      <c r="A419" s="95"/>
      <c r="B419" s="95"/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75" customHeight="1">
      <c r="A420" s="95"/>
      <c r="B420" s="95"/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75" customHeight="1">
      <c r="A421" s="95"/>
      <c r="B421" s="95"/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75" customHeight="1">
      <c r="A422" s="95"/>
      <c r="B422" s="95"/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75" customHeight="1">
      <c r="A423" s="95"/>
      <c r="B423" s="95"/>
      <c r="C423" s="95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75" customHeight="1">
      <c r="A424" s="95"/>
      <c r="B424" s="95"/>
      <c r="C424" s="95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75" customHeight="1">
      <c r="A425" s="95"/>
      <c r="B425" s="95"/>
      <c r="C425" s="95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75" customHeight="1">
      <c r="A426" s="95"/>
      <c r="B426" s="95"/>
      <c r="C426" s="95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75" customHeight="1">
      <c r="A427" s="95"/>
      <c r="B427" s="95"/>
      <c r="C427" s="95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75" customHeight="1">
      <c r="A428" s="95"/>
      <c r="B428" s="95"/>
      <c r="C428" s="95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75" customHeight="1">
      <c r="A429" s="95"/>
      <c r="B429" s="95"/>
      <c r="C429" s="95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75" customHeight="1">
      <c r="A430" s="95"/>
      <c r="B430" s="95"/>
      <c r="C430" s="95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75" customHeight="1">
      <c r="A431" s="95"/>
      <c r="B431" s="95"/>
      <c r="C431" s="95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75" customHeight="1">
      <c r="A432" s="95"/>
      <c r="B432" s="95"/>
      <c r="C432" s="95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75" customHeight="1">
      <c r="A433" s="95"/>
      <c r="B433" s="95"/>
      <c r="C433" s="95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75" customHeight="1">
      <c r="A434" s="95"/>
      <c r="B434" s="95"/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75" customHeight="1">
      <c r="A435" s="95"/>
      <c r="B435" s="95"/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75" customHeight="1">
      <c r="A436" s="95"/>
      <c r="B436" s="95"/>
      <c r="C436" s="95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75" customHeight="1">
      <c r="A437" s="95"/>
      <c r="B437" s="95"/>
      <c r="C437" s="95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75" customHeight="1">
      <c r="A438" s="95"/>
      <c r="B438" s="95"/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75" customHeight="1">
      <c r="A439" s="95"/>
      <c r="B439" s="95"/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75" customHeight="1">
      <c r="A440" s="95"/>
      <c r="B440" s="95"/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75" customHeight="1">
      <c r="A441" s="95"/>
      <c r="B441" s="95"/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75" customHeight="1">
      <c r="A442" s="95"/>
      <c r="B442" s="95"/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75" customHeight="1">
      <c r="A443" s="95"/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75" customHeight="1">
      <c r="A444" s="95"/>
      <c r="B444" s="95"/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75" customHeight="1">
      <c r="A445" s="95"/>
      <c r="B445" s="95"/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75" customHeight="1">
      <c r="A446" s="95"/>
      <c r="B446" s="95"/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75" customHeight="1">
      <c r="A447" s="95"/>
      <c r="B447" s="95"/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75" customHeight="1">
      <c r="A448" s="95"/>
      <c r="B448" s="95"/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75" customHeight="1">
      <c r="A449" s="95"/>
      <c r="B449" s="95"/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75" customHeight="1">
      <c r="A450" s="95"/>
      <c r="B450" s="95"/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75" customHeight="1">
      <c r="A451" s="95"/>
      <c r="B451" s="95"/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75" customHeight="1">
      <c r="A452" s="95"/>
      <c r="B452" s="95"/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75" customHeight="1">
      <c r="A453" s="95"/>
      <c r="B453" s="95"/>
      <c r="C453" s="95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75" customHeight="1">
      <c r="A454" s="95"/>
      <c r="B454" s="95"/>
      <c r="C454" s="95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75" customHeight="1">
      <c r="A455" s="95"/>
      <c r="B455" s="95"/>
      <c r="C455" s="95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75" customHeight="1">
      <c r="A456" s="95"/>
      <c r="B456" s="95"/>
      <c r="C456" s="95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75" customHeight="1">
      <c r="A457" s="95"/>
      <c r="B457" s="95"/>
      <c r="C457" s="95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75" customHeight="1">
      <c r="A458" s="95"/>
      <c r="B458" s="95"/>
      <c r="C458" s="95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75" customHeight="1">
      <c r="A459" s="95"/>
      <c r="B459" s="95"/>
      <c r="C459" s="95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75" customHeight="1">
      <c r="A460" s="95"/>
      <c r="B460" s="95"/>
      <c r="C460" s="95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75" customHeight="1">
      <c r="A461" s="95"/>
      <c r="B461" s="95"/>
      <c r="C461" s="95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75" customHeight="1">
      <c r="A462" s="95"/>
      <c r="B462" s="95"/>
      <c r="C462" s="95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75" customHeight="1">
      <c r="A463" s="95"/>
      <c r="B463" s="95"/>
      <c r="C463" s="95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75" customHeight="1">
      <c r="A464" s="95"/>
      <c r="B464" s="95"/>
      <c r="C464" s="95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75" customHeight="1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75" customHeight="1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75" customHeight="1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75" customHeight="1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75" customHeight="1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75" customHeight="1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75" customHeight="1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75" customHeight="1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75" customHeight="1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75" customHeight="1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75" customHeight="1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75" customHeight="1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75" customHeight="1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75" customHeight="1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75" customHeight="1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75" customHeight="1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75" customHeight="1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75" customHeight="1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75" customHeight="1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75" customHeight="1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75" customHeight="1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75" customHeight="1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75" customHeight="1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75" customHeight="1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75" customHeight="1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75" customHeight="1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75" customHeight="1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75" customHeight="1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75" customHeight="1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75" customHeight="1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75" customHeight="1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75" customHeight="1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75" customHeight="1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75" customHeight="1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75" customHeight="1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75" customHeight="1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75" customHeight="1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75" customHeight="1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75" customHeight="1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75" customHeight="1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75" customHeight="1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75" customHeight="1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75" customHeight="1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75" customHeight="1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75" customHeight="1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75" customHeight="1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75" customHeight="1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75" customHeight="1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75" customHeight="1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75" customHeight="1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75" customHeight="1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75" customHeight="1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75" customHeight="1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75" customHeight="1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75" customHeight="1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75" customHeight="1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75" customHeight="1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75" customHeight="1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75" customHeight="1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75" customHeight="1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75" customHeight="1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75" customHeight="1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75" customHeight="1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75" customHeight="1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75" customHeight="1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75" customHeight="1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75" customHeight="1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75" customHeight="1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75" customHeight="1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75" customHeight="1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75" customHeight="1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75" customHeight="1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75" customHeight="1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75" customHeight="1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75" customHeight="1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75" customHeight="1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75" customHeight="1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75" customHeight="1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75" customHeight="1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75" customHeight="1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75" customHeight="1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75" customHeight="1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75" customHeight="1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75" customHeight="1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75" customHeight="1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75" customHeight="1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75" customHeight="1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75" customHeight="1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75" customHeight="1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75" customHeight="1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75" customHeight="1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75" customHeight="1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75" customHeight="1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75" customHeight="1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75" customHeight="1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75" customHeight="1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75" customHeight="1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75" customHeight="1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75" customHeight="1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75" customHeight="1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75" customHeight="1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75" customHeight="1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75" customHeight="1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75" customHeight="1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75" customHeight="1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75" customHeight="1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75" customHeight="1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75" customHeight="1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75" customHeight="1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75" customHeight="1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75" customHeight="1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75" customHeight="1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75" customHeight="1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75" customHeight="1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75" customHeight="1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75" customHeight="1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75" customHeight="1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75" customHeight="1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75" customHeight="1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75" customHeight="1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75" customHeight="1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75" customHeight="1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75" customHeight="1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75" customHeight="1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75" customHeight="1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75" customHeight="1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75" customHeight="1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75" customHeight="1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75" customHeight="1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75" customHeight="1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75" customHeight="1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75" customHeight="1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75" customHeight="1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75" customHeight="1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75" customHeight="1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75" customHeight="1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75" customHeight="1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75" customHeight="1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75" customHeight="1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75" customHeight="1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75" customHeight="1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75" customHeight="1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75" customHeight="1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75" customHeight="1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75" customHeight="1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75" customHeight="1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75" customHeight="1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75" customHeight="1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75" customHeight="1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75" customHeight="1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75" customHeight="1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75" customHeight="1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75" customHeight="1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75" customHeight="1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75" customHeight="1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75" customHeight="1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75" customHeight="1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75" customHeight="1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75" customHeight="1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75" customHeight="1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75" customHeight="1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75" customHeight="1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75" customHeight="1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75" customHeight="1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75" customHeight="1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75" customHeight="1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75" customHeight="1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75" customHeight="1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75" customHeight="1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75" customHeight="1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75" customHeight="1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75" customHeight="1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75" customHeight="1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75" customHeight="1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75" customHeight="1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75" customHeight="1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75" customHeight="1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75" customHeight="1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75" customHeight="1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75" customHeight="1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75" customHeight="1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75" customHeight="1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75" customHeight="1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75" customHeight="1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75" customHeight="1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75" customHeight="1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75" customHeight="1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75" customHeight="1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75" customHeight="1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75" customHeight="1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75" customHeight="1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75" customHeight="1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75" customHeight="1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75" customHeight="1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75" customHeight="1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75" customHeight="1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75" customHeight="1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75" customHeight="1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75" customHeight="1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75" customHeight="1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75" customHeight="1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75" customHeight="1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75" customHeight="1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75" customHeight="1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75" customHeight="1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75" customHeight="1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75" customHeight="1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75" customHeight="1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75" customHeight="1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75" customHeight="1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75" customHeight="1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75" customHeight="1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75" customHeight="1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75" customHeight="1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75" customHeight="1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75" customHeight="1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75" customHeight="1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75" customHeight="1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75" customHeight="1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75" customHeight="1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75" customHeight="1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75" customHeight="1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75" customHeight="1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75" customHeight="1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75" customHeight="1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75" customHeight="1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75" customHeight="1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75" customHeight="1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75" customHeight="1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75" customHeight="1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75" customHeight="1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75" customHeight="1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75" customHeight="1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75" customHeight="1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75" customHeight="1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75" customHeight="1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75" customHeight="1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75" customHeight="1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75" customHeight="1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75" customHeight="1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75" customHeight="1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75" customHeight="1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75" customHeight="1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75" customHeight="1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75" customHeight="1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75" customHeight="1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75" customHeight="1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75" customHeight="1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75" customHeight="1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75" customHeight="1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75" customHeight="1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75" customHeight="1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75" customHeight="1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75" customHeight="1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75" customHeight="1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75" customHeight="1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75" customHeight="1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75" customHeight="1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75" customHeight="1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75" customHeight="1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75" customHeight="1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75" customHeight="1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75" customHeight="1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75" customHeight="1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75" customHeight="1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75" customHeight="1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75" customHeight="1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75" customHeight="1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75" customHeight="1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75" customHeight="1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75" customHeight="1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75" customHeight="1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75" customHeight="1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75" customHeight="1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75" customHeight="1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75" customHeight="1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75" customHeight="1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75" customHeight="1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75" customHeight="1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75" customHeight="1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75" customHeight="1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75" customHeight="1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75" customHeight="1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75" customHeight="1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75" customHeight="1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75" customHeight="1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75" customHeight="1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75" customHeight="1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75" customHeight="1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75" customHeight="1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75" customHeight="1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75" customHeight="1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75" customHeight="1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75" customHeight="1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75" customHeight="1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75" customHeight="1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75" customHeight="1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75" customHeight="1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75" customHeight="1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75" customHeight="1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75" customHeight="1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75" customHeight="1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75" customHeight="1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75" customHeight="1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75" customHeight="1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75" customHeight="1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75" customHeight="1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75" customHeight="1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75" customHeight="1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75" customHeight="1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75" customHeight="1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75" customHeight="1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75" customHeight="1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75" customHeight="1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75" customHeight="1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75" customHeight="1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75" customHeight="1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75" customHeight="1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75" customHeight="1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75" customHeight="1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75" customHeight="1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75" customHeight="1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75" customHeight="1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75" customHeight="1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75" customHeight="1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75" customHeight="1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75" customHeight="1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75" customHeight="1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75" customHeight="1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75" customHeight="1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75" customHeight="1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75" customHeight="1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75" customHeight="1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75" customHeight="1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75" customHeight="1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75" customHeight="1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75" customHeight="1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75" customHeight="1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75" customHeight="1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75" customHeight="1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75" customHeight="1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75" customHeight="1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75" customHeight="1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75" customHeight="1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75" customHeight="1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75" customHeight="1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75" customHeight="1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75" customHeight="1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75" customHeight="1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75" customHeight="1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75" customHeight="1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75" customHeight="1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75" customHeight="1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75" customHeight="1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75" customHeight="1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75" customHeight="1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75" customHeight="1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75" customHeight="1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75" customHeight="1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75" customHeight="1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75" customHeight="1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75" customHeight="1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75" customHeight="1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75" customHeight="1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75" customHeight="1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75" customHeight="1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75" customHeight="1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75" customHeight="1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75" customHeight="1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75" customHeight="1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75" customHeight="1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75" customHeight="1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75" customHeight="1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75" customHeight="1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75" customHeight="1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75" customHeight="1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75" customHeight="1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75" customHeight="1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75" customHeight="1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75" customHeight="1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75" customHeight="1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75" customHeight="1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75" customHeight="1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75" customHeight="1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75" customHeight="1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75" customHeight="1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75" customHeight="1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75" customHeight="1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75" customHeight="1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75" customHeight="1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75" customHeight="1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75" customHeight="1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75" customHeight="1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75" customHeight="1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75" customHeight="1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75" customHeight="1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75" customHeight="1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75" customHeight="1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75" customHeight="1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75" customHeight="1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75" customHeight="1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75" customHeight="1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75" customHeight="1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75" customHeight="1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75" customHeight="1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75" customHeight="1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75" customHeight="1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75" customHeight="1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75" customHeight="1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75" customHeight="1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75" customHeight="1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75" customHeight="1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75" customHeight="1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75" customHeight="1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75" customHeight="1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75" customHeight="1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75" customHeight="1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75" customHeight="1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75" customHeight="1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75" customHeight="1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75" customHeight="1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75" customHeight="1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75" customHeight="1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75" customHeight="1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75" customHeight="1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75" customHeight="1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75" customHeight="1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75" customHeight="1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75" customHeight="1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75" customHeight="1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75" customHeight="1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75" customHeight="1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75" customHeight="1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75" customHeight="1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75" customHeight="1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75" customHeight="1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75" customHeight="1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75" customHeight="1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75" customHeight="1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75" customHeight="1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75" customHeight="1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75" customHeight="1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75" customHeight="1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75" customHeight="1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75" customHeight="1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75" customHeight="1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75" customHeight="1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75" customHeight="1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75" customHeight="1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75" customHeight="1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75" customHeight="1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75" customHeight="1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75" customHeight="1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75" customHeight="1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75" customHeight="1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75" customHeight="1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75" customHeight="1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75" customHeight="1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75" customHeight="1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75" customHeight="1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75" customHeight="1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75" customHeight="1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75" customHeight="1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75" customHeight="1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75" customHeight="1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75" customHeight="1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75" customHeight="1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75" customHeight="1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75" customHeight="1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75" customHeight="1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75" customHeight="1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75" customHeight="1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75" customHeight="1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75" customHeight="1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75" customHeight="1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75" customHeight="1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75" customHeight="1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75" customHeight="1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75" customHeight="1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75" customHeight="1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75" customHeight="1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75" customHeight="1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75" customHeight="1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75" customHeight="1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75" customHeight="1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75" customHeight="1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75" customHeight="1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75" customHeight="1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75" customHeight="1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75" customHeight="1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75" customHeight="1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75" customHeight="1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75" customHeight="1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75" customHeight="1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75" customHeight="1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75" customHeight="1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75" customHeight="1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75" customHeight="1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75" customHeight="1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75" customHeight="1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75" customHeight="1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75" customHeight="1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75" customHeight="1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75" customHeight="1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75" customHeight="1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75" customHeight="1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75" customHeight="1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75" customHeight="1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75" customHeight="1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75" customHeight="1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75" customHeight="1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75" customHeight="1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75" customHeight="1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75" customHeight="1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75" customHeight="1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75" customHeight="1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75" customHeight="1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75" customHeight="1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75" customHeight="1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75" customHeight="1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75" customHeight="1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75" customHeight="1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75" customHeight="1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75" customHeight="1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75" customHeight="1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75" customHeight="1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75" customHeight="1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75" customHeight="1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75" customHeight="1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75" customHeight="1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75" customHeight="1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75" customHeight="1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75" customHeight="1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75" customHeight="1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75" customHeight="1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75" customHeight="1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sheetProtection algorithmName="SHA-512" hashValue="FbCkLK+cJd3gWihPDPpPg5uO5J8p8h7b2tSNelSu4LHsJhwAbeo9t9gQUkZHfX47ucSw8pqRZOIUZHu7wBggNw==" saltValue="iVsUCvyefAj3/bQf7YsUBA==" spinCount="100000" sheet="1" objects="1" scenarios="1" selectLockedCells="1" selectUnlockedCells="1"/>
  <pageMargins left="0.511811024" right="0.511811024" top="0.78740157499999996" bottom="0.78740157499999996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008000"/>
  </sheetPr>
  <dimension ref="B1:G1000"/>
  <sheetViews>
    <sheetView workbookViewId="0">
      <pane ySplit="5" topLeftCell="A6" activePane="bottomLeft" state="frozen"/>
      <selection pane="bottomLeft" activeCell="G16" sqref="G16"/>
    </sheetView>
  </sheetViews>
  <sheetFormatPr defaultColWidth="14.42578125" defaultRowHeight="15" customHeight="1"/>
  <cols>
    <col min="1" max="1" width="7.85546875" style="96" customWidth="1"/>
    <col min="2" max="2" width="51.42578125" style="96" customWidth="1"/>
    <col min="3" max="3" width="28" style="96" customWidth="1"/>
    <col min="4" max="4" width="12.7109375" style="96" customWidth="1"/>
    <col min="5" max="5" width="26.140625" style="96" customWidth="1"/>
    <col min="6" max="6" width="22.7109375" style="96" customWidth="1"/>
    <col min="7" max="7" width="19.85546875" style="96" customWidth="1"/>
    <col min="8" max="8" width="9.140625" style="96" customWidth="1"/>
    <col min="9" max="9" width="8.42578125" style="96" customWidth="1"/>
    <col min="10" max="26" width="8.7109375" style="96" customWidth="1"/>
    <col min="27" max="16384" width="14.42578125" style="96"/>
  </cols>
  <sheetData>
    <row r="1" spans="2:7" customFormat="1" ht="15" customHeight="1"/>
    <row r="2" spans="2:7" customFormat="1" ht="15" customHeight="1"/>
    <row r="3" spans="2:7" customFormat="1" ht="15" customHeight="1"/>
    <row r="4" spans="2:7" customFormat="1" ht="15" customHeight="1"/>
    <row r="5" spans="2:7" customFormat="1" ht="18" customHeight="1"/>
    <row r="6" spans="2:7" ht="19.5" customHeight="1"/>
    <row r="8" spans="2:7" ht="15.75">
      <c r="B8" s="98" t="s">
        <v>0</v>
      </c>
      <c r="C8" s="98" t="s">
        <v>1</v>
      </c>
      <c r="D8" s="98" t="s">
        <v>2</v>
      </c>
      <c r="E8" s="98" t="s">
        <v>3</v>
      </c>
      <c r="F8" s="98" t="s">
        <v>4</v>
      </c>
      <c r="G8" s="98" t="s">
        <v>5</v>
      </c>
    </row>
    <row r="9" spans="2:7">
      <c r="B9" s="99" t="s">
        <v>6</v>
      </c>
      <c r="C9" s="99"/>
      <c r="D9" s="99"/>
      <c r="E9" s="99"/>
      <c r="F9" s="100"/>
      <c r="G9" s="100">
        <v>5000</v>
      </c>
    </row>
    <row r="10" spans="2:7">
      <c r="B10" s="99" t="s">
        <v>7</v>
      </c>
      <c r="C10" s="99"/>
      <c r="D10" s="99"/>
      <c r="E10" s="99"/>
      <c r="F10" s="100"/>
      <c r="G10" s="100">
        <f>SUM(F11:F15)</f>
        <v>23000</v>
      </c>
    </row>
    <row r="11" spans="2:7">
      <c r="B11" s="99"/>
      <c r="C11" s="99" t="s">
        <v>8</v>
      </c>
      <c r="D11" s="99"/>
      <c r="E11" s="99"/>
      <c r="F11" s="100">
        <v>10000</v>
      </c>
      <c r="G11" s="100"/>
    </row>
    <row r="12" spans="2:7">
      <c r="B12" s="99"/>
      <c r="C12" s="99" t="s">
        <v>9</v>
      </c>
      <c r="D12" s="99"/>
      <c r="E12" s="99"/>
      <c r="F12" s="100">
        <v>5000</v>
      </c>
      <c r="G12" s="100"/>
    </row>
    <row r="13" spans="2:7">
      <c r="B13" s="99"/>
      <c r="C13" s="99" t="s">
        <v>10</v>
      </c>
      <c r="D13" s="99"/>
      <c r="E13" s="99"/>
      <c r="F13" s="100">
        <v>3000</v>
      </c>
      <c r="G13" s="100"/>
    </row>
    <row r="14" spans="2:7">
      <c r="B14" s="99"/>
      <c r="C14" s="99" t="s">
        <v>11</v>
      </c>
      <c r="D14" s="99"/>
      <c r="E14" s="99"/>
      <c r="F14" s="100">
        <v>3000</v>
      </c>
      <c r="G14" s="100"/>
    </row>
    <row r="15" spans="2:7">
      <c r="B15" s="99"/>
      <c r="C15" s="99" t="s">
        <v>12</v>
      </c>
      <c r="D15" s="99"/>
      <c r="E15" s="95" t="s">
        <v>13</v>
      </c>
      <c r="F15" s="100">
        <v>2000</v>
      </c>
      <c r="G15" s="100"/>
    </row>
    <row r="16" spans="2:7">
      <c r="B16" s="95" t="s">
        <v>14</v>
      </c>
      <c r="C16" s="95"/>
      <c r="D16" s="95"/>
      <c r="E16" s="95"/>
      <c r="F16" s="100"/>
      <c r="G16" s="100">
        <v>1000</v>
      </c>
    </row>
    <row r="17" spans="2:7">
      <c r="B17" s="99" t="s">
        <v>15</v>
      </c>
      <c r="C17" s="99"/>
      <c r="D17" s="99"/>
      <c r="E17" s="99"/>
      <c r="F17" s="100"/>
      <c r="G17" s="100">
        <f>SUM(F18:F22)</f>
        <v>4000</v>
      </c>
    </row>
    <row r="18" spans="2:7">
      <c r="B18" s="99"/>
      <c r="C18" s="99" t="s">
        <v>16</v>
      </c>
      <c r="D18" s="99"/>
      <c r="E18" s="99"/>
      <c r="F18" s="100">
        <v>700</v>
      </c>
      <c r="G18" s="100"/>
    </row>
    <row r="19" spans="2:7">
      <c r="B19" s="99"/>
      <c r="C19" s="99" t="s">
        <v>17</v>
      </c>
      <c r="D19" s="99"/>
      <c r="E19" s="99"/>
      <c r="F19" s="100">
        <v>2000</v>
      </c>
      <c r="G19" s="100"/>
    </row>
    <row r="20" spans="2:7">
      <c r="B20" s="99"/>
      <c r="C20" s="99" t="s">
        <v>18</v>
      </c>
      <c r="D20" s="99"/>
      <c r="E20" s="99"/>
      <c r="F20" s="100">
        <v>1000</v>
      </c>
      <c r="G20" s="100"/>
    </row>
    <row r="21" spans="2:7" ht="15.75" customHeight="1">
      <c r="B21" s="99"/>
      <c r="C21" s="99" t="s">
        <v>19</v>
      </c>
      <c r="D21" s="99"/>
      <c r="E21" s="99"/>
      <c r="F21" s="100">
        <v>200</v>
      </c>
      <c r="G21" s="100"/>
    </row>
    <row r="22" spans="2:7" ht="15.75" customHeight="1">
      <c r="B22" s="99"/>
      <c r="C22" s="99" t="s">
        <v>12</v>
      </c>
      <c r="D22" s="99"/>
      <c r="E22" s="99"/>
      <c r="F22" s="100">
        <v>100</v>
      </c>
      <c r="G22" s="100"/>
    </row>
    <row r="23" spans="2:7" ht="15.75" customHeight="1">
      <c r="B23" s="99" t="s">
        <v>20</v>
      </c>
      <c r="C23" s="99"/>
      <c r="D23" s="99"/>
      <c r="E23" s="99"/>
      <c r="F23" s="100"/>
      <c r="G23" s="100">
        <v>2000</v>
      </c>
    </row>
    <row r="24" spans="2:7" ht="15.75" customHeight="1">
      <c r="B24" s="99" t="s">
        <v>21</v>
      </c>
      <c r="C24" s="99"/>
      <c r="D24" s="99"/>
      <c r="E24" s="99"/>
      <c r="F24" s="100"/>
      <c r="G24" s="100">
        <f>SUM(F25:F31)</f>
        <v>11500</v>
      </c>
    </row>
    <row r="25" spans="2:7" ht="15.75" customHeight="1">
      <c r="B25" s="99"/>
      <c r="C25" s="99" t="s">
        <v>22</v>
      </c>
      <c r="D25" s="99"/>
      <c r="E25" s="99"/>
      <c r="F25" s="100">
        <v>2000</v>
      </c>
      <c r="G25" s="100"/>
    </row>
    <row r="26" spans="2:7" ht="15.75" customHeight="1">
      <c r="B26" s="99"/>
      <c r="C26" s="99" t="s">
        <v>23</v>
      </c>
      <c r="D26" s="99"/>
      <c r="E26" s="99"/>
      <c r="F26" s="100">
        <v>0</v>
      </c>
      <c r="G26" s="100"/>
    </row>
    <row r="27" spans="2:7" ht="15.75" customHeight="1">
      <c r="B27" s="99"/>
      <c r="C27" s="99" t="s">
        <v>24</v>
      </c>
      <c r="D27" s="99"/>
      <c r="E27" s="99"/>
      <c r="F27" s="100">
        <v>0</v>
      </c>
      <c r="G27" s="100"/>
    </row>
    <row r="28" spans="2:7" ht="15.75" customHeight="1">
      <c r="B28" s="99"/>
      <c r="C28" s="99" t="s">
        <v>25</v>
      </c>
      <c r="D28" s="99"/>
      <c r="E28" s="99"/>
      <c r="F28" s="100">
        <v>3500</v>
      </c>
      <c r="G28" s="100"/>
    </row>
    <row r="29" spans="2:7" ht="15.75" customHeight="1">
      <c r="B29" s="99"/>
      <c r="C29" s="99" t="s">
        <v>26</v>
      </c>
      <c r="D29" s="99"/>
      <c r="E29" s="99"/>
      <c r="F29" s="100">
        <v>2000</v>
      </c>
      <c r="G29" s="100"/>
    </row>
    <row r="30" spans="2:7" ht="15.75" customHeight="1">
      <c r="B30" s="99"/>
      <c r="C30" s="99" t="s">
        <v>27</v>
      </c>
      <c r="D30" s="99"/>
      <c r="E30" s="99"/>
      <c r="F30" s="100">
        <v>3000</v>
      </c>
      <c r="G30" s="100"/>
    </row>
    <row r="31" spans="2:7" ht="15.75" customHeight="1">
      <c r="B31" s="99"/>
      <c r="C31" s="99" t="s">
        <v>12</v>
      </c>
      <c r="D31" s="99"/>
      <c r="E31" s="99"/>
      <c r="F31" s="100">
        <v>1000</v>
      </c>
      <c r="G31" s="100"/>
    </row>
    <row r="32" spans="2:7" ht="15.75" customHeight="1">
      <c r="B32" s="99" t="s">
        <v>28</v>
      </c>
      <c r="C32" s="99"/>
      <c r="D32" s="99"/>
      <c r="E32" s="99"/>
      <c r="F32" s="100"/>
      <c r="G32" s="100">
        <v>3000</v>
      </c>
    </row>
    <row r="33" spans="2:7" ht="15.75" customHeight="1">
      <c r="F33" s="100"/>
      <c r="G33" s="100"/>
    </row>
    <row r="34" spans="2:7" ht="15.75" customHeight="1">
      <c r="B34" s="95"/>
      <c r="C34" s="95"/>
      <c r="D34" s="95"/>
      <c r="E34" s="95"/>
      <c r="F34" s="95"/>
      <c r="G34" s="95"/>
    </row>
    <row r="35" spans="2:7" ht="15.75" customHeight="1">
      <c r="B35" s="101" t="s">
        <v>30</v>
      </c>
      <c r="C35" s="102"/>
      <c r="D35" s="102"/>
      <c r="E35" s="102"/>
      <c r="F35" s="102"/>
      <c r="G35" s="103">
        <f>SUM(Despesas!$G$9:$G$32)</f>
        <v>49500</v>
      </c>
    </row>
    <row r="36" spans="2:7" ht="15.75" customHeight="1">
      <c r="B36" s="104" t="s">
        <v>31</v>
      </c>
      <c r="C36" s="104"/>
      <c r="D36" s="104"/>
      <c r="E36" s="104"/>
      <c r="F36" s="104"/>
      <c r="G36" s="105">
        <f>'Compra de Mercadorias'!I32</f>
        <v>14153.566000000001</v>
      </c>
    </row>
    <row r="37" spans="2:7" ht="15.75" customHeight="1">
      <c r="B37" s="106" t="s">
        <v>32</v>
      </c>
      <c r="C37" s="107"/>
      <c r="D37" s="107"/>
      <c r="E37" s="104"/>
      <c r="F37" s="104"/>
      <c r="G37" s="108">
        <f>SUM(G35:G36)</f>
        <v>63653.565999999999</v>
      </c>
    </row>
    <row r="38" spans="2:7" ht="15.75" customHeight="1">
      <c r="B38" s="109" t="s">
        <v>33</v>
      </c>
      <c r="C38" s="109"/>
      <c r="D38" s="109"/>
      <c r="E38" s="109"/>
      <c r="F38" s="109"/>
      <c r="G38" s="110">
        <f>Investimentos!E16</f>
        <v>70000</v>
      </c>
    </row>
    <row r="39" spans="2:7" ht="15.75" customHeight="1"/>
    <row r="40" spans="2:7" ht="15.75" customHeight="1"/>
    <row r="41" spans="2:7" ht="15.75" customHeight="1"/>
    <row r="42" spans="2:7" ht="15.75" customHeight="1"/>
    <row r="43" spans="2:7" ht="15.75" customHeight="1"/>
    <row r="44" spans="2:7" ht="15.75" customHeight="1"/>
    <row r="45" spans="2:7" ht="15.75" customHeight="1"/>
    <row r="46" spans="2:7" ht="15.75" customHeight="1"/>
    <row r="47" spans="2:7" ht="15.75" customHeight="1"/>
    <row r="48" spans="2:7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EjV2SAWYUm1sJGyqBAMeC5kSoxe6MAi8Zo7YRwJDZUAWM8qkWxOWw2H4NprU11uLFqSKs6NLsVJD7XJJTsuz7A==" saltValue="7z0H7KLLAPLaopfpWM5UhA==" spinCount="100000" sheet="1" objects="1" scenarios="1" selectLockedCells="1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FF61"/>
  </sheetPr>
  <dimension ref="B5:I968"/>
  <sheetViews>
    <sheetView showGridLines="0" workbookViewId="0">
      <pane ySplit="5" topLeftCell="A6" activePane="bottomLeft" state="frozen"/>
      <selection pane="bottomLeft"/>
    </sheetView>
  </sheetViews>
  <sheetFormatPr defaultColWidth="14.42578125" defaultRowHeight="15" customHeight="1"/>
  <cols>
    <col min="1" max="1" width="6.140625" style="96" customWidth="1"/>
    <col min="2" max="2" width="18.28515625" style="96" customWidth="1"/>
    <col min="3" max="3" width="34.140625" style="96" customWidth="1"/>
    <col min="4" max="4" width="18.28515625" style="96" customWidth="1"/>
    <col min="5" max="5" width="13.42578125" style="96" customWidth="1"/>
    <col min="6" max="6" width="13.7109375" style="96" customWidth="1"/>
    <col min="7" max="7" width="16.140625" style="96" customWidth="1"/>
    <col min="8" max="8" width="10.140625" style="96" customWidth="1"/>
    <col min="9" max="9" width="18.28515625" style="96" customWidth="1"/>
    <col min="10" max="26" width="8.7109375" style="96" customWidth="1"/>
    <col min="27" max="16384" width="14.42578125" style="96"/>
  </cols>
  <sheetData>
    <row r="5" spans="2:9" ht="18" customHeight="1"/>
    <row r="8" spans="2:9">
      <c r="B8" s="99" t="s">
        <v>2</v>
      </c>
      <c r="C8" s="99" t="s">
        <v>34</v>
      </c>
      <c r="D8" s="99" t="s">
        <v>35</v>
      </c>
      <c r="E8" s="99" t="s">
        <v>36</v>
      </c>
      <c r="F8" s="99" t="s">
        <v>37</v>
      </c>
      <c r="G8" s="99" t="s">
        <v>38</v>
      </c>
      <c r="H8" s="111" t="s">
        <v>39</v>
      </c>
      <c r="I8" s="99" t="s">
        <v>40</v>
      </c>
    </row>
    <row r="9" spans="2:9" ht="15.75" customHeight="1">
      <c r="B9" s="112">
        <v>42190</v>
      </c>
      <c r="C9" s="116" t="s">
        <v>41</v>
      </c>
      <c r="D9" s="117" t="s">
        <v>42</v>
      </c>
      <c r="E9" s="113" t="str">
        <f>IFERROR( VLOOKUP( 'Compra de Mercadorias'!$D9, cálculos!$C$4:$F$27, 4, FALSE ), "" )</f>
        <v>Unidade</v>
      </c>
      <c r="F9" s="113">
        <v>50</v>
      </c>
      <c r="G9" s="100">
        <f>IFERROR( VLOOKUP( 'Compra de Mercadorias'!$D9, cálculos!$C$4:$F$27, 2, FALSE ), 0 )</f>
        <v>2.3660000000000001</v>
      </c>
      <c r="H9" s="114"/>
      <c r="I9" s="100">
        <f>'Compra de Mercadorias'!$F9*'Compra de Mercadorias'!$G9*(1-'Compra de Mercadorias'!$H9)</f>
        <v>118.30000000000001</v>
      </c>
    </row>
    <row r="10" spans="2:9" ht="15.75" customHeight="1">
      <c r="B10" s="112">
        <v>42190</v>
      </c>
      <c r="C10" s="99" t="s">
        <v>43</v>
      </c>
      <c r="D10" s="99" t="s">
        <v>44</v>
      </c>
      <c r="E10" s="113" t="str">
        <f>IFERROR( VLOOKUP( 'Compra de Mercadorias'!$D10, cálculos!$C$4:$F$27, 4, FALSE ), "" )</f>
        <v>Kg</v>
      </c>
      <c r="F10" s="113">
        <v>120</v>
      </c>
      <c r="G10" s="100">
        <f>IFERROR( VLOOKUP( 'Compra de Mercadorias'!$D10, cálculos!$C$4:$F$27, 2, FALSE ), 0 )</f>
        <v>4.0659999999999998</v>
      </c>
      <c r="H10" s="114"/>
      <c r="I10" s="100">
        <f>'Compra de Mercadorias'!$F10*'Compra de Mercadorias'!$G10*(1-'Compra de Mercadorias'!$H10)</f>
        <v>487.91999999999996</v>
      </c>
    </row>
    <row r="11" spans="2:9" ht="15.75" customHeight="1">
      <c r="B11" s="112">
        <v>42189</v>
      </c>
      <c r="C11" s="99" t="s">
        <v>43</v>
      </c>
      <c r="D11" s="99" t="s">
        <v>44</v>
      </c>
      <c r="E11" s="113" t="str">
        <f>IFERROR( VLOOKUP( 'Compra de Mercadorias'!$D11, cálculos!$C$4:$F$27, 4, FALSE ), "" )</f>
        <v>Kg</v>
      </c>
      <c r="F11" s="113">
        <v>150</v>
      </c>
      <c r="G11" s="100">
        <f>IFERROR( VLOOKUP( 'Compra de Mercadorias'!$D11, cálculos!$C$4:$F$27, 2, FALSE ), 0 )</f>
        <v>4.0659999999999998</v>
      </c>
      <c r="H11" s="114"/>
      <c r="I11" s="100">
        <f>'Compra de Mercadorias'!$F11*'Compra de Mercadorias'!$G11*(1-'Compra de Mercadorias'!$H11)</f>
        <v>609.9</v>
      </c>
    </row>
    <row r="12" spans="2:9" ht="15.75" customHeight="1">
      <c r="B12" s="112">
        <v>42189</v>
      </c>
      <c r="C12" s="99" t="s">
        <v>43</v>
      </c>
      <c r="D12" s="99" t="s">
        <v>45</v>
      </c>
      <c r="E12" s="113" t="str">
        <f>IFERROR( VLOOKUP( 'Compra de Mercadorias'!$D12, cálculos!$C$4:$F$27, 4, FALSE ), "" )</f>
        <v>Kg</v>
      </c>
      <c r="F12" s="113">
        <v>150</v>
      </c>
      <c r="G12" s="100">
        <f>IFERROR( VLOOKUP( 'Compra de Mercadorias'!$D12, cálculos!$C$4:$F$27, 2, FALSE ), 0 )</f>
        <v>2.3406000000000002</v>
      </c>
      <c r="H12" s="114"/>
      <c r="I12" s="100">
        <f>'Compra de Mercadorias'!$F12*'Compra de Mercadorias'!$G12*(1-'Compra de Mercadorias'!$H12)</f>
        <v>351.09000000000003</v>
      </c>
    </row>
    <row r="13" spans="2:9" ht="15.75" customHeight="1">
      <c r="B13" s="112">
        <v>42189</v>
      </c>
      <c r="C13" s="99" t="s">
        <v>46</v>
      </c>
      <c r="D13" s="99" t="s">
        <v>47</v>
      </c>
      <c r="E13" s="113" t="str">
        <f>IFERROR( VLOOKUP( 'Compra de Mercadorias'!$D13, cálculos!$C$4:$F$27, 4, FALSE ), "" )</f>
        <v>Lata</v>
      </c>
      <c r="F13" s="113">
        <v>100</v>
      </c>
      <c r="G13" s="100">
        <f>IFERROR( VLOOKUP( 'Compra de Mercadorias'!$D13, cálculos!$C$4:$F$27, 2, FALSE ), 0 )</f>
        <v>2.1023999999999998</v>
      </c>
      <c r="H13" s="114"/>
      <c r="I13" s="100">
        <f>'Compra de Mercadorias'!$F13*'Compra de Mercadorias'!$G13*(1-'Compra de Mercadorias'!$H13)</f>
        <v>210.23999999999998</v>
      </c>
    </row>
    <row r="14" spans="2:9" ht="15.75" customHeight="1">
      <c r="B14" s="112">
        <v>42189</v>
      </c>
      <c r="C14" s="99" t="s">
        <v>46</v>
      </c>
      <c r="D14" s="99" t="s">
        <v>48</v>
      </c>
      <c r="E14" s="113" t="str">
        <f>IFERROR( VLOOKUP( 'Compra de Mercadorias'!$D14, cálculos!$C$4:$F$27, 4, FALSE ), "" )</f>
        <v>Litro</v>
      </c>
      <c r="F14" s="113">
        <v>200</v>
      </c>
      <c r="G14" s="100">
        <f>IFERROR( VLOOKUP( 'Compra de Mercadorias'!$D14, cálculos!$C$4:$F$27, 2, FALSE ), 0 )</f>
        <v>3.2084999999999999</v>
      </c>
      <c r="H14" s="114"/>
      <c r="I14" s="100">
        <f>'Compra de Mercadorias'!$F14*'Compra de Mercadorias'!$G14*(1-'Compra de Mercadorias'!$H14)</f>
        <v>641.69999999999993</v>
      </c>
    </row>
    <row r="15" spans="2:9" ht="15.75" customHeight="1">
      <c r="B15" s="112">
        <v>42188</v>
      </c>
      <c r="C15" s="99" t="s">
        <v>49</v>
      </c>
      <c r="D15" s="99" t="s">
        <v>50</v>
      </c>
      <c r="E15" s="113" t="str">
        <f>IFERROR( VLOOKUP( 'Compra de Mercadorias'!$D15, cálculos!$C$4:$F$27, 4, FALSE ), "" )</f>
        <v>Maço</v>
      </c>
      <c r="F15" s="113">
        <v>100</v>
      </c>
      <c r="G15" s="100">
        <f>IFERROR( VLOOKUP( 'Compra de Mercadorias'!$D15, cálculos!$C$4:$F$27, 2, FALSE ), 0 )</f>
        <v>6.3449999999999998</v>
      </c>
      <c r="H15" s="114"/>
      <c r="I15" s="100">
        <f>'Compra de Mercadorias'!$F15*'Compra de Mercadorias'!$G15*(1-'Compra de Mercadorias'!$H15)</f>
        <v>634.5</v>
      </c>
    </row>
    <row r="16" spans="2:9" ht="15.75" customHeight="1">
      <c r="B16" s="112">
        <v>42188</v>
      </c>
      <c r="C16" s="99" t="s">
        <v>51</v>
      </c>
      <c r="D16" s="99" t="s">
        <v>52</v>
      </c>
      <c r="E16" s="113" t="str">
        <f>IFERROR( VLOOKUP( 'Compra de Mercadorias'!$D16, cálculos!$C$4:$F$27, 4, FALSE ), "" )</f>
        <v>Barra</v>
      </c>
      <c r="F16" s="113">
        <v>100</v>
      </c>
      <c r="G16" s="100">
        <f>IFERROR( VLOOKUP( 'Compra de Mercadorias'!$D16, cálculos!$C$4:$F$27, 2, FALSE ), 0 )</f>
        <v>4.5409000000000006</v>
      </c>
      <c r="H16" s="114"/>
      <c r="I16" s="100">
        <f>'Compra de Mercadorias'!$F16*'Compra de Mercadorias'!$G16*(1-'Compra de Mercadorias'!$H16)</f>
        <v>454.09000000000003</v>
      </c>
    </row>
    <row r="17" spans="2:9" ht="15.75" customHeight="1">
      <c r="B17" s="112">
        <v>42188</v>
      </c>
      <c r="C17" s="99" t="s">
        <v>43</v>
      </c>
      <c r="D17" s="99" t="s">
        <v>44</v>
      </c>
      <c r="E17" s="113" t="str">
        <f>IFERROR( VLOOKUP( 'Compra de Mercadorias'!$D17, cálculos!$C$4:$F$27, 4, FALSE ), "" )</f>
        <v>Kg</v>
      </c>
      <c r="F17" s="113">
        <v>300</v>
      </c>
      <c r="G17" s="100">
        <f>IFERROR( VLOOKUP( 'Compra de Mercadorias'!$D17, cálculos!$C$4:$F$27, 2, FALSE ), 0 )</f>
        <v>4.0659999999999998</v>
      </c>
      <c r="H17" s="114"/>
      <c r="I17" s="100">
        <f>'Compra de Mercadorias'!$F17*'Compra de Mercadorias'!$G17*(1-'Compra de Mercadorias'!$H17)</f>
        <v>1219.8</v>
      </c>
    </row>
    <row r="18" spans="2:9" ht="15.75" customHeight="1">
      <c r="B18" s="112">
        <v>42188</v>
      </c>
      <c r="C18" s="99" t="s">
        <v>43</v>
      </c>
      <c r="D18" s="99" t="s">
        <v>53</v>
      </c>
      <c r="E18" s="113" t="str">
        <f>IFERROR( VLOOKUP( 'Compra de Mercadorias'!$D18, cálculos!$C$4:$F$27, 4, FALSE ), "" )</f>
        <v>Pacote</v>
      </c>
      <c r="F18" s="113">
        <v>50</v>
      </c>
      <c r="G18" s="100">
        <f>IFERROR( VLOOKUP( 'Compra de Mercadorias'!$D18, cálculos!$C$4:$F$27, 2, FALSE ), 0 )</f>
        <v>1.0580000000000001</v>
      </c>
      <c r="H18" s="114"/>
      <c r="I18" s="100">
        <f>'Compra de Mercadorias'!$F18*'Compra de Mercadorias'!$G18*(1-'Compra de Mercadorias'!$H18)</f>
        <v>52.900000000000006</v>
      </c>
    </row>
    <row r="19" spans="2:9" ht="15.75" customHeight="1">
      <c r="B19" s="112">
        <v>42188</v>
      </c>
      <c r="C19" s="99" t="s">
        <v>54</v>
      </c>
      <c r="D19" s="99" t="s">
        <v>55</v>
      </c>
      <c r="E19" s="113" t="str">
        <f>IFERROR( VLOOKUP( 'Compra de Mercadorias'!$D19, cálculos!$C$4:$F$27, 4, FALSE ), "" )</f>
        <v>Unidade</v>
      </c>
      <c r="F19" s="113">
        <v>300</v>
      </c>
      <c r="G19" s="100">
        <f>IFERROR( VLOOKUP( 'Compra de Mercadorias'!$D19, cálculos!$C$4:$F$27, 2, FALSE ), 0 )</f>
        <v>2.6299000000000001</v>
      </c>
      <c r="H19" s="114"/>
      <c r="I19" s="100">
        <f>'Compra de Mercadorias'!$F19*'Compra de Mercadorias'!$G19*(1-'Compra de Mercadorias'!$H19)</f>
        <v>788.97</v>
      </c>
    </row>
    <row r="20" spans="2:9" ht="15.75" customHeight="1">
      <c r="B20" s="112">
        <v>42188</v>
      </c>
      <c r="C20" s="99" t="s">
        <v>51</v>
      </c>
      <c r="D20" s="99" t="s">
        <v>56</v>
      </c>
      <c r="E20" s="113" t="str">
        <f>IFERROR( VLOOKUP( 'Compra de Mercadorias'!$D20, cálculos!$C$4:$F$27, 4, FALSE ), "" )</f>
        <v>Pacote</v>
      </c>
      <c r="F20" s="113">
        <v>100</v>
      </c>
      <c r="G20" s="100">
        <f>IFERROR( VLOOKUP( 'Compra de Mercadorias'!$D20, cálculos!$C$4:$F$27, 2, FALSE ), 0 )</f>
        <v>1.8506999999999998</v>
      </c>
      <c r="H20" s="114"/>
      <c r="I20" s="100">
        <f>'Compra de Mercadorias'!$F20*'Compra de Mercadorias'!$G20*(1-'Compra de Mercadorias'!$H20)</f>
        <v>185.07</v>
      </c>
    </row>
    <row r="21" spans="2:9" ht="15.75" customHeight="1">
      <c r="B21" s="112">
        <v>42188</v>
      </c>
      <c r="C21" s="99" t="s">
        <v>46</v>
      </c>
      <c r="D21" s="99" t="s">
        <v>47</v>
      </c>
      <c r="E21" s="113" t="str">
        <f>IFERROR( VLOOKUP( 'Compra de Mercadorias'!$D21, cálculos!$C$4:$F$27, 4, FALSE ), "" )</f>
        <v>Lata</v>
      </c>
      <c r="F21" s="113">
        <v>100</v>
      </c>
      <c r="G21" s="100">
        <f>IFERROR( VLOOKUP( 'Compra de Mercadorias'!$D21, cálculos!$C$4:$F$27, 2, FALSE ), 0 )</f>
        <v>2.1023999999999998</v>
      </c>
      <c r="H21" s="114"/>
      <c r="I21" s="100">
        <f>'Compra de Mercadorias'!$F21*'Compra de Mercadorias'!$G21*(1-'Compra de Mercadorias'!$H21)</f>
        <v>210.23999999999998</v>
      </c>
    </row>
    <row r="22" spans="2:9" ht="15.75" customHeight="1">
      <c r="B22" s="112">
        <v>42188</v>
      </c>
      <c r="C22" s="99" t="s">
        <v>57</v>
      </c>
      <c r="D22" s="99" t="s">
        <v>58</v>
      </c>
      <c r="E22" s="113" t="str">
        <f>IFERROR( VLOOKUP( 'Compra de Mercadorias'!$D22, cálculos!$C$4:$F$27, 4, FALSE ), "" )</f>
        <v>Kg</v>
      </c>
      <c r="F22" s="113">
        <v>110</v>
      </c>
      <c r="G22" s="100">
        <f>IFERROR( VLOOKUP( 'Compra de Mercadorias'!$D22, cálculos!$C$4:$F$27, 2, FALSE ), 0 )</f>
        <v>6.4216000000000006</v>
      </c>
      <c r="H22" s="114"/>
      <c r="I22" s="100">
        <f>'Compra de Mercadorias'!$F22*'Compra de Mercadorias'!$G22*(1-'Compra de Mercadorias'!$H22)</f>
        <v>706.37600000000009</v>
      </c>
    </row>
    <row r="23" spans="2:9" ht="15.75" customHeight="1">
      <c r="B23" s="112">
        <v>42188</v>
      </c>
      <c r="C23" s="99" t="s">
        <v>59</v>
      </c>
      <c r="D23" s="99" t="s">
        <v>60</v>
      </c>
      <c r="E23" s="113" t="str">
        <f>IFERROR( VLOOKUP( 'Compra de Mercadorias'!$D23, cálculos!$C$4:$F$27, 4, FALSE ), "" )</f>
        <v>Kg</v>
      </c>
      <c r="F23" s="113">
        <v>50</v>
      </c>
      <c r="G23" s="100">
        <f>IFERROR( VLOOKUP( 'Compra de Mercadorias'!$D23, cálculos!$C$4:$F$27, 2, FALSE ), 0 )</f>
        <v>22.226999999999997</v>
      </c>
      <c r="H23" s="114"/>
      <c r="I23" s="100">
        <f>'Compra de Mercadorias'!$F23*'Compra de Mercadorias'!$G23*(1-'Compra de Mercadorias'!$H23)</f>
        <v>1111.3499999999999</v>
      </c>
    </row>
    <row r="24" spans="2:9" ht="15.75" customHeight="1">
      <c r="B24" s="112">
        <v>42187</v>
      </c>
      <c r="C24" s="99" t="s">
        <v>43</v>
      </c>
      <c r="D24" s="99" t="s">
        <v>45</v>
      </c>
      <c r="E24" s="113" t="str">
        <f>IFERROR( VLOOKUP( 'Compra de Mercadorias'!$D24, cálculos!$C$4:$F$27, 4, FALSE ), "" )</f>
        <v>Kg</v>
      </c>
      <c r="F24" s="113">
        <v>300</v>
      </c>
      <c r="G24" s="100">
        <f>IFERROR( VLOOKUP( 'Compra de Mercadorias'!$D24, cálculos!$C$4:$F$27, 2, FALSE ), 0 )</f>
        <v>2.3406000000000002</v>
      </c>
      <c r="H24" s="114"/>
      <c r="I24" s="100">
        <f>'Compra de Mercadorias'!$F24*'Compra de Mercadorias'!$G24*(1-'Compra de Mercadorias'!$H24)</f>
        <v>702.18000000000006</v>
      </c>
    </row>
    <row r="25" spans="2:9" ht="15.75" customHeight="1">
      <c r="B25" s="112">
        <v>42187</v>
      </c>
      <c r="C25" s="99" t="s">
        <v>41</v>
      </c>
      <c r="D25" s="99" t="s">
        <v>61</v>
      </c>
      <c r="E25" s="113" t="str">
        <f>IFERROR( VLOOKUP( 'Compra de Mercadorias'!$D25, cálculos!$C$4:$F$27, 4, FALSE ), "" )</f>
        <v>Unidade</v>
      </c>
      <c r="F25" s="113">
        <v>150</v>
      </c>
      <c r="G25" s="100">
        <f>IFERROR( VLOOKUP( 'Compra de Mercadorias'!$D25, cálculos!$C$4:$F$27, 2, FALSE ), 0 )</f>
        <v>2.8405</v>
      </c>
      <c r="H25" s="114"/>
      <c r="I25" s="100">
        <f>'Compra de Mercadorias'!$F25*'Compra de Mercadorias'!$G25*(1-'Compra de Mercadorias'!$H25)</f>
        <v>426.07499999999999</v>
      </c>
    </row>
    <row r="26" spans="2:9" ht="15.75" customHeight="1">
      <c r="B26" s="112">
        <v>42187</v>
      </c>
      <c r="C26" s="99" t="s">
        <v>62</v>
      </c>
      <c r="D26" s="99" t="s">
        <v>63</v>
      </c>
      <c r="E26" s="113" t="str">
        <f>IFERROR( VLOOKUP( 'Compra de Mercadorias'!$D26, cálculos!$C$4:$F$27, 4, FALSE ), "" )</f>
        <v>Kg</v>
      </c>
      <c r="F26" s="113">
        <v>150</v>
      </c>
      <c r="G26" s="100">
        <f>IFERROR( VLOOKUP( 'Compra de Mercadorias'!$D26, cálculos!$C$4:$F$27, 2, FALSE ), 0 )</f>
        <v>3.6309000000000005</v>
      </c>
      <c r="H26" s="114"/>
      <c r="I26" s="100">
        <f>'Compra de Mercadorias'!$F26*'Compra de Mercadorias'!$G26*(1-'Compra de Mercadorias'!$H26)</f>
        <v>544.6350000000001</v>
      </c>
    </row>
    <row r="27" spans="2:9" ht="15.75" customHeight="1">
      <c r="B27" s="112">
        <v>42187</v>
      </c>
      <c r="C27" s="99" t="s">
        <v>64</v>
      </c>
      <c r="D27" s="99" t="s">
        <v>65</v>
      </c>
      <c r="E27" s="113" t="str">
        <f>IFERROR( VLOOKUP( 'Compra de Mercadorias'!$D27, cálculos!$C$4:$F$27, 4, FALSE ), "" )</f>
        <v>Kg</v>
      </c>
      <c r="F27" s="113">
        <v>150</v>
      </c>
      <c r="G27" s="100">
        <f>IFERROR( VLOOKUP( 'Compra de Mercadorias'!$D27, cálculos!$C$4:$F$27, 2, FALSE ), 0 )</f>
        <v>14.469000000000001</v>
      </c>
      <c r="H27" s="114"/>
      <c r="I27" s="100">
        <f>'Compra de Mercadorias'!$F27*'Compra de Mercadorias'!$G27*(1-'Compra de Mercadorias'!$H27)</f>
        <v>2170.3500000000004</v>
      </c>
    </row>
    <row r="28" spans="2:9" ht="15.75" customHeight="1">
      <c r="B28" s="112">
        <v>42187</v>
      </c>
      <c r="C28" s="99" t="s">
        <v>46</v>
      </c>
      <c r="D28" s="99" t="s">
        <v>47</v>
      </c>
      <c r="E28" s="113" t="str">
        <f>IFERROR( VLOOKUP( 'Compra de Mercadorias'!$D28, cálculos!$C$4:$F$27, 4, FALSE ), "" )</f>
        <v>Lata</v>
      </c>
      <c r="F28" s="113">
        <v>100</v>
      </c>
      <c r="G28" s="100">
        <f>IFERROR( VLOOKUP( 'Compra de Mercadorias'!$D28, cálculos!$C$4:$F$27, 2, FALSE ), 0 )</f>
        <v>2.1023999999999998</v>
      </c>
      <c r="H28" s="114"/>
      <c r="I28" s="100">
        <f>'Compra de Mercadorias'!$F28*'Compra de Mercadorias'!$G28*(1-'Compra de Mercadorias'!$H28)</f>
        <v>210.23999999999998</v>
      </c>
    </row>
    <row r="29" spans="2:9" ht="15.75" customHeight="1">
      <c r="B29" s="112">
        <v>42187</v>
      </c>
      <c r="C29" s="99" t="s">
        <v>46</v>
      </c>
      <c r="D29" s="99" t="s">
        <v>66</v>
      </c>
      <c r="E29" s="113" t="str">
        <f>IFERROR( VLOOKUP( 'Compra de Mercadorias'!$D29, cálculos!$C$4:$F$27, 4, FALSE ), "" )</f>
        <v>Garrafa</v>
      </c>
      <c r="F29" s="113">
        <v>80</v>
      </c>
      <c r="G29" s="100">
        <f>IFERROR( VLOOKUP( 'Compra de Mercadorias'!$D29, cálculos!$C$4:$F$27, 2, FALSE ), 0 )</f>
        <v>26.012999999999998</v>
      </c>
      <c r="H29" s="114"/>
      <c r="I29" s="100">
        <f>'Compra de Mercadorias'!$F29*'Compra de Mercadorias'!$G29*(1-'Compra de Mercadorias'!$H29)</f>
        <v>2081.04</v>
      </c>
    </row>
    <row r="30" spans="2:9" ht="15.75" customHeight="1">
      <c r="B30" s="112">
        <v>42187</v>
      </c>
      <c r="C30" s="99" t="s">
        <v>41</v>
      </c>
      <c r="D30" s="99" t="s">
        <v>42</v>
      </c>
      <c r="E30" s="113" t="str">
        <f>IFERROR( VLOOKUP( 'Compra de Mercadorias'!$D30, cálculos!$C$4:$F$27, 4, FALSE ), "" )</f>
        <v>Unidade</v>
      </c>
      <c r="F30" s="113">
        <v>100</v>
      </c>
      <c r="G30" s="100">
        <f>IFERROR( VLOOKUP( 'Compra de Mercadorias'!$D30, cálculos!$C$4:$F$27, 2, FALSE ), 0 )</f>
        <v>2.3660000000000001</v>
      </c>
      <c r="H30" s="114"/>
      <c r="I30" s="100">
        <f>'Compra de Mercadorias'!$F30*'Compra de Mercadorias'!$G30*(1-'Compra de Mercadorias'!$H30)</f>
        <v>236.60000000000002</v>
      </c>
    </row>
    <row r="31" spans="2:9" ht="15.75" customHeight="1"/>
    <row r="32" spans="2:9" ht="15.75" customHeight="1">
      <c r="B32" s="104" t="s">
        <v>31</v>
      </c>
      <c r="C32" s="104"/>
      <c r="D32" s="104"/>
      <c r="E32" s="104"/>
      <c r="F32" s="104"/>
      <c r="G32" s="104"/>
      <c r="H32" s="104"/>
      <c r="I32" s="115">
        <f>SUM('Compra de Mercadorias'!$I$9:$I$30)</f>
        <v>14153.566000000001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</sheetData>
  <pageMargins left="0.511811024" right="0.511811024" top="0.78740157499999996" bottom="0.78740157499999996" header="0" footer="0"/>
  <pageSetup paperSize="9" orientation="portrait"/>
  <ignoredErrors>
    <ignoredError sqref="I9:I30 G9:G30 E8 E9:E30 G8" unlockedFormula="1"/>
  </ignoredErrors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008000"/>
  </sheetPr>
  <dimension ref="B5:E1000"/>
  <sheetViews>
    <sheetView showGridLines="0" workbookViewId="0">
      <pane ySplit="5" topLeftCell="A6" activePane="bottomLeft" state="frozen"/>
      <selection pane="bottomLeft" activeCell="D7" sqref="D7"/>
    </sheetView>
  </sheetViews>
  <sheetFormatPr defaultColWidth="14.42578125" defaultRowHeight="15" customHeight="1"/>
  <cols>
    <col min="1" max="1" width="10.140625" customWidth="1"/>
    <col min="2" max="2" width="53.5703125" customWidth="1"/>
    <col min="3" max="3" width="16.7109375" customWidth="1"/>
    <col min="4" max="4" width="63.42578125" customWidth="1"/>
    <col min="5" max="5" width="21.85546875" customWidth="1"/>
    <col min="6" max="6" width="14.7109375" customWidth="1"/>
    <col min="7" max="26" width="8.7109375" customWidth="1"/>
  </cols>
  <sheetData>
    <row r="5" spans="2:5" ht="19.5" customHeight="1"/>
    <row r="7" spans="2:5" ht="15.75" customHeight="1"/>
    <row r="8" spans="2:5" ht="16.5" customHeight="1">
      <c r="B8" s="2" t="s">
        <v>67</v>
      </c>
      <c r="C8" s="2" t="s">
        <v>2</v>
      </c>
      <c r="D8" s="2" t="s">
        <v>68</v>
      </c>
      <c r="E8" s="2" t="s">
        <v>69</v>
      </c>
    </row>
    <row r="9" spans="2:5" ht="33.75" customHeight="1">
      <c r="B9" s="14" t="s">
        <v>70</v>
      </c>
      <c r="C9" s="15">
        <v>43748</v>
      </c>
      <c r="D9" s="16" t="s">
        <v>71</v>
      </c>
      <c r="E9" s="3">
        <v>70000</v>
      </c>
    </row>
    <row r="10" spans="2:5" ht="33.75" customHeight="1">
      <c r="B10" s="14" t="s">
        <v>72</v>
      </c>
      <c r="C10" s="15"/>
      <c r="D10" s="16"/>
      <c r="E10" s="3">
        <v>0</v>
      </c>
    </row>
    <row r="11" spans="2:5" ht="33.75" customHeight="1">
      <c r="B11" s="14" t="s">
        <v>73</v>
      </c>
      <c r="C11" s="15"/>
      <c r="D11" s="16"/>
      <c r="E11" s="3">
        <v>0</v>
      </c>
    </row>
    <row r="12" spans="2:5" ht="33.75" customHeight="1">
      <c r="B12" s="14" t="s">
        <v>74</v>
      </c>
      <c r="C12" s="15"/>
      <c r="D12" s="16"/>
      <c r="E12" s="3">
        <v>0</v>
      </c>
    </row>
    <row r="13" spans="2:5" ht="33.75" customHeight="1">
      <c r="B13" s="14" t="s">
        <v>12</v>
      </c>
      <c r="C13" s="15"/>
      <c r="D13" s="16"/>
      <c r="E13" s="3"/>
    </row>
    <row r="14" spans="2:5" ht="33.75" customHeight="1">
      <c r="B14" s="14"/>
      <c r="C14" s="15"/>
      <c r="D14" s="16"/>
      <c r="E14" s="3"/>
    </row>
    <row r="16" spans="2:5" ht="18.75">
      <c r="B16" s="9" t="s">
        <v>33</v>
      </c>
      <c r="C16" s="9"/>
      <c r="D16" s="9"/>
      <c r="E16" s="10">
        <f>SUM(Investimentos!$E$9:$E$14)</f>
        <v>70000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sheet="1" objects="1" scenarios="1" selectLockedCells="1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FFFF61"/>
  </sheetPr>
  <dimension ref="B5:K1000"/>
  <sheetViews>
    <sheetView workbookViewId="0">
      <pane ySplit="5" topLeftCell="A6" activePane="bottomLeft" state="frozen"/>
      <selection pane="bottomLeft"/>
    </sheetView>
  </sheetViews>
  <sheetFormatPr defaultColWidth="14.42578125" defaultRowHeight="15" customHeight="1"/>
  <cols>
    <col min="1" max="1" width="8.85546875" customWidth="1"/>
    <col min="2" max="2" width="31" customWidth="1"/>
    <col min="3" max="3" width="23.140625" customWidth="1"/>
    <col min="4" max="4" width="20.85546875" customWidth="1"/>
    <col min="5" max="5" width="23" customWidth="1"/>
    <col min="6" max="6" width="21.42578125" customWidth="1"/>
    <col min="7" max="7" width="20.85546875" customWidth="1"/>
    <col min="8" max="8" width="17.7109375" customWidth="1"/>
    <col min="9" max="9" width="13.42578125" customWidth="1"/>
    <col min="10" max="10" width="7.7109375" customWidth="1"/>
    <col min="11" max="26" width="8.7109375" customWidth="1"/>
  </cols>
  <sheetData>
    <row r="5" spans="2:11" ht="19.5" customHeight="1"/>
    <row r="8" spans="2:11">
      <c r="B8" s="2" t="s">
        <v>75</v>
      </c>
      <c r="C8" s="2" t="s">
        <v>77</v>
      </c>
      <c r="D8" s="2" t="s">
        <v>78</v>
      </c>
      <c r="E8" s="2" t="s">
        <v>79</v>
      </c>
      <c r="F8" s="2" t="s">
        <v>80</v>
      </c>
      <c r="G8" s="2" t="s">
        <v>81</v>
      </c>
      <c r="H8" s="2" t="s">
        <v>82</v>
      </c>
    </row>
    <row r="9" spans="2:11">
      <c r="B9" s="2" t="s">
        <v>61</v>
      </c>
      <c r="C9" s="20">
        <f t="array" ref="C9">IFERROR( INDEX( 'Compra de Mercadorias'!$B$9:$B$30, MATCH( 'Controle de Estoque'!$B9, 'Compra de Mercadorias'!$D$9:$D$30, 0 ), 1), "")</f>
        <v>42187</v>
      </c>
      <c r="D9" s="2">
        <v>15</v>
      </c>
      <c r="E9" s="4">
        <f>SUM( SUMIF( 'Compra de Mercadorias'!$D$9:$D$30, 'Controle de Estoque'!$B9, 'Compra de Mercadorias'!$F$9:$F$30 ))</f>
        <v>150</v>
      </c>
      <c r="F9" s="4">
        <f>SUM( SUMIF( 'Semana 1'!$D$5:$D$29, 'Controle de Estoque'!$B9, 'Semana 1'!$F$5:$F$29 ), SUMIF( 'Semana 2'!$D$5, 'Controle de Estoque'!$B9, 'Semana 2'!$F$5 ), SUMIF( 'Semana 3'!$D$5, 'Controle de Estoque'!$B9, 'Semana 3'!$F$5 ), SUMIF( 'Semana 4'!$D$5, 'Controle de Estoque'!$B9, 'Semana 4'!$F$5 ), SUMIF( 'Semana 5'!$D$5, 'Controle de Estoque'!$B9, 'Semana 5'!$F$5 ))</f>
        <v>3</v>
      </c>
      <c r="G9" s="2">
        <f>'Controle de Estoque'!$D9+'Controle de Estoque'!$E9-'Controle de Estoque'!$F9</f>
        <v>162</v>
      </c>
      <c r="H9" s="2" t="str">
        <f>IF( 'Controle de Estoque'!$G$9:$G$32 &gt; 20, IF( 'Controle de Estoque'!$G9 &gt; 50, "OK", "Atenção"), "Comprar")</f>
        <v>OK</v>
      </c>
      <c r="J9" s="1"/>
      <c r="K9" s="1"/>
    </row>
    <row r="10" spans="2:11">
      <c r="B10" s="2" t="s">
        <v>53</v>
      </c>
      <c r="C10" s="20">
        <f t="array" ref="C10">IFERROR( INDEX( 'Compra de Mercadorias'!$B$9:$B$30, MATCH( 'Controle de Estoque'!$B10, 'Compra de Mercadorias'!$D$9:$D$30, 0 ), 1), "")</f>
        <v>42188</v>
      </c>
      <c r="D10" s="2">
        <v>10</v>
      </c>
      <c r="E10" s="4">
        <f>SUM( SUMIF( 'Compra de Mercadorias'!$D$9:$D$30, 'Controle de Estoque'!$B10, 'Compra de Mercadorias'!$F$9:$F$30 ))</f>
        <v>50</v>
      </c>
      <c r="F10" s="4">
        <f>SUM( SUMIF( 'Semana 1'!$D$5:$D$29, 'Controle de Estoque'!$B10, 'Semana 1'!$F$5:$F$29 ), SUMIF( 'Semana 2'!$D$5, 'Controle de Estoque'!$B10, 'Semana 2'!$F$5 ), SUMIF( 'Semana 3'!$D$5, 'Controle de Estoque'!$B10, 'Semana 3'!$F$5 ), SUMIF( 'Semana 4'!$D$5, 'Controle de Estoque'!$B10, 'Semana 4'!$F$5 ), SUMIF( 'Semana 5'!$D$5, 'Controle de Estoque'!$B10, 'Semana 5'!$F$5 ))</f>
        <v>13</v>
      </c>
      <c r="G10" s="2">
        <f>'Controle de Estoque'!$D10+'Controle de Estoque'!$E10-'Controle de Estoque'!$F10</f>
        <v>47</v>
      </c>
      <c r="H10" s="2" t="str">
        <f>IF( 'Controle de Estoque'!$G$9:$G$32 &gt; 20, IF( 'Controle de Estoque'!$G10 &gt; 50, "OK", "Atenção"), "Comprar")</f>
        <v>Atenção</v>
      </c>
    </row>
    <row r="11" spans="2:11">
      <c r="B11" s="2" t="s">
        <v>45</v>
      </c>
      <c r="C11" s="20">
        <f t="array" ref="C11">IFERROR( INDEX( 'Compra de Mercadorias'!$B$9:$B$30, MATCH( 'Controle de Estoque'!$B11, 'Compra de Mercadorias'!$D$9:$D$30, 0 ), 1), "")</f>
        <v>42189</v>
      </c>
      <c r="D11" s="2">
        <v>0</v>
      </c>
      <c r="E11" s="4">
        <f>SUM( SUMIF( 'Compra de Mercadorias'!$D$9:$D$30, 'Controle de Estoque'!$B11, 'Compra de Mercadorias'!$F$9:$F$30 ))</f>
        <v>450</v>
      </c>
      <c r="F11" s="4">
        <f>SUM( SUMIF( 'Semana 1'!$D$5:$D$29, 'Controle de Estoque'!$B11, 'Semana 1'!$F$5:$F$29 ), SUMIF( 'Semana 2'!$D$5, 'Controle de Estoque'!$B11, 'Semana 2'!$F$5 ), SUMIF( 'Semana 3'!$D$5, 'Controle de Estoque'!$B11, 'Semana 3'!$F$5 ), SUMIF( 'Semana 4'!$D$5, 'Controle de Estoque'!$B11, 'Semana 4'!$F$5 ), SUMIF( 'Semana 5'!$D$5, 'Controle de Estoque'!$B11, 'Semana 5'!$F$5 ))</f>
        <v>157</v>
      </c>
      <c r="G11" s="2">
        <f>'Controle de Estoque'!$D11+'Controle de Estoque'!$E11-'Controle de Estoque'!$F11</f>
        <v>293</v>
      </c>
      <c r="H11" s="2" t="str">
        <f>IF( 'Controle de Estoque'!$G$9:$G$32 &gt; 20, IF( 'Controle de Estoque'!$G11 &gt; 50, "OK", "Atenção"), "Comprar")</f>
        <v>OK</v>
      </c>
    </row>
    <row r="12" spans="2:11">
      <c r="B12" s="2" t="s">
        <v>56</v>
      </c>
      <c r="C12" s="20">
        <f t="array" ref="C12">IFERROR( INDEX( 'Compra de Mercadorias'!$B$9:$B$30, MATCH( 'Controle de Estoque'!$B12, 'Compra de Mercadorias'!$D$9:$D$30, 0 ), 1), "")</f>
        <v>42188</v>
      </c>
      <c r="D12" s="2">
        <v>0</v>
      </c>
      <c r="E12" s="4">
        <f>SUM( SUMIF( 'Compra de Mercadorias'!$D$9:$D$30, 'Controle de Estoque'!$B12, 'Compra de Mercadorias'!$F$9:$F$30 ))</f>
        <v>100</v>
      </c>
      <c r="F12" s="4">
        <f>SUM( SUMIF( 'Semana 1'!$D$5:$D$29, 'Controle de Estoque'!$B12, 'Semana 1'!$F$5:$F$29 ), SUMIF( 'Semana 2'!$D$5, 'Controle de Estoque'!$B12, 'Semana 2'!$F$5 ), SUMIF( 'Semana 3'!$D$5, 'Controle de Estoque'!$B12, 'Semana 3'!$F$5 ), SUMIF( 'Semana 4'!$D$5, 'Controle de Estoque'!$B12, 'Semana 4'!$F$5 ), SUMIF( 'Semana 5'!$D$5, 'Controle de Estoque'!$B12, 'Semana 5'!$F$5 ))</f>
        <v>754</v>
      </c>
      <c r="G12" s="2">
        <f>'Controle de Estoque'!$D12+'Controle de Estoque'!$E12-'Controle de Estoque'!$F12</f>
        <v>-654</v>
      </c>
      <c r="H12" s="2" t="str">
        <f>IF( 'Controle de Estoque'!$G$9:$G$32 &gt; 20, IF( 'Controle de Estoque'!$G12 &gt; 50, "OK", "Atenção"), "Comprar")</f>
        <v>Comprar</v>
      </c>
    </row>
    <row r="13" spans="2:11">
      <c r="B13" s="2" t="s">
        <v>95</v>
      </c>
      <c r="C13" s="20" t="str">
        <f t="array" ref="C13">IFERROR( INDEX( 'Compra de Mercadorias'!$B$9:$B$30, MATCH( 'Controle de Estoque'!$B13, 'Compra de Mercadorias'!$D$9:$D$30, 0 ), 1), "")</f>
        <v/>
      </c>
      <c r="D13" s="2">
        <v>150</v>
      </c>
      <c r="E13" s="4">
        <f>SUM( SUMIF( 'Compra de Mercadorias'!$D$9:$D$30, 'Controle de Estoque'!$B13, 'Compra de Mercadorias'!$F$9:$F$30 ))</f>
        <v>0</v>
      </c>
      <c r="F13" s="4">
        <f>SUM( SUMIF( 'Semana 1'!$D$5:$D$29, 'Controle de Estoque'!$B13, 'Semana 1'!$F$5:$F$29 ), SUMIF( 'Semana 2'!$D$5, 'Controle de Estoque'!$B13, 'Semana 2'!$F$5 ), SUMIF( 'Semana 3'!$D$5, 'Controle de Estoque'!$B13, 'Semana 3'!$F$5 ), SUMIF( 'Semana 4'!$D$5, 'Controle de Estoque'!$B13, 'Semana 4'!$F$5 ), SUMIF( 'Semana 5'!$D$5, 'Controle de Estoque'!$B13, 'Semana 5'!$F$5 ))</f>
        <v>0</v>
      </c>
      <c r="G13" s="2">
        <f>'Controle de Estoque'!$D13+'Controle de Estoque'!$E13-'Controle de Estoque'!$F13</f>
        <v>150</v>
      </c>
      <c r="H13" s="2" t="str">
        <f>IF( 'Controle de Estoque'!$G$9:$G$32 &gt; 20, IF( 'Controle de Estoque'!$G13 &gt; 50, "OK", "Atenção"), "Comprar")</f>
        <v>OK</v>
      </c>
    </row>
    <row r="14" spans="2:11">
      <c r="B14" s="2" t="s">
        <v>96</v>
      </c>
      <c r="C14" s="20" t="str">
        <f t="array" ref="C14">IFERROR( INDEX( 'Compra de Mercadorias'!$B$9:$B$30, MATCH( 'Controle de Estoque'!$B14, 'Compra de Mercadorias'!$D$9:$D$30, 0 ), 1), "")</f>
        <v/>
      </c>
      <c r="D14" s="2">
        <v>15</v>
      </c>
      <c r="E14" s="4">
        <f>SUM( SUMIF( 'Compra de Mercadorias'!$D$9:$D$30, 'Controle de Estoque'!$B14, 'Compra de Mercadorias'!$F$9:$F$30 ))</f>
        <v>0</v>
      </c>
      <c r="F14" s="4">
        <f>SUM( SUMIF( 'Semana 1'!$D$5:$D$29, 'Controle de Estoque'!$B14, 'Semana 1'!$F$5:$F$29 ), SUMIF( 'Semana 2'!$D$5, 'Controle de Estoque'!$B14, 'Semana 2'!$F$5 ), SUMIF( 'Semana 3'!$D$5, 'Controle de Estoque'!$B14, 'Semana 3'!$F$5 ), SUMIF( 'Semana 4'!$D$5, 'Controle de Estoque'!$B14, 'Semana 4'!$F$5 ), SUMIF( 'Semana 5'!$D$5, 'Controle de Estoque'!$B14, 'Semana 5'!$F$5 ))</f>
        <v>3</v>
      </c>
      <c r="G14" s="2">
        <f>'Controle de Estoque'!$D14+'Controle de Estoque'!$E14-'Controle de Estoque'!$F14</f>
        <v>12</v>
      </c>
      <c r="H14" s="2" t="str">
        <f>IF( 'Controle de Estoque'!$G$9:$G$32 &gt; 20, IF( 'Controle de Estoque'!$G14 &gt; 50, "OK", "Atenção"), "Comprar")</f>
        <v>Comprar</v>
      </c>
    </row>
    <row r="15" spans="2:11">
      <c r="B15" s="2" t="s">
        <v>65</v>
      </c>
      <c r="C15" s="20">
        <f t="array" ref="C15">IFERROR( INDEX( 'Compra de Mercadorias'!$B$9:$B$30, MATCH( 'Controle de Estoque'!$B15, 'Compra de Mercadorias'!$D$9:$D$30, 0 ), 1), "")</f>
        <v>42187</v>
      </c>
      <c r="D15" s="2">
        <v>25</v>
      </c>
      <c r="E15" s="4">
        <f>SUM( SUMIF( 'Compra de Mercadorias'!$D$9:$D$30, 'Controle de Estoque'!$B15, 'Compra de Mercadorias'!$F$9:$F$30 ))</f>
        <v>150</v>
      </c>
      <c r="F15" s="4">
        <f>SUM( SUMIF( 'Semana 1'!$D$5:$D$29, 'Controle de Estoque'!$B15, 'Semana 1'!$F$5:$F$29 ), SUMIF( 'Semana 2'!$D$5, 'Controle de Estoque'!$B15, 'Semana 2'!$F$5 ), SUMIF( 'Semana 3'!$D$5, 'Controle de Estoque'!$B15, 'Semana 3'!$F$5 ), SUMIF( 'Semana 4'!$D$5, 'Controle de Estoque'!$B15, 'Semana 4'!$F$5 ), SUMIF( 'Semana 5'!$D$5, 'Controle de Estoque'!$B15, 'Semana 5'!$F$5 ))</f>
        <v>16</v>
      </c>
      <c r="G15" s="2">
        <f>'Controle de Estoque'!$D15+'Controle de Estoque'!$E15-'Controle de Estoque'!$F15</f>
        <v>159</v>
      </c>
      <c r="H15" s="2" t="str">
        <f>IF( 'Controle de Estoque'!$G$9:$G$32 &gt; 20, IF( 'Controle de Estoque'!$G15 &gt; 50, "OK", "Atenção"), "Comprar")</f>
        <v>OK</v>
      </c>
    </row>
    <row r="16" spans="2:11">
      <c r="B16" s="2" t="s">
        <v>63</v>
      </c>
      <c r="C16" s="20">
        <f t="array" ref="C16">IFERROR( INDEX( 'Compra de Mercadorias'!$B$9:$B$30, MATCH( 'Controle de Estoque'!$B16, 'Compra de Mercadorias'!$D$9:$D$30, 0 ), 1), "")</f>
        <v>42187</v>
      </c>
      <c r="D16" s="2">
        <v>0</v>
      </c>
      <c r="E16" s="4">
        <f>SUM( SUMIF( 'Compra de Mercadorias'!$D$9:$D$30, 'Controle de Estoque'!$B16, 'Compra de Mercadorias'!$F$9:$F$30 ))</f>
        <v>150</v>
      </c>
      <c r="F16" s="4">
        <f>SUM( SUMIF( 'Semana 1'!$D$5:$D$29, 'Controle de Estoque'!$B16, 'Semana 1'!$F$5:$F$29 ), SUMIF( 'Semana 2'!$D$5, 'Controle de Estoque'!$B16, 'Semana 2'!$F$5 ), SUMIF( 'Semana 3'!$D$5, 'Controle de Estoque'!$B16, 'Semana 3'!$F$5 ), SUMIF( 'Semana 4'!$D$5, 'Controle de Estoque'!$B16, 'Semana 4'!$F$5 ), SUMIF( 'Semana 5'!$D$5, 'Controle de Estoque'!$B16, 'Semana 5'!$F$5 ))</f>
        <v>0</v>
      </c>
      <c r="G16" s="2">
        <f>'Controle de Estoque'!$D16+'Controle de Estoque'!$E16-'Controle de Estoque'!$F16</f>
        <v>150</v>
      </c>
      <c r="H16" s="2" t="str">
        <f>IF( 'Controle de Estoque'!$G$9:$G$32 &gt; 20, IF( 'Controle de Estoque'!$G16 &gt; 50, "OK", "Atenção"), "Comprar")</f>
        <v>OK</v>
      </c>
    </row>
    <row r="17" spans="2:8">
      <c r="B17" s="2" t="s">
        <v>47</v>
      </c>
      <c r="C17" s="20">
        <f t="array" ref="C17">IFERROR( INDEX( 'Compra de Mercadorias'!$B$9:$B$30, MATCH( 'Controle de Estoque'!$B17, 'Compra de Mercadorias'!$D$9:$D$30, 0 ), 1), "")</f>
        <v>42189</v>
      </c>
      <c r="D17" s="2">
        <v>0</v>
      </c>
      <c r="E17" s="4">
        <f>SUM( SUMIF( 'Compra de Mercadorias'!$D$9:$D$30, 'Controle de Estoque'!$B17, 'Compra de Mercadorias'!$F$9:$F$30 ))</f>
        <v>300</v>
      </c>
      <c r="F17" s="4">
        <f>SUM( SUMIF( 'Semana 1'!$D$5:$D$29, 'Controle de Estoque'!$B17, 'Semana 1'!$F$5:$F$29 ), SUMIF( 'Semana 2'!$D$5, 'Controle de Estoque'!$B17, 'Semana 2'!$F$5 ), SUMIF( 'Semana 3'!$D$5, 'Controle de Estoque'!$B17, 'Semana 3'!$F$5 ), SUMIF( 'Semana 4'!$D$5, 'Controle de Estoque'!$B17, 'Semana 4'!$F$5 ), SUMIF( 'Semana 5'!$D$5, 'Controle de Estoque'!$B17, 'Semana 5'!$F$5 ))</f>
        <v>87</v>
      </c>
      <c r="G17" s="2">
        <f>'Controle de Estoque'!$D17+'Controle de Estoque'!$E17-'Controle de Estoque'!$F17</f>
        <v>213</v>
      </c>
      <c r="H17" s="2" t="str">
        <f>IF( 'Controle de Estoque'!$G$9:$G$32 &gt; 20, IF( 'Controle de Estoque'!$G17 &gt; 50, "OK", "Atenção"), "Comprar")</f>
        <v>OK</v>
      </c>
    </row>
    <row r="18" spans="2:8">
      <c r="B18" s="2" t="s">
        <v>52</v>
      </c>
      <c r="C18" s="20">
        <f t="array" ref="C18">IFERROR( INDEX( 'Compra de Mercadorias'!$B$9:$B$30, MATCH( 'Controle de Estoque'!$B18, 'Compra de Mercadorias'!$D$9:$D$30, 0 ), 1), "")</f>
        <v>42188</v>
      </c>
      <c r="D18" s="2">
        <v>30</v>
      </c>
      <c r="E18" s="4">
        <f>SUM( SUMIF( 'Compra de Mercadorias'!$D$9:$D$30, 'Controle de Estoque'!$B18, 'Compra de Mercadorias'!$F$9:$F$30 ))</f>
        <v>100</v>
      </c>
      <c r="F18" s="4">
        <f>SUM( SUMIF( 'Semana 1'!$D$5:$D$29, 'Controle de Estoque'!$B18, 'Semana 1'!$F$5:$F$29 ), SUMIF( 'Semana 2'!$D$5, 'Controle de Estoque'!$B18, 'Semana 2'!$F$5 ), SUMIF( 'Semana 3'!$D$5, 'Controle de Estoque'!$B18, 'Semana 3'!$F$5 ), SUMIF( 'Semana 4'!$D$5, 'Controle de Estoque'!$B18, 'Semana 4'!$F$5 ), SUMIF( 'Semana 5'!$D$5, 'Controle de Estoque'!$B18, 'Semana 5'!$F$5 ))</f>
        <v>0</v>
      </c>
      <c r="G18" s="2">
        <f>'Controle de Estoque'!$D18+'Controle de Estoque'!$E18-'Controle de Estoque'!$F18</f>
        <v>130</v>
      </c>
      <c r="H18" s="2" t="str">
        <f>IF( 'Controle de Estoque'!$G$9:$G$32 &gt; 20, IF( 'Controle de Estoque'!$G18 &gt; 50, "OK", "Atenção"), "Comprar")</f>
        <v>OK</v>
      </c>
    </row>
    <row r="19" spans="2:8">
      <c r="B19" s="2" t="s">
        <v>50</v>
      </c>
      <c r="C19" s="20">
        <f t="array" ref="C19">IFERROR( INDEX( 'Compra de Mercadorias'!$B$9:$B$30, MATCH( 'Controle de Estoque'!$B19, 'Compra de Mercadorias'!$D$9:$D$30, 0 ), 1), "")</f>
        <v>42188</v>
      </c>
      <c r="D19" s="2">
        <v>0</v>
      </c>
      <c r="E19" s="4">
        <f>SUM( SUMIF( 'Compra de Mercadorias'!$D$9:$D$30, 'Controle de Estoque'!$B19, 'Compra de Mercadorias'!$F$9:$F$30 ))</f>
        <v>100</v>
      </c>
      <c r="F19" s="4">
        <f>SUM( SUMIF( 'Semana 1'!$D$5:$D$29, 'Controle de Estoque'!$B19, 'Semana 1'!$F$5:$F$29 ), SUMIF( 'Semana 2'!$D$5, 'Controle de Estoque'!$B19, 'Semana 2'!$F$5 ), SUMIF( 'Semana 3'!$D$5, 'Controle de Estoque'!$B19, 'Semana 3'!$F$5 ), SUMIF( 'Semana 4'!$D$5, 'Controle de Estoque'!$B19, 'Semana 4'!$F$5 ), SUMIF( 'Semana 5'!$D$5, 'Controle de Estoque'!$B19, 'Semana 5'!$F$5 ))</f>
        <v>0</v>
      </c>
      <c r="G19" s="2">
        <f>'Controle de Estoque'!$D19+'Controle de Estoque'!$E19-'Controle de Estoque'!$F19</f>
        <v>100</v>
      </c>
      <c r="H19" s="2" t="str">
        <f>IF( 'Controle de Estoque'!$G$9:$G$32 &gt; 20, IF( 'Controle de Estoque'!$G19 &gt; 50, "OK", "Atenção"), "Comprar")</f>
        <v>OK</v>
      </c>
    </row>
    <row r="20" spans="2:8">
      <c r="B20" s="2" t="s">
        <v>42</v>
      </c>
      <c r="C20" s="20">
        <f t="array" ref="C20">IFERROR( INDEX( 'Compra de Mercadorias'!$B$9:$B$30, MATCH( 'Controle de Estoque'!$B20, 'Compra de Mercadorias'!$D$9:$D$30, 0 ), 1), "")</f>
        <v>42190</v>
      </c>
      <c r="D20" s="2">
        <v>0</v>
      </c>
      <c r="E20" s="4">
        <f>SUM( SUMIF( 'Compra de Mercadorias'!$D$9:$D$30, 'Controle de Estoque'!$B20, 'Compra de Mercadorias'!$F$9:$F$30 ))</f>
        <v>150</v>
      </c>
      <c r="F20" s="4">
        <f>SUM( SUMIF( 'Semana 1'!$D$5:$D$29, 'Controle de Estoque'!$B20, 'Semana 1'!$F$5:$F$29 ), SUMIF( 'Semana 2'!$D$5, 'Controle de Estoque'!$B20, 'Semana 2'!$F$5 ), SUMIF( 'Semana 3'!$D$5, 'Controle de Estoque'!$B20, 'Semana 3'!$F$5 ), SUMIF( 'Semana 4'!$D$5, 'Controle de Estoque'!$B20, 'Semana 4'!$F$5 ), SUMIF( 'Semana 5'!$D$5, 'Controle de Estoque'!$B20, 'Semana 5'!$F$5 ))</f>
        <v>0</v>
      </c>
      <c r="G20" s="2">
        <f>'Controle de Estoque'!$D20+'Controle de Estoque'!$E20-'Controle de Estoque'!$F20</f>
        <v>150</v>
      </c>
      <c r="H20" s="2" t="str">
        <f>IF( 'Controle de Estoque'!$G$9:$G$32 &gt; 20, IF( 'Controle de Estoque'!$G20 &gt; 50, "OK", "Atenção"), "Comprar")</f>
        <v>OK</v>
      </c>
    </row>
    <row r="21" spans="2:8" ht="15.75" customHeight="1">
      <c r="B21" s="2" t="s">
        <v>44</v>
      </c>
      <c r="C21" s="20">
        <f t="array" ref="C21">IFERROR( INDEX( 'Compra de Mercadorias'!$B$9:$B$30, MATCH( 'Controle de Estoque'!$B21, 'Compra de Mercadorias'!$D$9:$D$30, 0 ), 1), "")</f>
        <v>42190</v>
      </c>
      <c r="D21" s="2">
        <v>0</v>
      </c>
      <c r="E21" s="4">
        <f>SUM( SUMIF( 'Compra de Mercadorias'!$D$9:$D$30, 'Controle de Estoque'!$B21, 'Compra de Mercadorias'!$F$9:$F$30 ))</f>
        <v>570</v>
      </c>
      <c r="F21" s="4">
        <f>SUM( SUMIF( 'Semana 1'!$D$5:$D$29, 'Controle de Estoque'!$B21, 'Semana 1'!$F$5:$F$29 ), SUMIF( 'Semana 2'!$D$5, 'Controle de Estoque'!$B21, 'Semana 2'!$F$5 ), SUMIF( 'Semana 3'!$D$5, 'Controle de Estoque'!$B21, 'Semana 3'!$F$5 ), SUMIF( 'Semana 4'!$D$5, 'Controle de Estoque'!$B21, 'Semana 4'!$F$5 ), SUMIF( 'Semana 5'!$D$5, 'Controle de Estoque'!$B21, 'Semana 5'!$F$5 ))</f>
        <v>110</v>
      </c>
      <c r="G21" s="2">
        <f>'Controle de Estoque'!$D21+'Controle de Estoque'!$E21-'Controle de Estoque'!$F21</f>
        <v>460</v>
      </c>
      <c r="H21" s="2" t="str">
        <f>IF( 'Controle de Estoque'!$G$9:$G$32 &gt; 20, IF( 'Controle de Estoque'!$G21 &gt; 50, "OK", "Atenção"), "Comprar")</f>
        <v>OK</v>
      </c>
    </row>
    <row r="22" spans="2:8" ht="15.75" customHeight="1">
      <c r="B22" s="2" t="s">
        <v>58</v>
      </c>
      <c r="C22" s="20">
        <f t="array" ref="C22">IFERROR( INDEX( 'Compra de Mercadorias'!$B$9:$B$30, MATCH( 'Controle de Estoque'!$B22, 'Compra de Mercadorias'!$D$9:$D$30, 0 ), 1), "")</f>
        <v>42188</v>
      </c>
      <c r="D22" s="2">
        <v>0</v>
      </c>
      <c r="E22" s="4">
        <f>SUM( SUMIF( 'Compra de Mercadorias'!$D$9:$D$30, 'Controle de Estoque'!$B22, 'Compra de Mercadorias'!$F$9:$F$30 ))</f>
        <v>110</v>
      </c>
      <c r="F22" s="4">
        <f>SUM( SUMIF( 'Semana 1'!$D$5:$D$29, 'Controle de Estoque'!$B22, 'Semana 1'!$F$5:$F$29 ), SUMIF( 'Semana 2'!$D$5, 'Controle de Estoque'!$B22, 'Semana 2'!$F$5 ), SUMIF( 'Semana 3'!$D$5, 'Controle de Estoque'!$B22, 'Semana 3'!$F$5 ), SUMIF( 'Semana 4'!$D$5, 'Controle de Estoque'!$B22, 'Semana 4'!$F$5 ), SUMIF( 'Semana 5'!$D$5, 'Controle de Estoque'!$B22, 'Semana 5'!$F$5 ))</f>
        <v>0</v>
      </c>
      <c r="G22" s="2">
        <f>'Controle de Estoque'!$D22+'Controle de Estoque'!$E22-'Controle de Estoque'!$F22</f>
        <v>110</v>
      </c>
      <c r="H22" s="2" t="str">
        <f>IF( 'Controle de Estoque'!$G$9:$G$32 &gt; 20, IF( 'Controle de Estoque'!$G22 &gt; 50, "OK", "Atenção"), "Comprar")</f>
        <v>OK</v>
      </c>
    </row>
    <row r="23" spans="2:8" ht="15.75" customHeight="1">
      <c r="B23" s="2" t="s">
        <v>97</v>
      </c>
      <c r="C23" s="20" t="str">
        <f t="array" ref="C23">IFERROR( INDEX( 'Compra de Mercadorias'!$B$9:$B$30, MATCH( 'Controle de Estoque'!$B23, 'Compra de Mercadorias'!$D$9:$D$30, 0 ), 1), "")</f>
        <v/>
      </c>
      <c r="D23" s="2">
        <v>39</v>
      </c>
      <c r="E23" s="4">
        <f>SUM( SUMIF( 'Compra de Mercadorias'!$D$9:$D$30, 'Controle de Estoque'!$B23, 'Compra de Mercadorias'!$F$9:$F$30 ))</f>
        <v>0</v>
      </c>
      <c r="F23" s="4">
        <f>SUM( SUMIF( 'Semana 1'!$D$5:$D$29, 'Controle de Estoque'!$B23, 'Semana 1'!$F$5:$F$29 ), SUMIF( 'Semana 2'!$D$5, 'Controle de Estoque'!$B23, 'Semana 2'!$F$5 ), SUMIF( 'Semana 3'!$D$5, 'Controle de Estoque'!$B23, 'Semana 3'!$F$5 ), SUMIF( 'Semana 4'!$D$5, 'Controle de Estoque'!$B23, 'Semana 4'!$F$5 ), SUMIF( 'Semana 5'!$D$5, 'Controle de Estoque'!$B23, 'Semana 5'!$F$5 ))</f>
        <v>6</v>
      </c>
      <c r="G23" s="2">
        <f>'Controle de Estoque'!$D23+'Controle de Estoque'!$E23-'Controle de Estoque'!$F23</f>
        <v>33</v>
      </c>
      <c r="H23" s="2" t="str">
        <f>IF( 'Controle de Estoque'!$G$9:$G$32 &gt; 20, IF( 'Controle de Estoque'!$G23 &gt; 50, "OK", "Atenção"), "Comprar")</f>
        <v>Atenção</v>
      </c>
    </row>
    <row r="24" spans="2:8" ht="15.75" customHeight="1">
      <c r="B24" s="2" t="s">
        <v>55</v>
      </c>
      <c r="C24" s="20">
        <f t="array" ref="C24">IFERROR( INDEX( 'Compra de Mercadorias'!$B$9:$B$30, MATCH( 'Controle de Estoque'!$B24, 'Compra de Mercadorias'!$D$9:$D$30, 0 ), 1), "")</f>
        <v>42188</v>
      </c>
      <c r="D24" s="2">
        <v>0</v>
      </c>
      <c r="E24" s="4">
        <f>SUM( SUMIF( 'Compra de Mercadorias'!$D$9:$D$30, 'Controle de Estoque'!$B24, 'Compra de Mercadorias'!$F$9:$F$30 ))</f>
        <v>300</v>
      </c>
      <c r="F24" s="4">
        <f>SUM( SUMIF( 'Semana 1'!$D$5:$D$29, 'Controle de Estoque'!$B24, 'Semana 1'!$F$5:$F$29 ), SUMIF( 'Semana 2'!$D$5, 'Controle de Estoque'!$B24, 'Semana 2'!$F$5 ), SUMIF( 'Semana 3'!$D$5, 'Controle de Estoque'!$B24, 'Semana 3'!$F$5 ), SUMIF( 'Semana 4'!$D$5, 'Controle de Estoque'!$B24, 'Semana 4'!$F$5 ), SUMIF( 'Semana 5'!$D$5, 'Controle de Estoque'!$B24, 'Semana 5'!$F$5 ))</f>
        <v>5</v>
      </c>
      <c r="G24" s="2">
        <f>'Controle de Estoque'!$D24+'Controle de Estoque'!$E24-'Controle de Estoque'!$F24</f>
        <v>295</v>
      </c>
      <c r="H24" s="2" t="str">
        <f>IF( 'Controle de Estoque'!$G$9:$G$32 &gt; 20, IF( 'Controle de Estoque'!$G24 &gt; 50, "OK", "Atenção"), "Comprar")</f>
        <v>OK</v>
      </c>
    </row>
    <row r="25" spans="2:8" ht="15.75" customHeight="1">
      <c r="B25" s="2" t="s">
        <v>60</v>
      </c>
      <c r="C25" s="20">
        <f t="array" ref="C25">IFERROR( INDEX( 'Compra de Mercadorias'!$B$9:$B$30, MATCH( 'Controle de Estoque'!$B25, 'Compra de Mercadorias'!$D$9:$D$30, 0 ), 1), "")</f>
        <v>42188</v>
      </c>
      <c r="D25" s="2">
        <v>0</v>
      </c>
      <c r="E25" s="4">
        <f>SUM( SUMIF( 'Compra de Mercadorias'!$D$9:$D$30, 'Controle de Estoque'!$B25, 'Compra de Mercadorias'!$F$9:$F$30 ))</f>
        <v>50</v>
      </c>
      <c r="F25" s="4">
        <f>SUM( SUMIF( 'Semana 1'!$D$5:$D$29, 'Controle de Estoque'!$B25, 'Semana 1'!$F$5:$F$29 ), SUMIF( 'Semana 2'!$D$5, 'Controle de Estoque'!$B25, 'Semana 2'!$F$5 ), SUMIF( 'Semana 3'!$D$5, 'Controle de Estoque'!$B25, 'Semana 3'!$F$5 ), SUMIF( 'Semana 4'!$D$5, 'Controle de Estoque'!$B25, 'Semana 4'!$F$5 ), SUMIF( 'Semana 5'!$D$5, 'Controle de Estoque'!$B25, 'Semana 5'!$F$5 ))</f>
        <v>0</v>
      </c>
      <c r="G25" s="2">
        <f>'Controle de Estoque'!$D25+'Controle de Estoque'!$E25-'Controle de Estoque'!$F25</f>
        <v>50</v>
      </c>
      <c r="H25" s="2" t="str">
        <f>IF( 'Controle de Estoque'!$G$9:$G$32 &gt; 20, IF( 'Controle de Estoque'!$G25 &gt; 50, "OK", "Atenção"), "Comprar")</f>
        <v>Atenção</v>
      </c>
    </row>
    <row r="26" spans="2:8" ht="15.75" customHeight="1">
      <c r="B26" s="2" t="s">
        <v>113</v>
      </c>
      <c r="C26" s="20" t="str">
        <f t="array" ref="C26">IFERROR( INDEX( 'Compra de Mercadorias'!$B$9:$B$30, MATCH( 'Controle de Estoque'!$B26, 'Compra de Mercadorias'!$D$9:$D$30, 0 ), 1), "")</f>
        <v/>
      </c>
      <c r="D26" s="2">
        <v>10</v>
      </c>
      <c r="E26" s="4">
        <f>SUM( SUMIF( 'Compra de Mercadorias'!$D$9:$D$30, 'Controle de Estoque'!$B26, 'Compra de Mercadorias'!$F$9:$F$30 ))</f>
        <v>0</v>
      </c>
      <c r="F26" s="4">
        <f>SUM( SUMIF( 'Semana 1'!$D$5:$D$29, 'Controle de Estoque'!$B26, 'Semana 1'!$F$5:$F$29 ), SUMIF( 'Semana 2'!$D$5, 'Controle de Estoque'!$B26, 'Semana 2'!$F$5 ), SUMIF( 'Semana 3'!$D$5, 'Controle de Estoque'!$B26, 'Semana 3'!$F$5 ), SUMIF( 'Semana 4'!$D$5, 'Controle de Estoque'!$B26, 'Semana 4'!$F$5 ), SUMIF( 'Semana 5'!$D$5, 'Controle de Estoque'!$B26, 'Semana 5'!$F$5 ))</f>
        <v>1.5</v>
      </c>
      <c r="G26" s="2">
        <f>'Controle de Estoque'!$D26+'Controle de Estoque'!$E26-'Controle de Estoque'!$F26</f>
        <v>8.5</v>
      </c>
      <c r="H26" s="2" t="str">
        <f>IF( 'Controle de Estoque'!$G$9:$G$32 &gt; 20, IF( 'Controle de Estoque'!$G26 &gt; 50, "OK", "Atenção"), "Comprar")</f>
        <v>Comprar</v>
      </c>
    </row>
    <row r="27" spans="2:8" ht="15.75" customHeight="1">
      <c r="B27" s="2" t="s">
        <v>116</v>
      </c>
      <c r="C27" s="20" t="str">
        <f t="array" ref="C27">IFERROR( INDEX( 'Compra de Mercadorias'!$B$9:$B$30, MATCH( 'Controle de Estoque'!$B27, 'Compra de Mercadorias'!$D$9:$D$30, 0 ), 1), "")</f>
        <v/>
      </c>
      <c r="D27" s="2">
        <v>100</v>
      </c>
      <c r="E27" s="4">
        <f>SUM( SUMIF( 'Compra de Mercadorias'!$D$9:$D$30, 'Controle de Estoque'!$B27, 'Compra de Mercadorias'!$F$9:$F$30 ))</f>
        <v>0</v>
      </c>
      <c r="F27" s="4">
        <f>SUM( SUMIF( 'Semana 1'!$D$5:$D$29, 'Controle de Estoque'!$B27, 'Semana 1'!$F$5:$F$29 ), SUMIF( 'Semana 2'!$D$5, 'Controle de Estoque'!$B27, 'Semana 2'!$F$5 ), SUMIF( 'Semana 3'!$D$5, 'Controle de Estoque'!$B27, 'Semana 3'!$F$5 ), SUMIF( 'Semana 4'!$D$5, 'Controle de Estoque'!$B27, 'Semana 4'!$F$5 ), SUMIF( 'Semana 5'!$D$5, 'Controle de Estoque'!$B27, 'Semana 5'!$F$5 ))</f>
        <v>4</v>
      </c>
      <c r="G27" s="2">
        <f>'Controle de Estoque'!$D27+'Controle de Estoque'!$E27-'Controle de Estoque'!$F27</f>
        <v>96</v>
      </c>
      <c r="H27" s="2" t="str">
        <f>IF( 'Controle de Estoque'!$G$9:$G$32 &gt; 20, IF( 'Controle de Estoque'!$G27 &gt; 50, "OK", "Atenção"), "Comprar")</f>
        <v>OK</v>
      </c>
    </row>
    <row r="28" spans="2:8" ht="15.75" customHeight="1">
      <c r="B28" s="2" t="s">
        <v>48</v>
      </c>
      <c r="C28" s="20">
        <f t="array" ref="C28">IFERROR( INDEX( 'Compra de Mercadorias'!$B$9:$B$30, MATCH( 'Controle de Estoque'!$B28, 'Compra de Mercadorias'!$D$9:$D$30, 0 ), 1), "")</f>
        <v>42189</v>
      </c>
      <c r="D28" s="2">
        <v>0</v>
      </c>
      <c r="E28" s="4">
        <f>SUM( SUMIF( 'Compra de Mercadorias'!$D$9:$D$30, 'Controle de Estoque'!$B28, 'Compra de Mercadorias'!$F$9:$F$30 ))</f>
        <v>200</v>
      </c>
      <c r="F28" s="4">
        <f>SUM( SUMIF( 'Semana 1'!$D$5:$D$29, 'Controle de Estoque'!$B28, 'Semana 1'!$F$5:$F$29 ), SUMIF( 'Semana 2'!$D$5, 'Controle de Estoque'!$B28, 'Semana 2'!$F$5 ), SUMIF( 'Semana 3'!$D$5, 'Controle de Estoque'!$B28, 'Semana 3'!$F$5 ), SUMIF( 'Semana 4'!$D$5, 'Controle de Estoque'!$B28, 'Semana 4'!$F$5 ), SUMIF( 'Semana 5'!$D$5, 'Controle de Estoque'!$B28, 'Semana 5'!$F$5 ))</f>
        <v>0</v>
      </c>
      <c r="G28" s="2">
        <f>'Controle de Estoque'!$D28+'Controle de Estoque'!$E28-'Controle de Estoque'!$F28</f>
        <v>200</v>
      </c>
      <c r="H28" s="2" t="str">
        <f>IF( 'Controle de Estoque'!$G$9:$G$32 &gt; 20, IF( 'Controle de Estoque'!$G28 &gt; 50, "OK", "Atenção"), "Comprar")</f>
        <v>OK</v>
      </c>
    </row>
    <row r="29" spans="2:8" ht="15.75" customHeight="1">
      <c r="B29" s="2" t="s">
        <v>125</v>
      </c>
      <c r="C29" s="20" t="str">
        <f t="array" ref="C29">IFERROR( INDEX( 'Compra de Mercadorias'!$B$9:$B$30, MATCH( 'Controle de Estoque'!$B29, 'Compra de Mercadorias'!$D$9:$D$30, 0 ), 1), "")</f>
        <v/>
      </c>
      <c r="D29" s="2">
        <v>30</v>
      </c>
      <c r="E29" s="4">
        <f>SUM( SUMIF( 'Compra de Mercadorias'!$D$9:$D$30, 'Controle de Estoque'!$B29, 'Compra de Mercadorias'!$F$9:$F$30 ))</f>
        <v>0</v>
      </c>
      <c r="F29" s="4">
        <f>SUM( SUMIF( 'Semana 1'!$D$5:$D$29, 'Controle de Estoque'!$B29, 'Semana 1'!$F$5:$F$29 ), SUMIF( 'Semana 2'!$D$5, 'Controle de Estoque'!$B29, 'Semana 2'!$F$5 ), SUMIF( 'Semana 3'!$D$5, 'Controle de Estoque'!$B29, 'Semana 3'!$F$5 ), SUMIF( 'Semana 4'!$D$5, 'Controle de Estoque'!$B29, 'Semana 4'!$F$5 ), SUMIF( 'Semana 5'!$D$5, 'Controle de Estoque'!$B29, 'Semana 5'!$F$5 ))</f>
        <v>0</v>
      </c>
      <c r="G29" s="2">
        <f>'Controle de Estoque'!$D29+'Controle de Estoque'!$E29-'Controle de Estoque'!$F29</f>
        <v>30</v>
      </c>
      <c r="H29" s="2" t="str">
        <f>IF( 'Controle de Estoque'!$G$9:$G$32 &gt; 20, IF( 'Controle de Estoque'!$G29 &gt; 50, "OK", "Atenção"), "Comprar")</f>
        <v>Atenção</v>
      </c>
    </row>
    <row r="30" spans="2:8" ht="15.75" customHeight="1">
      <c r="B30" s="2" t="s">
        <v>130</v>
      </c>
      <c r="C30" s="20" t="str">
        <f t="array" ref="C30">IFERROR( INDEX( 'Compra de Mercadorias'!$B$9:$B$30, MATCH( 'Controle de Estoque'!$B30, 'Compra de Mercadorias'!$D$9:$D$30, 0 ), 1), "")</f>
        <v/>
      </c>
      <c r="D30" s="2">
        <v>50</v>
      </c>
      <c r="E30" s="4">
        <f>SUM( SUMIF( 'Compra de Mercadorias'!$D$9:$D$30, 'Controle de Estoque'!$B30, 'Compra de Mercadorias'!$F$9:$F$30 ))</f>
        <v>0</v>
      </c>
      <c r="F30" s="4">
        <f>SUM( SUMIF( 'Semana 1'!$D$5:$D$29, 'Controle de Estoque'!$B30, 'Semana 1'!$F$5:$F$29 ), SUMIF( 'Semana 2'!$D$5, 'Controle de Estoque'!$B30, 'Semana 2'!$F$5 ), SUMIF( 'Semana 3'!$D$5, 'Controle de Estoque'!$B30, 'Semana 3'!$F$5 ), SUMIF( 'Semana 4'!$D$5, 'Controle de Estoque'!$B30, 'Semana 4'!$F$5 ), SUMIF( 'Semana 5'!$D$5, 'Controle de Estoque'!$B30, 'Semana 5'!$F$5 ))</f>
        <v>2</v>
      </c>
      <c r="G30" s="2">
        <f>'Controle de Estoque'!$D30+'Controle de Estoque'!$E30-'Controle de Estoque'!$F30</f>
        <v>48</v>
      </c>
      <c r="H30" s="2" t="str">
        <f>IF( 'Controle de Estoque'!$G$9:$G$32 &gt; 20, IF( 'Controle de Estoque'!$G30 &gt; 50, "OK", "Atenção"), "Comprar")</f>
        <v>Atenção</v>
      </c>
    </row>
    <row r="31" spans="2:8" ht="15.75" customHeight="1">
      <c r="B31" s="2" t="s">
        <v>66</v>
      </c>
      <c r="C31" s="20">
        <f t="array" ref="C31">IFERROR( INDEX( 'Compra de Mercadorias'!$B$9:$B$30, MATCH( 'Controle de Estoque'!$B31, 'Compra de Mercadorias'!$D$9:$D$30, 0 ), 1), "")</f>
        <v>42187</v>
      </c>
      <c r="D31" s="2">
        <v>0</v>
      </c>
      <c r="E31" s="4">
        <f>SUM( SUMIF( 'Compra de Mercadorias'!$D$9:$D$30, 'Controle de Estoque'!$B31, 'Compra de Mercadorias'!$F$9:$F$30 ))</f>
        <v>80</v>
      </c>
      <c r="F31" s="4">
        <f>SUM( SUMIF( 'Semana 1'!$D$5:$D$29, 'Controle de Estoque'!$B31, 'Semana 1'!$F$5:$F$29 ), SUMIF( 'Semana 2'!$D$5, 'Controle de Estoque'!$B31, 'Semana 2'!$F$5 ), SUMIF( 'Semana 3'!$D$5, 'Controle de Estoque'!$B31, 'Semana 3'!$F$5 ), SUMIF( 'Semana 4'!$D$5, 'Controle de Estoque'!$B31, 'Semana 4'!$F$5 ), SUMIF( 'Semana 5'!$D$5, 'Controle de Estoque'!$B31, 'Semana 5'!$F$5 ))</f>
        <v>0</v>
      </c>
      <c r="G31" s="2">
        <f>'Controle de Estoque'!$D31+'Controle de Estoque'!$E31-'Controle de Estoque'!$F31</f>
        <v>80</v>
      </c>
      <c r="H31" s="2" t="str">
        <f>IF( 'Controle de Estoque'!$G$9:$G$32 &gt; 20, IF( 'Controle de Estoque'!$G31 &gt; 50, "OK", "Atenção"), "Comprar")</f>
        <v>OK</v>
      </c>
    </row>
    <row r="32" spans="2:8" ht="15.75" customHeight="1">
      <c r="B32" s="2" t="s">
        <v>135</v>
      </c>
      <c r="C32" s="20" t="str">
        <f t="array" ref="C32">IFERROR( INDEX( 'Compra de Mercadorias'!$B$9:$B$30, MATCH( 'Controle de Estoque'!$B32, 'Compra de Mercadorias'!$D$9:$D$30, 0 ), 1), "")</f>
        <v/>
      </c>
      <c r="D32" s="2">
        <v>20</v>
      </c>
      <c r="E32" s="4">
        <f>SUM( SUMIF( 'Compra de Mercadorias'!$D$9:$D$30, 'Controle de Estoque'!$B32, 'Compra de Mercadorias'!$F$9:$F$30 ))</f>
        <v>0</v>
      </c>
      <c r="F32" s="4">
        <f>SUM( SUMIF( 'Semana 1'!$D$5:$D$29, 'Controle de Estoque'!$B32, 'Semana 1'!$F$5:$F$29 ), SUMIF( 'Semana 2'!$D$5, 'Controle de Estoque'!$B32, 'Semana 2'!$F$5 ), SUMIF( 'Semana 3'!$D$5, 'Controle de Estoque'!$B32, 'Semana 3'!$F$5 ), SUMIF( 'Semana 4'!$D$5, 'Controle de Estoque'!$B32, 'Semana 4'!$F$5 ), SUMIF( 'Semana 5'!$D$5, 'Controle de Estoque'!$B32, 'Semana 5'!$F$5 ))</f>
        <v>0</v>
      </c>
      <c r="G32" s="2">
        <f>'Controle de Estoque'!$D32+'Controle de Estoque'!$E32-'Controle de Estoque'!$F32</f>
        <v>20</v>
      </c>
      <c r="H32" s="2" t="str">
        <f>IF( 'Controle de Estoque'!$G$9:$G$32 &gt; 20, IF( 'Controle de Estoque'!$G32 &gt; 50, "OK", "Atenção"), "Comprar")</f>
        <v>Comprar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IqtMzgj8wNkh2SHPaxYNqRLBcTiU1nkNvkr7esRj3oCzOffry9KRPsI9rovV6zSC3At0HTla0QFqSL8o4/pWuA==" saltValue="Nwf3nR+zGI2RXckwZZKuaw==" spinCount="100000" sheet="1" objects="1" scenarios="1"/>
  <conditionalFormatting sqref="H9:H32">
    <cfRule type="cellIs" dxfId="3" priority="1" operator="equal">
      <formula>"Comprar"</formula>
    </cfRule>
  </conditionalFormatting>
  <conditionalFormatting sqref="H9:H32">
    <cfRule type="cellIs" dxfId="2" priority="2" operator="equal">
      <formula>"Atenção"</formula>
    </cfRule>
  </conditionalFormatting>
  <pageMargins left="0.511811024" right="0.511811024" top="0.78740157499999996" bottom="0.78740157499999996" header="0" footer="0"/>
  <pageSetup paperSize="9" orientation="portrait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008000"/>
  </sheetPr>
  <dimension ref="B5:D1002"/>
  <sheetViews>
    <sheetView showGridLines="0" workbookViewId="0">
      <pane ySplit="5" topLeftCell="A19" activePane="bottomLeft" state="frozen"/>
      <selection pane="bottomLeft"/>
    </sheetView>
  </sheetViews>
  <sheetFormatPr defaultColWidth="14.42578125" defaultRowHeight="15" customHeight="1"/>
  <cols>
    <col min="1" max="1" width="18.140625" customWidth="1"/>
    <col min="2" max="3" width="42.5703125" customWidth="1"/>
    <col min="4" max="4" width="54.28515625" customWidth="1"/>
    <col min="5" max="5" width="22.5703125" customWidth="1"/>
    <col min="6" max="26" width="8.7109375" customWidth="1"/>
  </cols>
  <sheetData>
    <row r="5" spans="2:4" ht="19.5" customHeight="1"/>
    <row r="8" spans="2:4" ht="15.75">
      <c r="B8" s="17" t="s">
        <v>76</v>
      </c>
      <c r="C8" s="17"/>
      <c r="D8" s="18">
        <f>SUM(D9:D10)</f>
        <v>2723.0620000000004</v>
      </c>
    </row>
    <row r="9" spans="2:4" ht="15.75">
      <c r="B9" s="19"/>
      <c r="C9" s="21" t="s">
        <v>83</v>
      </c>
      <c r="D9" s="22">
        <f>Vendas!D22</f>
        <v>2656.5620000000004</v>
      </c>
    </row>
    <row r="10" spans="2:4" ht="15.75">
      <c r="B10" s="19"/>
      <c r="C10" s="17" t="s">
        <v>84</v>
      </c>
      <c r="D10" s="18">
        <f>Vendas!D31</f>
        <v>66.5</v>
      </c>
    </row>
    <row r="11" spans="2:4" ht="15.75">
      <c r="B11" s="19"/>
      <c r="C11" s="19"/>
      <c r="D11" s="19"/>
    </row>
    <row r="12" spans="2:4" ht="15.75">
      <c r="B12" s="19" t="s">
        <v>85</v>
      </c>
      <c r="C12" s="19"/>
      <c r="D12" s="23">
        <f>0.15*D8</f>
        <v>408.45930000000004</v>
      </c>
    </row>
    <row r="13" spans="2:4" ht="15.75">
      <c r="B13" s="24" t="s">
        <v>86</v>
      </c>
      <c r="C13" s="24"/>
      <c r="D13" s="25">
        <f>D8-D12</f>
        <v>2314.6027000000004</v>
      </c>
    </row>
    <row r="14" spans="2:4" ht="15.75">
      <c r="B14" s="19"/>
      <c r="C14" s="19"/>
      <c r="D14" s="23"/>
    </row>
    <row r="15" spans="2:4" ht="15.75">
      <c r="B15" s="17" t="s">
        <v>87</v>
      </c>
      <c r="C15" s="17"/>
      <c r="D15" s="18">
        <f>SUM(D16:D18)</f>
        <v>63885.026270000002</v>
      </c>
    </row>
    <row r="16" spans="2:4" ht="15.75">
      <c r="B16" s="19"/>
      <c r="C16" s="19" t="s">
        <v>88</v>
      </c>
      <c r="D16" s="23">
        <f>'Compra de Mercadorias'!I32</f>
        <v>14153.566000000001</v>
      </c>
    </row>
    <row r="17" spans="2:4" s="77" customFormat="1" ht="15.75">
      <c r="B17" s="19"/>
      <c r="C17" s="19" t="s">
        <v>165</v>
      </c>
      <c r="D17" s="23">
        <f>D13 * 0.1</f>
        <v>231.46027000000004</v>
      </c>
    </row>
    <row r="18" spans="2:4" ht="15.75">
      <c r="B18" s="19"/>
      <c r="C18" s="17" t="s">
        <v>89</v>
      </c>
      <c r="D18" s="18">
        <f>Despesas!G35</f>
        <v>49500</v>
      </c>
    </row>
    <row r="19" spans="2:4" ht="16.5" thickBot="1">
      <c r="B19" s="24"/>
      <c r="C19" s="19"/>
      <c r="D19" s="25"/>
    </row>
    <row r="20" spans="2:4" s="77" customFormat="1" ht="17.25" thickTop="1" thickBot="1">
      <c r="B20" s="24" t="s">
        <v>164</v>
      </c>
      <c r="C20" s="26"/>
      <c r="D20" s="25">
        <f>250000 + D17</f>
        <v>250231.46027000001</v>
      </c>
    </row>
    <row r="21" spans="2:4" ht="17.25" thickTop="1" thickBot="1">
      <c r="B21" s="26" t="s">
        <v>90</v>
      </c>
      <c r="C21" s="26"/>
      <c r="D21" s="27">
        <f>D8-D15</f>
        <v>-61161.964270000004</v>
      </c>
    </row>
    <row r="22" spans="2:4" ht="15.75">
      <c r="B22" s="19"/>
      <c r="C22" s="19"/>
      <c r="D22" s="23"/>
    </row>
    <row r="23" spans="2:4" ht="15.75" customHeight="1">
      <c r="B23" s="19" t="s">
        <v>29</v>
      </c>
      <c r="C23" s="19"/>
      <c r="D23" s="23">
        <f>Investimentos!E16</f>
        <v>70000</v>
      </c>
    </row>
    <row r="24" spans="2:4" ht="15.75" customHeight="1">
      <c r="B24" s="19"/>
      <c r="C24" s="19"/>
      <c r="D24" s="23"/>
    </row>
    <row r="25" spans="2:4" ht="15.75" customHeight="1">
      <c r="B25" s="19" t="s">
        <v>91</v>
      </c>
      <c r="C25" s="19"/>
      <c r="D25" s="23">
        <v>1000</v>
      </c>
    </row>
    <row r="26" spans="2:4" ht="15.75" customHeight="1">
      <c r="B26" s="19"/>
      <c r="C26" s="19"/>
      <c r="D26" s="23"/>
    </row>
    <row r="27" spans="2:4" ht="15.75" customHeight="1">
      <c r="B27" s="24" t="s">
        <v>92</v>
      </c>
      <c r="C27" s="24"/>
      <c r="D27" s="25">
        <f>D21-D23-D25</f>
        <v>-132161.96427</v>
      </c>
    </row>
    <row r="28" spans="2:4" ht="15.75" customHeight="1">
      <c r="B28" s="19"/>
      <c r="C28" s="19"/>
      <c r="D28" s="23"/>
    </row>
    <row r="29" spans="2:4" ht="15.75" customHeight="1">
      <c r="B29" s="19" t="s">
        <v>93</v>
      </c>
      <c r="C29" s="19"/>
      <c r="D29" s="23" t="str">
        <f>IF(D27&gt;0,0.3*D27,"0")</f>
        <v>0</v>
      </c>
    </row>
    <row r="30" spans="2:4" ht="15.75" customHeight="1">
      <c r="B30" s="19"/>
      <c r="C30" s="19"/>
      <c r="D30" s="19"/>
    </row>
    <row r="31" spans="2:4" ht="15.75" customHeight="1">
      <c r="B31" s="24" t="s">
        <v>94</v>
      </c>
      <c r="C31" s="24"/>
      <c r="D31" s="25">
        <f>D27-D29</f>
        <v>-132161.96427</v>
      </c>
    </row>
    <row r="32" spans="2:4" ht="15.75" customHeight="1">
      <c r="B32" s="80" t="s">
        <v>166</v>
      </c>
      <c r="D32" s="23">
        <f>IF(D31 &lt;= 0, D20 + D31, D20 - D31)</f>
        <v>118069.49600000001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conditionalFormatting sqref="D21 D27 D31">
    <cfRule type="cellIs" dxfId="1" priority="1" operator="lessThan">
      <formula>0</formula>
    </cfRule>
  </conditionalFormatting>
  <conditionalFormatting sqref="D21 D27 D31">
    <cfRule type="cellIs" dxfId="0" priority="2" operator="greater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FFFF61"/>
  </sheetPr>
  <dimension ref="B5:K1000"/>
  <sheetViews>
    <sheetView showGridLines="0" workbookViewId="0">
      <pane ySplit="5" topLeftCell="A45" activePane="bottomLeft" state="frozen"/>
      <selection pane="bottomLeft"/>
    </sheetView>
  </sheetViews>
  <sheetFormatPr defaultColWidth="14.42578125" defaultRowHeight="15" customHeight="1"/>
  <cols>
    <col min="1" max="1" width="7.85546875" customWidth="1"/>
    <col min="2" max="2" width="14.28515625" customWidth="1"/>
    <col min="3" max="3" width="28.85546875" customWidth="1"/>
    <col min="4" max="4" width="22.7109375" customWidth="1"/>
    <col min="5" max="5" width="8.85546875" customWidth="1"/>
    <col min="6" max="6" width="11.85546875" customWidth="1"/>
    <col min="7" max="7" width="16.140625" customWidth="1"/>
    <col min="8" max="8" width="13" customWidth="1"/>
    <col min="9" max="9" width="17.140625" customWidth="1"/>
    <col min="10" max="10" width="17.85546875" customWidth="1"/>
    <col min="11" max="11" width="13.5703125" customWidth="1"/>
    <col min="12" max="26" width="8.7109375" customWidth="1"/>
  </cols>
  <sheetData>
    <row r="5" spans="2:11" ht="20.25" customHeight="1"/>
    <row r="8" spans="2:11" ht="21">
      <c r="I8" s="35"/>
      <c r="K8" s="37" t="s">
        <v>105</v>
      </c>
    </row>
    <row r="10" spans="2:11">
      <c r="B10" s="39"/>
      <c r="C10" s="40"/>
      <c r="D10" s="40"/>
      <c r="E10" s="40"/>
      <c r="F10" s="40"/>
      <c r="G10" s="40"/>
      <c r="H10" s="40"/>
      <c r="I10" s="40"/>
      <c r="J10" s="40"/>
      <c r="K10" s="41"/>
    </row>
    <row r="11" spans="2:11">
      <c r="B11" s="42"/>
      <c r="C11" s="1"/>
      <c r="D11" s="1"/>
      <c r="E11" s="1"/>
      <c r="F11" s="1"/>
      <c r="G11" s="1"/>
      <c r="H11" s="1"/>
      <c r="I11" s="1"/>
      <c r="J11" s="1"/>
      <c r="K11" s="43"/>
    </row>
    <row r="12" spans="2:11">
      <c r="B12" s="42"/>
      <c r="C12" s="1"/>
      <c r="D12" s="1"/>
      <c r="E12" s="1"/>
      <c r="F12" s="1"/>
      <c r="G12" s="1"/>
      <c r="H12" s="1"/>
      <c r="I12" s="1"/>
      <c r="J12" s="1"/>
      <c r="K12" s="43"/>
    </row>
    <row r="13" spans="2:11">
      <c r="B13" s="42"/>
      <c r="C13" s="12"/>
      <c r="D13" s="12"/>
      <c r="E13" s="1"/>
      <c r="F13" s="1"/>
      <c r="G13" s="1"/>
      <c r="H13" s="1"/>
      <c r="I13" s="1"/>
      <c r="J13" s="1"/>
      <c r="K13" s="43"/>
    </row>
    <row r="14" spans="2:11" ht="18.75">
      <c r="B14" s="42"/>
      <c r="C14" s="44" t="s">
        <v>107</v>
      </c>
      <c r="D14" s="46">
        <f>'Semana 1'!M32</f>
        <v>615.41200000000026</v>
      </c>
      <c r="E14" s="1"/>
      <c r="F14" s="1"/>
      <c r="G14" s="1"/>
      <c r="H14" s="1"/>
      <c r="I14" s="1"/>
      <c r="J14" s="1"/>
      <c r="K14" s="43"/>
    </row>
    <row r="15" spans="2:11" ht="18.75">
      <c r="B15" s="42"/>
      <c r="C15" s="47" t="s">
        <v>108</v>
      </c>
      <c r="D15" s="46">
        <f>'Semana 2'!M7</f>
        <v>567.15</v>
      </c>
      <c r="E15" s="1"/>
      <c r="F15" s="1"/>
      <c r="G15" s="1"/>
      <c r="H15" s="1"/>
      <c r="I15" s="1"/>
      <c r="J15" s="1"/>
      <c r="K15" s="43"/>
    </row>
    <row r="16" spans="2:11" ht="18.75">
      <c r="B16" s="42"/>
      <c r="C16" s="47" t="s">
        <v>109</v>
      </c>
      <c r="D16" s="46">
        <f>'Semana 3'!M7</f>
        <v>261.45000000000005</v>
      </c>
      <c r="E16" s="1"/>
      <c r="F16" s="1"/>
      <c r="G16" s="1"/>
      <c r="H16" s="1"/>
      <c r="I16" s="1"/>
      <c r="J16" s="1"/>
      <c r="K16" s="43"/>
    </row>
    <row r="17" spans="2:11" ht="18.75">
      <c r="B17" s="42"/>
      <c r="C17" s="47" t="s">
        <v>110</v>
      </c>
      <c r="D17" s="46">
        <f>'Semana 4'!M7</f>
        <v>406.59999999999997</v>
      </c>
      <c r="E17" s="1"/>
      <c r="F17" s="1"/>
      <c r="G17" s="1"/>
      <c r="H17" s="1"/>
      <c r="I17" s="1"/>
      <c r="J17" s="1"/>
      <c r="K17" s="43"/>
    </row>
    <row r="18" spans="2:11" ht="18.75">
      <c r="B18" s="42"/>
      <c r="C18" s="48" t="s">
        <v>111</v>
      </c>
      <c r="D18" s="49">
        <f>'Semana 5'!M7</f>
        <v>805.95</v>
      </c>
      <c r="E18" s="1"/>
      <c r="F18" s="1"/>
      <c r="G18" s="1"/>
      <c r="H18" s="1"/>
      <c r="I18" s="1"/>
      <c r="J18" s="1"/>
      <c r="K18" s="43"/>
    </row>
    <row r="19" spans="2:11" ht="18.75">
      <c r="B19" s="42"/>
      <c r="C19" s="50"/>
      <c r="D19" s="50"/>
      <c r="E19" s="1"/>
      <c r="F19" s="1"/>
      <c r="G19" s="1"/>
      <c r="H19" s="1"/>
      <c r="I19" s="1"/>
      <c r="J19" s="1"/>
      <c r="K19" s="43"/>
    </row>
    <row r="20" spans="2:11" ht="18.75">
      <c r="B20" s="42"/>
      <c r="C20" s="50"/>
      <c r="D20" s="50"/>
      <c r="E20" s="1"/>
      <c r="F20" s="1"/>
      <c r="G20" s="1"/>
      <c r="H20" s="1"/>
      <c r="I20" s="1"/>
      <c r="J20" s="1"/>
      <c r="K20" s="43"/>
    </row>
    <row r="21" spans="2:11" ht="15.75" customHeight="1">
      <c r="B21" s="42"/>
      <c r="C21" s="50"/>
      <c r="D21" s="50"/>
      <c r="E21" s="1"/>
      <c r="F21" s="1"/>
      <c r="G21" s="1"/>
      <c r="H21" s="1"/>
      <c r="I21" s="1"/>
      <c r="J21" s="1"/>
      <c r="K21" s="43"/>
    </row>
    <row r="22" spans="2:11" ht="15.75" customHeight="1">
      <c r="B22" s="42"/>
      <c r="C22" s="11" t="s">
        <v>112</v>
      </c>
      <c r="D22" s="51">
        <f>SUM(D14:D18)</f>
        <v>2656.5620000000004</v>
      </c>
      <c r="E22" s="1"/>
      <c r="F22" s="1"/>
      <c r="G22" s="1"/>
      <c r="H22" s="1"/>
      <c r="I22" s="1"/>
      <c r="J22" s="1"/>
      <c r="K22" s="43"/>
    </row>
    <row r="23" spans="2:11" ht="15.75" customHeight="1">
      <c r="B23" s="42"/>
      <c r="C23" s="1"/>
      <c r="D23" s="1"/>
      <c r="E23" s="1"/>
      <c r="F23" s="1"/>
      <c r="G23" s="1"/>
      <c r="H23" s="1"/>
      <c r="I23" s="1"/>
      <c r="J23" s="1"/>
      <c r="K23" s="43"/>
    </row>
    <row r="24" spans="2:11" ht="15.75" customHeight="1">
      <c r="B24" s="52"/>
      <c r="C24" s="53"/>
      <c r="D24" s="53"/>
      <c r="E24" s="53"/>
      <c r="F24" s="53"/>
      <c r="G24" s="53"/>
      <c r="H24" s="53"/>
      <c r="I24" s="53"/>
      <c r="J24" s="53"/>
      <c r="K24" s="54"/>
    </row>
    <row r="25" spans="2:11" ht="15.75" customHeight="1"/>
    <row r="26" spans="2:11" ht="15.75" customHeight="1"/>
    <row r="27" spans="2:11" ht="15.75" customHeight="1">
      <c r="B27" s="55"/>
      <c r="C27" s="56"/>
      <c r="D27" s="56"/>
      <c r="E27" s="56"/>
      <c r="F27" s="56"/>
      <c r="G27" s="56"/>
      <c r="H27" s="56"/>
      <c r="I27" s="56"/>
      <c r="J27" s="56"/>
      <c r="K27" s="57"/>
    </row>
    <row r="28" spans="2:11" ht="15.75" customHeight="1">
      <c r="B28" s="58"/>
      <c r="C28" s="1"/>
      <c r="D28" s="1"/>
      <c r="E28" s="1"/>
      <c r="F28" s="1"/>
      <c r="G28" s="1"/>
      <c r="H28" s="1"/>
      <c r="I28" s="1"/>
      <c r="J28" s="1"/>
      <c r="K28" s="59"/>
    </row>
    <row r="29" spans="2:11" ht="15.75" customHeight="1">
      <c r="B29" s="58"/>
      <c r="C29" s="44" t="s">
        <v>114</v>
      </c>
      <c r="D29" s="84">
        <f>SUM( COUNTIF( 'Semana 1'!$K$5:$K$29, "&gt; 0"), COUNTIF( 'Semana 2'!$K$5, "&gt; 0"), COUNTIF( 'Semana 3'!$K$5, "&gt; 0"), COUNTIF( 'Semana 4'!$K$5, "&gt; 0"), COUNTIF( 'Semana 5'!$K$5, "&gt; 0") ) / SUM('Semana 1'!M34, 'Semana 2'!M9, 'Semana 3'!M9, 'Semana 4'!M9, 'Semana 5'!M9)</f>
        <v>0.58823529411764708</v>
      </c>
      <c r="E29" s="1"/>
      <c r="F29" s="1"/>
      <c r="G29" s="1"/>
      <c r="H29" s="1"/>
      <c r="I29" s="1"/>
      <c r="J29" s="1"/>
      <c r="K29" s="59"/>
    </row>
    <row r="30" spans="2:11" ht="15.75" customHeight="1">
      <c r="B30" s="58"/>
      <c r="C30" s="47" t="s">
        <v>115</v>
      </c>
      <c r="D30" s="87">
        <f>SUM( SUMIF( 'Semana 1'!$K$5:$K$29, "&gt; 0", 'Semana 1'!$M$5:$M$29 ), SUMIF( 'Semana 2'!$K$5, "&gt; 0", 'Semana 2'!$M$5 ), SUMIF( 'Semana 3'!$K$5, "&gt; 0", 'Semana 3'!$M$5 ), SUMIF( 'Semana 4'!$K$5, "&gt; 0", 'Semana 4'!$M$5 ), SUMIF( 'Semana 5'!$K$5, "&gt; 0", 'Semana 5'!$M$5 ) )</f>
        <v>2398.8620000000001</v>
      </c>
      <c r="E30" s="1"/>
      <c r="F30" s="1"/>
      <c r="G30" s="1"/>
      <c r="H30" s="1"/>
      <c r="I30" s="1"/>
      <c r="J30" s="1"/>
      <c r="K30" s="59"/>
    </row>
    <row r="31" spans="2:11" ht="15.75" customHeight="1">
      <c r="B31" s="58"/>
      <c r="C31" s="48" t="s">
        <v>117</v>
      </c>
      <c r="D31" s="46">
        <f>SUM( 'Semana 1'!M33, 'Semana 2'!M8, 'Semana 3'!M8, 'Semana 4'!M8, 'Semana 5'!M8 )</f>
        <v>66.5</v>
      </c>
      <c r="E31" s="1"/>
      <c r="F31" s="1"/>
      <c r="G31" s="1"/>
      <c r="H31" s="1"/>
      <c r="I31" s="1"/>
      <c r="J31" s="1"/>
      <c r="K31" s="59"/>
    </row>
    <row r="32" spans="2:11" ht="15.75" customHeight="1">
      <c r="B32" s="58"/>
      <c r="D32" s="60"/>
      <c r="E32" s="1"/>
      <c r="F32" s="1"/>
      <c r="G32" s="1"/>
      <c r="H32" s="1"/>
      <c r="I32" s="1"/>
      <c r="J32" s="1"/>
      <c r="K32" s="59"/>
    </row>
    <row r="33" spans="2:11" ht="15.75" customHeight="1">
      <c r="B33" s="58"/>
      <c r="D33" s="60"/>
      <c r="E33" s="1"/>
      <c r="F33" s="1"/>
      <c r="G33" s="1"/>
      <c r="H33" s="1"/>
      <c r="I33" s="1"/>
      <c r="J33" s="1"/>
      <c r="K33" s="59"/>
    </row>
    <row r="34" spans="2:11" ht="15.75" customHeight="1">
      <c r="B34" s="58"/>
      <c r="D34" s="60"/>
      <c r="E34" s="1"/>
      <c r="F34" s="1"/>
      <c r="G34" s="1"/>
      <c r="H34" s="1"/>
      <c r="I34" s="1"/>
      <c r="J34" s="1"/>
      <c r="K34" s="59"/>
    </row>
    <row r="35" spans="2:11" ht="15.75" customHeight="1">
      <c r="B35" s="58"/>
      <c r="C35" s="11" t="s">
        <v>118</v>
      </c>
      <c r="D35" s="51">
        <f>SUM( 'Semana 1'!M32, 'Semana 2'!M7, 'Semana 3'!M7, 'Semana 4'!M7, 'Semana 5'!M7 ) / SUM( 'Semana 1'!M34, 'Semana 2'!M9, 'Semana 3'!M9, 'Semana 4'!M9, 'Semana 5'!M9)</f>
        <v>156.26835294117649</v>
      </c>
      <c r="E35" s="1"/>
      <c r="F35" s="1"/>
      <c r="G35" s="1"/>
      <c r="H35" s="1"/>
      <c r="I35" s="1"/>
      <c r="J35" s="1"/>
      <c r="K35" s="59"/>
    </row>
    <row r="36" spans="2:11" ht="15.75" customHeight="1">
      <c r="B36" s="58"/>
      <c r="C36" s="1"/>
      <c r="D36" s="1"/>
      <c r="E36" s="1"/>
      <c r="F36" s="1"/>
      <c r="G36" s="1"/>
      <c r="H36" s="1"/>
      <c r="I36" s="1"/>
      <c r="J36" s="1"/>
      <c r="K36" s="59"/>
    </row>
    <row r="37" spans="2:11" ht="15.75" customHeight="1">
      <c r="B37" s="58"/>
      <c r="C37" s="1"/>
      <c r="D37" s="1"/>
      <c r="E37" s="1"/>
      <c r="F37" s="1"/>
      <c r="G37" s="1"/>
      <c r="H37" s="1"/>
      <c r="I37" s="1"/>
      <c r="J37" s="1"/>
      <c r="K37" s="59"/>
    </row>
    <row r="38" spans="2:11" ht="15.75" customHeight="1">
      <c r="B38" s="61"/>
      <c r="C38" s="62"/>
      <c r="D38" s="62"/>
      <c r="E38" s="62"/>
      <c r="F38" s="62"/>
      <c r="G38" s="62"/>
      <c r="H38" s="62"/>
      <c r="I38" s="62"/>
      <c r="J38" s="62"/>
      <c r="K38" s="63"/>
    </row>
    <row r="39" spans="2:11" ht="15.75" customHeight="1"/>
    <row r="40" spans="2:11" ht="15.75" customHeight="1"/>
    <row r="41" spans="2:11" ht="15.75" customHeight="1">
      <c r="B41" s="55"/>
      <c r="C41" s="56"/>
      <c r="D41" s="56"/>
      <c r="E41" s="56"/>
      <c r="F41" s="56"/>
      <c r="G41" s="56"/>
      <c r="H41" s="56"/>
      <c r="I41" s="56"/>
      <c r="J41" s="56"/>
      <c r="K41" s="57"/>
    </row>
    <row r="42" spans="2:11" ht="15.75" customHeight="1">
      <c r="B42" s="58"/>
      <c r="C42" s="1"/>
      <c r="D42" s="1"/>
      <c r="E42" s="1"/>
      <c r="F42" s="5"/>
      <c r="G42" s="1"/>
      <c r="H42" s="5"/>
      <c r="I42" s="1"/>
      <c r="J42" s="1"/>
      <c r="K42" s="59"/>
    </row>
    <row r="43" spans="2:11" ht="15.75" customHeight="1">
      <c r="B43" s="58"/>
      <c r="C43" s="11" t="s">
        <v>119</v>
      </c>
      <c r="D43" s="12"/>
      <c r="E43" s="1"/>
      <c r="F43" s="5"/>
      <c r="G43" s="1"/>
      <c r="H43" s="1"/>
      <c r="I43" s="1"/>
      <c r="J43" s="1"/>
      <c r="K43" s="59"/>
    </row>
    <row r="44" spans="2:11" ht="15.75" customHeight="1">
      <c r="B44" s="58"/>
      <c r="C44" s="12"/>
      <c r="D44" s="12"/>
      <c r="E44" s="1"/>
      <c r="F44" s="1"/>
      <c r="G44" s="1"/>
      <c r="H44" s="1"/>
      <c r="I44" s="1"/>
      <c r="J44" s="1"/>
      <c r="K44" s="59"/>
    </row>
    <row r="45" spans="2:11" ht="15.75" customHeight="1">
      <c r="B45" s="58"/>
      <c r="C45" s="12"/>
      <c r="D45" s="44" t="s">
        <v>120</v>
      </c>
      <c r="E45" s="1"/>
      <c r="F45" s="1"/>
      <c r="G45" s="1"/>
      <c r="H45" s="1"/>
      <c r="I45" s="1"/>
      <c r="J45" s="1"/>
      <c r="K45" s="59"/>
    </row>
    <row r="46" spans="2:11" ht="15.75" customHeight="1">
      <c r="B46" s="58"/>
      <c r="C46" s="12"/>
      <c r="E46" s="1"/>
      <c r="F46" s="1"/>
      <c r="G46" s="1"/>
      <c r="H46" s="1"/>
      <c r="I46" s="1"/>
      <c r="J46" s="1"/>
      <c r="K46" s="59"/>
    </row>
    <row r="47" spans="2:11" ht="15.75" customHeight="1">
      <c r="B47" s="58"/>
      <c r="C47" s="44" t="s">
        <v>121</v>
      </c>
      <c r="D47" s="81">
        <f>COUNTIFS('Semana 1'!$J$5:$J$29,Vendas!C47,'Semana 1'!$M$5:$M$29,"&gt;0")</f>
        <v>0</v>
      </c>
      <c r="E47" s="64"/>
      <c r="F47" s="1"/>
      <c r="G47" s="1"/>
      <c r="H47" s="1"/>
      <c r="I47" s="1"/>
      <c r="J47" s="1"/>
      <c r="K47" s="59"/>
    </row>
    <row r="48" spans="2:11" ht="15.75" customHeight="1">
      <c r="B48" s="58"/>
      <c r="C48" s="47" t="s">
        <v>122</v>
      </c>
      <c r="D48" s="81">
        <f>COUNTIFS('Semana 1'!$J$5:$J$29,Vendas!C48,'Semana 1'!$M$5:$M$29,"&gt;0")</f>
        <v>8</v>
      </c>
      <c r="E48" s="1"/>
      <c r="F48" s="1"/>
      <c r="G48" s="1"/>
      <c r="H48" s="1"/>
      <c r="I48" s="1"/>
      <c r="J48" s="1"/>
      <c r="K48" s="59"/>
    </row>
    <row r="49" spans="2:11" ht="15.75" customHeight="1">
      <c r="B49" s="58"/>
      <c r="C49" s="47" t="s">
        <v>123</v>
      </c>
      <c r="D49" s="81">
        <f>COUNTIFS('Semana 1'!$J$5:$J$29,Vendas!C49,'Semana 1'!$M$5:$M$29,"&gt;0")</f>
        <v>2</v>
      </c>
      <c r="E49" s="1"/>
      <c r="F49" s="1"/>
      <c r="G49" s="1"/>
      <c r="H49" s="1"/>
      <c r="I49" s="1"/>
      <c r="J49" s="1"/>
      <c r="K49" s="59"/>
    </row>
    <row r="50" spans="2:11" ht="15.75" customHeight="1">
      <c r="B50" s="58"/>
      <c r="C50" s="47" t="s">
        <v>124</v>
      </c>
      <c r="D50" s="81">
        <f>COUNTIFS('Semana 1'!$J$5:$J$29,Vendas!C50,'Semana 1'!$M$5:$M$29,"&gt;0")</f>
        <v>1</v>
      </c>
      <c r="E50" s="1"/>
      <c r="F50" s="1"/>
      <c r="G50" s="1"/>
      <c r="H50" s="1"/>
      <c r="I50" s="1"/>
      <c r="J50" s="1"/>
      <c r="K50" s="59"/>
    </row>
    <row r="51" spans="2:11" ht="15.75" customHeight="1">
      <c r="B51" s="58"/>
      <c r="C51" s="48" t="s">
        <v>106</v>
      </c>
      <c r="D51" s="86">
        <f>COUNTIFS('Semana 1'!$J$5:$J$29,Vendas!C51,'Semana 1'!$M$5:$M$29,"&gt;0")</f>
        <v>3</v>
      </c>
      <c r="E51" s="1"/>
      <c r="F51" s="1"/>
      <c r="G51" s="1"/>
      <c r="H51" s="1"/>
      <c r="I51" s="1"/>
      <c r="J51" s="1"/>
      <c r="K51" s="59"/>
    </row>
    <row r="52" spans="2:11" ht="15.75" customHeight="1">
      <c r="B52" s="58"/>
      <c r="C52" s="1"/>
      <c r="D52" s="1"/>
      <c r="E52" s="1"/>
      <c r="F52" s="1"/>
      <c r="G52" s="1"/>
      <c r="H52" s="1"/>
      <c r="I52" s="1"/>
      <c r="J52" s="1"/>
      <c r="K52" s="59"/>
    </row>
    <row r="53" spans="2:11" ht="15.75" customHeight="1">
      <c r="B53" s="58"/>
      <c r="C53" s="1"/>
      <c r="D53" s="1"/>
      <c r="E53" s="1"/>
      <c r="F53" s="1"/>
      <c r="G53" s="1"/>
      <c r="H53" s="1"/>
      <c r="I53" s="1"/>
      <c r="J53" s="1"/>
      <c r="K53" s="59"/>
    </row>
    <row r="54" spans="2:11" ht="15.75" customHeight="1">
      <c r="B54" s="61"/>
      <c r="C54" s="62"/>
      <c r="D54" s="62"/>
      <c r="E54" s="62"/>
      <c r="F54" s="62"/>
      <c r="G54" s="62"/>
      <c r="H54" s="62"/>
      <c r="I54" s="62"/>
      <c r="J54" s="62"/>
      <c r="K54" s="63"/>
    </row>
    <row r="55" spans="2:11" ht="3.75" customHeight="1"/>
    <row r="56" spans="2:11" ht="15.75" customHeight="1"/>
    <row r="57" spans="2:11" ht="15.75" customHeight="1"/>
    <row r="58" spans="2:11" ht="15.75" customHeight="1"/>
    <row r="59" spans="2:11" ht="15.75" customHeight="1"/>
    <row r="60" spans="2:11" ht="15.75" customHeight="1"/>
    <row r="61" spans="2:11" ht="15.75" customHeight="1"/>
    <row r="62" spans="2:11" ht="15.75" customHeight="1"/>
    <row r="63" spans="2:11" ht="15.75" customHeight="1"/>
    <row r="64" spans="2:11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1879B4"/>
  </sheetPr>
  <dimension ref="A2:Z986"/>
  <sheetViews>
    <sheetView showGridLines="0" workbookViewId="0"/>
  </sheetViews>
  <sheetFormatPr defaultColWidth="14.42578125" defaultRowHeight="15" customHeight="1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140625" customWidth="1"/>
    <col min="14" max="14" width="4.7109375" customWidth="1"/>
    <col min="15" max="26" width="8.7109375" customWidth="1"/>
  </cols>
  <sheetData>
    <row r="2" spans="1:26" ht="30" customHeight="1">
      <c r="A2" s="28"/>
      <c r="B2" s="29" t="s">
        <v>98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4" spans="1:26">
      <c r="B4" s="30" t="s">
        <v>99</v>
      </c>
      <c r="C4" s="30" t="s">
        <v>2</v>
      </c>
      <c r="D4" s="30" t="s">
        <v>75</v>
      </c>
      <c r="E4" s="30" t="s">
        <v>36</v>
      </c>
      <c r="F4" s="30" t="s">
        <v>37</v>
      </c>
      <c r="G4" s="30" t="s">
        <v>38</v>
      </c>
      <c r="H4" s="30" t="s">
        <v>100</v>
      </c>
      <c r="I4" s="30" t="s">
        <v>39</v>
      </c>
      <c r="J4" s="30" t="s">
        <v>101</v>
      </c>
      <c r="K4" s="30" t="s">
        <v>102</v>
      </c>
      <c r="L4" s="30" t="s">
        <v>103</v>
      </c>
      <c r="M4" s="30" t="s">
        <v>104</v>
      </c>
    </row>
    <row r="5" spans="1:26">
      <c r="B5" s="31">
        <v>13</v>
      </c>
      <c r="C5" s="82">
        <v>42190</v>
      </c>
      <c r="D5" s="33" t="s">
        <v>53</v>
      </c>
      <c r="E5" s="31" t="str">
        <f>IFERROR( VLOOKUP( 'Semana 1'!$D5, cálculos!$C$4:$F$27, 4, FALSE), "")</f>
        <v>Pacote</v>
      </c>
      <c r="F5" s="31">
        <v>10</v>
      </c>
      <c r="G5" s="34">
        <f>IFERROR( VLOOKUP( 'Semana 1'!$D5, cálculos!$C$4:$F$27, 3, FALSE), "")</f>
        <v>1.1499999999999999</v>
      </c>
      <c r="H5" s="36">
        <f>IFERROR( 'Semana 1'!$F5 * 'Semana 1'!$G5, "")</f>
        <v>11.5</v>
      </c>
      <c r="I5" s="38"/>
      <c r="J5" s="33" t="s">
        <v>106</v>
      </c>
      <c r="K5" s="45">
        <f>IFERROR( IF( 'Semana 1'!$B5 = $B6, 0, VLOOKUP( 'Semana 1'!$J5, cálculos!$H$4:$I$8, 2,FALSE )), 0)</f>
        <v>0</v>
      </c>
      <c r="L5" s="34">
        <f>IFERROR( 'Semana 1'!$H5 * ( 1 -'Semana 1'!$I5 ) + 'Semana 1'!$K5, "")</f>
        <v>11.5</v>
      </c>
      <c r="M5" s="5" t="str">
        <f>IF( 'Semana 1'!$B5 = B6, "", SUMIF( 'Semana 1'!$B$5:$B$29, 'Semana 1'!$B5, 'Semana 1'!$L$5:$L$29 ))</f>
        <v/>
      </c>
    </row>
    <row r="6" spans="1:26">
      <c r="B6" s="31">
        <v>13</v>
      </c>
      <c r="C6" s="82">
        <v>42190</v>
      </c>
      <c r="D6" s="33" t="s">
        <v>96</v>
      </c>
      <c r="E6" s="31" t="str">
        <f>IFERROR( VLOOKUP( 'Semana 1'!$D6, cálculos!$C$4:$F$27, 4, FALSE), "")</f>
        <v>Pacote</v>
      </c>
      <c r="F6" s="31">
        <v>1</v>
      </c>
      <c r="G6" s="34">
        <f>IFERROR( VLOOKUP( 'Semana 1'!$D6, cálculos!$C$4:$F$27, 3, FALSE), "")</f>
        <v>0.79</v>
      </c>
      <c r="H6" s="36">
        <f>IFERROR( 'Semana 1'!$F6 * 'Semana 1'!$G6, "")</f>
        <v>0.79</v>
      </c>
      <c r="I6" s="38"/>
      <c r="J6" s="33" t="s">
        <v>106</v>
      </c>
      <c r="K6" s="45">
        <f>IFERROR( IF( 'Semana 1'!$B6 = $B7, 0, VLOOKUP( 'Semana 1'!$J6, cálculos!$H$4:$I$8, 2,FALSE )), 0)</f>
        <v>0</v>
      </c>
      <c r="L6" s="34">
        <f>IFERROR( 'Semana 1'!$H6 * ( 1 -'Semana 1'!$I6 ) + 'Semana 1'!$K6, "")</f>
        <v>0.79</v>
      </c>
      <c r="M6" s="5" t="str">
        <f>IF( 'Semana 1'!$B6 = B7, "", SUMIF( 'Semana 1'!$B$5:$B$29, 'Semana 1'!$B6, 'Semana 1'!$L$5:$L$29 ))</f>
        <v/>
      </c>
    </row>
    <row r="7" spans="1:26" ht="15.75" customHeight="1">
      <c r="B7" s="31">
        <v>13</v>
      </c>
      <c r="C7" s="82">
        <v>42190</v>
      </c>
      <c r="D7" s="33" t="s">
        <v>65</v>
      </c>
      <c r="E7" s="31" t="str">
        <f>IFERROR( VLOOKUP( 'Semana 1'!$D7, cálculos!$C$4:$F$27, 4, FALSE), "")</f>
        <v>Kg</v>
      </c>
      <c r="F7" s="31">
        <v>10</v>
      </c>
      <c r="G7" s="34">
        <f>IFERROR( VLOOKUP( 'Semana 1'!$D7, cálculos!$C$4:$F$27, 3, FALSE), "")</f>
        <v>15.9</v>
      </c>
      <c r="H7" s="36">
        <f>IFERROR( 'Semana 1'!$F7 * 'Semana 1'!$G7, "")</f>
        <v>159</v>
      </c>
      <c r="I7" s="38">
        <v>0.05</v>
      </c>
      <c r="J7" s="33" t="s">
        <v>106</v>
      </c>
      <c r="K7" s="45">
        <f>IFERROR( IF( 'Semana 1'!$B7 = $B8, 0, VLOOKUP( 'Semana 1'!$J7, cálculos!$H$4:$I$8, 2,FALSE )), 0)</f>
        <v>0</v>
      </c>
      <c r="L7" s="34">
        <f>IFERROR( 'Semana 1'!$H7 * ( 1 -'Semana 1'!$I7 ) + 'Semana 1'!$K7, "")</f>
        <v>151.04999999999998</v>
      </c>
      <c r="M7" s="5" t="str">
        <f>IF( 'Semana 1'!$B7 = B8, "", SUMIF( 'Semana 1'!$B$5:$B$29, 'Semana 1'!$B7, 'Semana 1'!$L$5:$L$29 ))</f>
        <v/>
      </c>
    </row>
    <row r="8" spans="1:26" ht="15.75" customHeight="1">
      <c r="B8" s="31">
        <v>13</v>
      </c>
      <c r="C8" s="82">
        <v>42190</v>
      </c>
      <c r="D8" s="33" t="s">
        <v>47</v>
      </c>
      <c r="E8" s="31" t="str">
        <f>IFERROR( VLOOKUP( 'Semana 1'!$D8, cálculos!$C$4:$F$27, 4, FALSE), "")</f>
        <v>Lata</v>
      </c>
      <c r="F8" s="31">
        <v>24</v>
      </c>
      <c r="G8" s="34">
        <f>IFERROR( VLOOKUP( 'Semana 1'!$D8, cálculos!$C$4:$F$27, 3, FALSE), "")</f>
        <v>2.19</v>
      </c>
      <c r="H8" s="36">
        <f>IFERROR( 'Semana 1'!$F8 * 'Semana 1'!$G8, "")</f>
        <v>52.56</v>
      </c>
      <c r="I8" s="38">
        <v>0.05</v>
      </c>
      <c r="J8" s="33" t="s">
        <v>106</v>
      </c>
      <c r="K8" s="45">
        <f>IFERROR( IF( 'Semana 1'!$B8 = $B9, 0, VLOOKUP( 'Semana 1'!$J8, cálculos!$H$4:$I$8, 2,FALSE )), 0)</f>
        <v>6.5</v>
      </c>
      <c r="L8" s="34">
        <f>IFERROR( 'Semana 1'!$H8 * ( 1 -'Semana 1'!$I8 ) + 'Semana 1'!$K8, "")</f>
        <v>56.432000000000002</v>
      </c>
      <c r="M8" s="5">
        <f>IF( 'Semana 1'!$B8 = B9, "", SUMIF( 'Semana 1'!$B$5:$B$29, 'Semana 1'!$B8, 'Semana 1'!$L$5:$L$29 ))</f>
        <v>219.77199999999999</v>
      </c>
    </row>
    <row r="9" spans="1:26" ht="15.75" customHeight="1">
      <c r="B9" s="31">
        <v>12</v>
      </c>
      <c r="C9" s="82">
        <v>42189</v>
      </c>
      <c r="D9" s="33" t="s">
        <v>47</v>
      </c>
      <c r="E9" s="31" t="str">
        <f>IFERROR( VLOOKUP( 'Semana 1'!$D9, cálculos!$C$4:$F$27, 4, FALSE), "")</f>
        <v>Lata</v>
      </c>
      <c r="F9" s="31">
        <v>1</v>
      </c>
      <c r="G9" s="34">
        <f>IFERROR( VLOOKUP( 'Semana 1'!$D9, cálculos!$C$4:$F$27, 3, FALSE), "")</f>
        <v>2.19</v>
      </c>
      <c r="H9" s="36">
        <f>IFERROR( 'Semana 1'!$F9 * 'Semana 1'!$G9, "")</f>
        <v>2.19</v>
      </c>
      <c r="I9" s="38"/>
      <c r="J9" s="33" t="s">
        <v>122</v>
      </c>
      <c r="K9" s="45">
        <f>IFERROR( IF( 'Semana 1'!$B9 = $B10, 0, VLOOKUP( 'Semana 1'!$J9, cálculos!$H$4:$I$8, 2,FALSE )), 0)</f>
        <v>0</v>
      </c>
      <c r="L9" s="34">
        <f>IFERROR( 'Semana 1'!$H9 * ( 1 -'Semana 1'!$I9 ) + 'Semana 1'!$K9, "")</f>
        <v>2.19</v>
      </c>
      <c r="M9" s="5">
        <f>IF( 'Semana 1'!$B9 = B10, "", SUMIF( 'Semana 1'!$B$5:$B$29, 'Semana 1'!$B9, 'Semana 1'!$L$5:$L$29 ))</f>
        <v>2.19</v>
      </c>
    </row>
    <row r="10" spans="1:26" ht="15.75" customHeight="1">
      <c r="B10" s="31">
        <v>11</v>
      </c>
      <c r="C10" s="82">
        <v>42189</v>
      </c>
      <c r="D10" s="33" t="s">
        <v>47</v>
      </c>
      <c r="E10" s="31" t="str">
        <f>IFERROR( VLOOKUP( 'Semana 1'!$D10, cálculos!$C$4:$F$27, 4, FALSE), "")</f>
        <v>Lata</v>
      </c>
      <c r="F10" s="31">
        <v>10</v>
      </c>
      <c r="G10" s="34">
        <f>IFERROR( VLOOKUP( 'Semana 1'!$D10, cálculos!$C$4:$F$27, 3, FALSE), "")</f>
        <v>2.19</v>
      </c>
      <c r="H10" s="36">
        <f>IFERROR( 'Semana 1'!$F10 * 'Semana 1'!$G10, "")</f>
        <v>21.9</v>
      </c>
      <c r="I10" s="38"/>
      <c r="J10" s="33" t="s">
        <v>122</v>
      </c>
      <c r="K10" s="45">
        <f>IFERROR( IF( 'Semana 1'!$B10 = $B11, 0, VLOOKUP( 'Semana 1'!$J10, cálculos!$H$4:$I$8, 2,FALSE )), 0)</f>
        <v>0</v>
      </c>
      <c r="L10" s="34">
        <f>IFERROR( 'Semana 1'!$H10 * ( 1 -'Semana 1'!$I10 ) + 'Semana 1'!$K10, "")</f>
        <v>21.9</v>
      </c>
      <c r="M10" s="5">
        <f>IF( 'Semana 1'!$B10 = B11, "", SUMIF( 'Semana 1'!$B$5:$B$29, 'Semana 1'!$B10, 'Semana 1'!$L$5:$L$29 ))</f>
        <v>21.9</v>
      </c>
    </row>
    <row r="11" spans="1:26" ht="15.75" customHeight="1">
      <c r="B11" s="31">
        <v>10</v>
      </c>
      <c r="C11" s="82">
        <v>42189</v>
      </c>
      <c r="D11" s="33" t="s">
        <v>44</v>
      </c>
      <c r="E11" s="31" t="str">
        <f>IFERROR( VLOOKUP( 'Semana 1'!$D11, cálculos!$C$4:$F$27, 4, FALSE), "")</f>
        <v>Kg</v>
      </c>
      <c r="F11" s="31">
        <v>6</v>
      </c>
      <c r="G11" s="34">
        <f>IFERROR( VLOOKUP( 'Semana 1'!$D11, cálculos!$C$4:$F$27, 3, FALSE), "")</f>
        <v>4.28</v>
      </c>
      <c r="H11" s="36">
        <f>IFERROR( 'Semana 1'!$F11 * 'Semana 1'!$G11, "")</f>
        <v>25.68</v>
      </c>
      <c r="I11" s="38"/>
      <c r="J11" s="33" t="s">
        <v>122</v>
      </c>
      <c r="K11" s="45">
        <f>IFERROR( IF( 'Semana 1'!$B11 = $B12, 0, VLOOKUP( 'Semana 1'!$J11, cálculos!$H$4:$I$8, 2,FALSE )), 0)</f>
        <v>0</v>
      </c>
      <c r="L11" s="34">
        <f>IFERROR( 'Semana 1'!$H11 * ( 1 -'Semana 1'!$I11 ) + 'Semana 1'!$K11, "")</f>
        <v>25.68</v>
      </c>
      <c r="M11" s="5" t="str">
        <f>IF( 'Semana 1'!$B11 = B12, "", SUMIF( 'Semana 1'!$B$5:$B$29, 'Semana 1'!$B11, 'Semana 1'!$L$5:$L$29 ))</f>
        <v/>
      </c>
    </row>
    <row r="12" spans="1:26" ht="15.75" customHeight="1">
      <c r="B12" s="31">
        <v>10</v>
      </c>
      <c r="C12" s="82">
        <v>42189</v>
      </c>
      <c r="D12" s="33" t="s">
        <v>116</v>
      </c>
      <c r="E12" s="31" t="str">
        <f>IFERROR( VLOOKUP( 'Semana 1'!$D12, cálculos!$C$4:$F$27, 4, FALSE), "")</f>
        <v>Litro</v>
      </c>
      <c r="F12" s="31">
        <v>4</v>
      </c>
      <c r="G12" s="34">
        <f>IFERROR( VLOOKUP( 'Semana 1'!$D12, cálculos!$C$4:$F$27, 3, FALSE), "")</f>
        <v>2.39</v>
      </c>
      <c r="H12" s="36">
        <f>IFERROR( 'Semana 1'!$F12 * 'Semana 1'!$G12, "")</f>
        <v>9.56</v>
      </c>
      <c r="I12" s="38"/>
      <c r="J12" s="33" t="s">
        <v>122</v>
      </c>
      <c r="K12" s="45">
        <f>IFERROR( IF( 'Semana 1'!$B12 = $B13, 0, VLOOKUP( 'Semana 1'!$J12, cálculos!$H$4:$I$8, 2,FALSE )), 0)</f>
        <v>0</v>
      </c>
      <c r="L12" s="34">
        <f>IFERROR( 'Semana 1'!$H12 * ( 1 -'Semana 1'!$I12 ) + 'Semana 1'!$K12, "")</f>
        <v>9.56</v>
      </c>
      <c r="M12" s="5">
        <f>IF( 'Semana 1'!$B12 = B13, "", SUMIF( 'Semana 1'!$B$5:$B$29, 'Semana 1'!$B12, 'Semana 1'!$L$5:$L$29 ))</f>
        <v>35.24</v>
      </c>
    </row>
    <row r="13" spans="1:26" ht="15.75" customHeight="1">
      <c r="B13" s="31">
        <v>9</v>
      </c>
      <c r="C13" s="82">
        <v>42188</v>
      </c>
      <c r="D13" s="33" t="s">
        <v>55</v>
      </c>
      <c r="E13" s="31" t="str">
        <f>IFERROR( VLOOKUP( 'Semana 1'!$D13, cálculos!$C$4:$F$27, 4, FALSE), "")</f>
        <v>Unidade</v>
      </c>
      <c r="F13" s="31">
        <v>5</v>
      </c>
      <c r="G13" s="34">
        <f>IFERROR( VLOOKUP( 'Semana 1'!$D13, cálculos!$C$4:$F$27, 3, FALSE), "")</f>
        <v>2.89</v>
      </c>
      <c r="H13" s="36">
        <f>IFERROR( 'Semana 1'!$F13 * 'Semana 1'!$G13, "")</f>
        <v>14.450000000000001</v>
      </c>
      <c r="I13" s="38"/>
      <c r="J13" s="33" t="s">
        <v>122</v>
      </c>
      <c r="K13" s="45">
        <f>IFERROR( IF( 'Semana 1'!$B13 = $B14, 0, VLOOKUP( 'Semana 1'!$J13, cálculos!$H$4:$I$8, 2,FALSE )), 0)</f>
        <v>0</v>
      </c>
      <c r="L13" s="34">
        <f>IFERROR( 'Semana 1'!$H13 * ( 1 -'Semana 1'!$I13 ) + 'Semana 1'!$K13, "")</f>
        <v>14.450000000000001</v>
      </c>
      <c r="M13" s="5" t="str">
        <f>IF( 'Semana 1'!$B13 = B14, "", SUMIF( 'Semana 1'!$B$5:$B$29, 'Semana 1'!$B13, 'Semana 1'!$L$5:$L$29 ))</f>
        <v/>
      </c>
    </row>
    <row r="14" spans="1:26" ht="15.75" customHeight="1">
      <c r="B14" s="31">
        <v>9</v>
      </c>
      <c r="C14" s="82">
        <v>42188</v>
      </c>
      <c r="D14" s="33" t="s">
        <v>130</v>
      </c>
      <c r="E14" s="31" t="str">
        <f>IFERROR( VLOOKUP( 'Semana 1'!$D14, cálculos!$C$4:$F$27, 4, FALSE), "")</f>
        <v>Kg</v>
      </c>
      <c r="F14" s="31">
        <v>2</v>
      </c>
      <c r="G14" s="34">
        <f>IFERROR( VLOOKUP( 'Semana 1'!$D14, cálculos!$C$4:$F$27, 3, FALSE), "")</f>
        <v>9.58</v>
      </c>
      <c r="H14" s="36">
        <f>IFERROR( 'Semana 1'!$F14 * 'Semana 1'!$G14, "")</f>
        <v>19.16</v>
      </c>
      <c r="I14" s="38"/>
      <c r="J14" s="33" t="s">
        <v>122</v>
      </c>
      <c r="K14" s="45">
        <f>IFERROR( IF( 'Semana 1'!$B14 = $B15, 0, VLOOKUP( 'Semana 1'!$J14, cálculos!$H$4:$I$8, 2,FALSE )), 0)</f>
        <v>0</v>
      </c>
      <c r="L14" s="34">
        <f>IFERROR( 'Semana 1'!$H14 * ( 1 -'Semana 1'!$I14 ) + 'Semana 1'!$K14, "")</f>
        <v>19.16</v>
      </c>
      <c r="M14" s="5" t="str">
        <f>IF( 'Semana 1'!$B14 = B15, "", SUMIF( 'Semana 1'!$B$5:$B$29, 'Semana 1'!$B14, 'Semana 1'!$L$5:$L$29 ))</f>
        <v/>
      </c>
    </row>
    <row r="15" spans="1:26" ht="15.75" customHeight="1">
      <c r="B15" s="31">
        <v>9</v>
      </c>
      <c r="C15" s="82">
        <v>42188</v>
      </c>
      <c r="D15" s="33" t="s">
        <v>113</v>
      </c>
      <c r="E15" s="31" t="str">
        <f>IFERROR( VLOOKUP( 'Semana 1'!$D15, cálculos!$C$4:$F$27, 4, FALSE), "")</f>
        <v>Kg</v>
      </c>
      <c r="F15" s="31">
        <v>1.5</v>
      </c>
      <c r="G15" s="34">
        <f>IFERROR( VLOOKUP( 'Semana 1'!$D15, cálculos!$C$4:$F$27, 3, FALSE), "")</f>
        <v>25.9</v>
      </c>
      <c r="H15" s="36">
        <f>IFERROR( 'Semana 1'!$F15 * 'Semana 1'!$G15, "")</f>
        <v>38.849999999999994</v>
      </c>
      <c r="I15" s="38"/>
      <c r="J15" s="33" t="s">
        <v>122</v>
      </c>
      <c r="K15" s="45">
        <f>IFERROR( IF( 'Semana 1'!$B15 = $B16, 0, VLOOKUP( 'Semana 1'!$J15, cálculos!$H$4:$I$8, 2,FALSE )), 0)</f>
        <v>0</v>
      </c>
      <c r="L15" s="34">
        <f>IFERROR( 'Semana 1'!$H15 * ( 1 -'Semana 1'!$I15 ) + 'Semana 1'!$K15, "")</f>
        <v>38.849999999999994</v>
      </c>
      <c r="M15" s="5" t="str">
        <f>IF( 'Semana 1'!$B15 = B16, "", SUMIF( 'Semana 1'!$B$5:$B$29, 'Semana 1'!$B15, 'Semana 1'!$L$5:$L$29 ))</f>
        <v/>
      </c>
    </row>
    <row r="16" spans="1:26" ht="15.75" customHeight="1">
      <c r="B16" s="31">
        <v>9</v>
      </c>
      <c r="C16" s="82">
        <v>42188</v>
      </c>
      <c r="D16" s="33" t="s">
        <v>44</v>
      </c>
      <c r="E16" s="31" t="str">
        <f>IFERROR( VLOOKUP( 'Semana 1'!$D16, cálculos!$C$4:$F$27, 4, FALSE), "")</f>
        <v>Kg</v>
      </c>
      <c r="F16" s="31">
        <v>4</v>
      </c>
      <c r="G16" s="34">
        <f>IFERROR( VLOOKUP( 'Semana 1'!$D16, cálculos!$C$4:$F$27, 3, FALSE), "")</f>
        <v>4.28</v>
      </c>
      <c r="H16" s="36">
        <f>IFERROR( 'Semana 1'!$F16 * 'Semana 1'!$G16, "")</f>
        <v>17.12</v>
      </c>
      <c r="I16" s="38"/>
      <c r="J16" s="33" t="s">
        <v>122</v>
      </c>
      <c r="K16" s="45">
        <f>IFERROR( IF( 'Semana 1'!$B16 = $B17, 0, VLOOKUP( 'Semana 1'!$J16, cálculos!$H$4:$I$8, 2,FALSE )), 0)</f>
        <v>0</v>
      </c>
      <c r="L16" s="34">
        <f>IFERROR( 'Semana 1'!$H16 * ( 1 -'Semana 1'!$I16 ) + 'Semana 1'!$K16, "")</f>
        <v>17.12</v>
      </c>
      <c r="M16" s="5">
        <f>IF( 'Semana 1'!$B16 = B17, "", SUMIF( 'Semana 1'!$B$5:$B$29, 'Semana 1'!$B16, 'Semana 1'!$L$5:$L$29 ))</f>
        <v>89.58</v>
      </c>
    </row>
    <row r="17" spans="2:13" ht="15.75" customHeight="1">
      <c r="B17" s="31">
        <v>8</v>
      </c>
      <c r="C17" s="82">
        <v>42188</v>
      </c>
      <c r="D17" s="33" t="s">
        <v>47</v>
      </c>
      <c r="E17" s="31" t="str">
        <f>IFERROR( VLOOKUP( 'Semana 1'!$D17, cálculos!$C$4:$F$27, 4, FALSE), "")</f>
        <v>Lata</v>
      </c>
      <c r="F17" s="31">
        <v>20</v>
      </c>
      <c r="G17" s="34">
        <f>IFERROR( VLOOKUP( 'Semana 1'!$D17, cálculos!$C$4:$F$27, 3, FALSE), "")</f>
        <v>2.19</v>
      </c>
      <c r="H17" s="36">
        <f>IFERROR( 'Semana 1'!$F17 * 'Semana 1'!$G17, "")</f>
        <v>43.8</v>
      </c>
      <c r="I17" s="38">
        <v>0.05</v>
      </c>
      <c r="J17" s="33" t="s">
        <v>106</v>
      </c>
      <c r="K17" s="45">
        <f>IFERROR( IF( 'Semana 1'!$B17 = $B18, 0, VLOOKUP( 'Semana 1'!$J17, cálculos!$H$4:$I$8, 2,FALSE )), 0)</f>
        <v>6.5</v>
      </c>
      <c r="L17" s="34">
        <f>IFERROR( 'Semana 1'!$H17 * ( 1 -'Semana 1'!$I17 ) + 'Semana 1'!$K17, "")</f>
        <v>48.109999999999992</v>
      </c>
      <c r="M17" s="5">
        <f>IF( 'Semana 1'!$B17 = B18, "", SUMIF( 'Semana 1'!$B$5:$B$29, 'Semana 1'!$B17, 'Semana 1'!$L$5:$L$29 ))</f>
        <v>48.109999999999992</v>
      </c>
    </row>
    <row r="18" spans="2:13" ht="15.75" customHeight="1">
      <c r="B18" s="31">
        <v>7</v>
      </c>
      <c r="C18" s="82">
        <v>42188</v>
      </c>
      <c r="D18" s="33" t="s">
        <v>47</v>
      </c>
      <c r="E18" s="31" t="str">
        <f>IFERROR( VLOOKUP( 'Semana 1'!$D18, cálculos!$C$4:$F$27, 4, FALSE), "")</f>
        <v>Lata</v>
      </c>
      <c r="F18" s="31">
        <v>20</v>
      </c>
      <c r="G18" s="34">
        <f>IFERROR( VLOOKUP( 'Semana 1'!$D18, cálculos!$C$4:$F$27, 3, FALSE), "")</f>
        <v>2.19</v>
      </c>
      <c r="H18" s="36">
        <f>IFERROR( 'Semana 1'!$F18 * 'Semana 1'!$G18, "")</f>
        <v>43.8</v>
      </c>
      <c r="I18" s="38">
        <v>0.05</v>
      </c>
      <c r="J18" s="33" t="s">
        <v>122</v>
      </c>
      <c r="K18" s="45">
        <f>IFERROR( IF( 'Semana 1'!$B18 = $B19, 0, VLOOKUP( 'Semana 1'!$J18, cálculos!$H$4:$I$8, 2,FALSE )), 0)</f>
        <v>0</v>
      </c>
      <c r="L18" s="34">
        <f>IFERROR( 'Semana 1'!$H18 * ( 1 -'Semana 1'!$I18 ) + 'Semana 1'!$K18, "")</f>
        <v>41.609999999999992</v>
      </c>
      <c r="M18" s="5">
        <f>IF( 'Semana 1'!$B18 = B19, "", SUMIF( 'Semana 1'!$B$5:$B$29, 'Semana 1'!$B18, 'Semana 1'!$L$5:$L$29 ))</f>
        <v>41.609999999999992</v>
      </c>
    </row>
    <row r="19" spans="2:13" ht="15.75" customHeight="1">
      <c r="B19" s="31">
        <v>6</v>
      </c>
      <c r="C19" s="82">
        <v>42188</v>
      </c>
      <c r="D19" s="33" t="s">
        <v>96</v>
      </c>
      <c r="E19" s="31" t="str">
        <f>IFERROR( VLOOKUP( 'Semana 1'!$D19, cálculos!$C$4:$F$27, 4, FALSE), "")</f>
        <v>Pacote</v>
      </c>
      <c r="F19" s="31">
        <v>2</v>
      </c>
      <c r="G19" s="34">
        <f>IFERROR( VLOOKUP( 'Semana 1'!$D19, cálculos!$C$4:$F$27, 3, FALSE), "")</f>
        <v>0.79</v>
      </c>
      <c r="H19" s="36">
        <f>IFERROR( 'Semana 1'!$F19 * 'Semana 1'!$G19, "")</f>
        <v>1.58</v>
      </c>
      <c r="I19" s="38"/>
      <c r="J19" s="33" t="s">
        <v>122</v>
      </c>
      <c r="K19" s="45">
        <f>IFERROR( IF( 'Semana 1'!$B19 = $B20, 0, VLOOKUP( 'Semana 1'!$J19, cálculos!$H$4:$I$8, 2,FALSE )), 0)</f>
        <v>0</v>
      </c>
      <c r="L19" s="34">
        <f>IFERROR( 'Semana 1'!$H19 * ( 1 -'Semana 1'!$I19 ) + 'Semana 1'!$K19, "")</f>
        <v>1.58</v>
      </c>
      <c r="M19" s="5" t="str">
        <f>IF( 'Semana 1'!$B19 = B20, "", SUMIF( 'Semana 1'!$B$5:$B$29, 'Semana 1'!$B19, 'Semana 1'!$L$5:$L$29 ))</f>
        <v/>
      </c>
    </row>
    <row r="20" spans="2:13" ht="15.75" customHeight="1">
      <c r="B20" s="31">
        <v>6</v>
      </c>
      <c r="C20" s="82">
        <v>42188</v>
      </c>
      <c r="D20" s="33" t="s">
        <v>65</v>
      </c>
      <c r="E20" s="31" t="str">
        <f>IFERROR( VLOOKUP( 'Semana 1'!$D20, cálculos!$C$4:$F$27, 4, FALSE), "")</f>
        <v>Kg</v>
      </c>
      <c r="F20" s="31">
        <v>6</v>
      </c>
      <c r="G20" s="34">
        <f>IFERROR( VLOOKUP( 'Semana 1'!$D20, cálculos!$C$4:$F$27, 3, FALSE), "")</f>
        <v>15.9</v>
      </c>
      <c r="H20" s="36">
        <f>IFERROR( 'Semana 1'!$F20 * 'Semana 1'!$G20, "")</f>
        <v>95.4</v>
      </c>
      <c r="I20" s="38"/>
      <c r="J20" s="33" t="s">
        <v>122</v>
      </c>
      <c r="K20" s="45">
        <f>IFERROR( IF( 'Semana 1'!$B20 = $B21, 0, VLOOKUP( 'Semana 1'!$J20, cálculos!$H$4:$I$8, 2,FALSE )), 0)</f>
        <v>0</v>
      </c>
      <c r="L20" s="34">
        <f>IFERROR( 'Semana 1'!$H20 * ( 1 -'Semana 1'!$I20 ) + 'Semana 1'!$K20, "")</f>
        <v>95.4</v>
      </c>
      <c r="M20" s="5" t="str">
        <f>IF( 'Semana 1'!$B20 = B21, "", SUMIF( 'Semana 1'!$B$5:$B$29, 'Semana 1'!$B20, 'Semana 1'!$L$5:$L$29 ))</f>
        <v/>
      </c>
    </row>
    <row r="21" spans="2:13" ht="15.75" customHeight="1">
      <c r="B21" s="31">
        <v>6</v>
      </c>
      <c r="C21" s="82">
        <v>42188</v>
      </c>
      <c r="D21" s="33" t="s">
        <v>47</v>
      </c>
      <c r="E21" s="31" t="str">
        <f>IFERROR( VLOOKUP( 'Semana 1'!$D21, cálculos!$C$4:$F$27, 4, FALSE), "")</f>
        <v>Lata</v>
      </c>
      <c r="F21" s="31">
        <v>12</v>
      </c>
      <c r="G21" s="34">
        <f>IFERROR( VLOOKUP( 'Semana 1'!$D21, cálculos!$C$4:$F$27, 3, FALSE), "")</f>
        <v>2.19</v>
      </c>
      <c r="H21" s="36">
        <f>IFERROR( 'Semana 1'!$F21 * 'Semana 1'!$G21, "")</f>
        <v>26.28</v>
      </c>
      <c r="I21" s="38"/>
      <c r="J21" s="33" t="s">
        <v>122</v>
      </c>
      <c r="K21" s="45">
        <f>IFERROR( IF( 'Semana 1'!$B21 = $B22, 0, VLOOKUP( 'Semana 1'!$J21, cálculos!$H$4:$I$8, 2,FALSE )), 0)</f>
        <v>0</v>
      </c>
      <c r="L21" s="34">
        <f>IFERROR( 'Semana 1'!$H21 * ( 1 -'Semana 1'!$I21 ) + 'Semana 1'!$K21, "")</f>
        <v>26.28</v>
      </c>
      <c r="M21" s="5">
        <f>IF( 'Semana 1'!$B21 = B22, "", SUMIF( 'Semana 1'!$B$5:$B$29, 'Semana 1'!$B21, 'Semana 1'!$L$5:$L$29 ))</f>
        <v>123.26</v>
      </c>
    </row>
    <row r="22" spans="2:13" ht="15.75" customHeight="1">
      <c r="B22" s="31">
        <v>5</v>
      </c>
      <c r="C22" s="82">
        <v>42187</v>
      </c>
      <c r="D22" s="33" t="s">
        <v>61</v>
      </c>
      <c r="E22" s="31" t="str">
        <f>IFERROR( VLOOKUP( 'Semana 1'!$D22, cálculos!$C$4:$F$27, 4, FALSE), "")</f>
        <v>Unidade</v>
      </c>
      <c r="F22" s="31">
        <v>3</v>
      </c>
      <c r="G22" s="34">
        <f>IFERROR( VLOOKUP( 'Semana 1'!$D22, cálculos!$C$4:$F$27, 3, FALSE), "")</f>
        <v>2.99</v>
      </c>
      <c r="H22" s="36">
        <f>IFERROR( 'Semana 1'!$F22 * 'Semana 1'!$G22, "")</f>
        <v>8.9700000000000006</v>
      </c>
      <c r="I22" s="38"/>
      <c r="J22" s="33" t="s">
        <v>106</v>
      </c>
      <c r="K22" s="45">
        <f>IFERROR( IF( 'Semana 1'!$B22 = $B23, 0, VLOOKUP( 'Semana 1'!$J22, cálculos!$H$4:$I$8, 2,FALSE )), 0)</f>
        <v>6.5</v>
      </c>
      <c r="L22" s="34">
        <f>IFERROR( 'Semana 1'!$H22 * ( 1 -'Semana 1'!$I22 ) + 'Semana 1'!$K22, "")</f>
        <v>15.47</v>
      </c>
      <c r="M22" s="5">
        <f>IF( 'Semana 1'!$B22 = B23, "", SUMIF( 'Semana 1'!$B$5:$B$29, 'Semana 1'!$B22, 'Semana 1'!$L$5:$L$29 ))</f>
        <v>15.47</v>
      </c>
    </row>
    <row r="23" spans="2:13" ht="15.75" customHeight="1">
      <c r="B23" s="31">
        <v>4</v>
      </c>
      <c r="C23" s="82">
        <v>42187</v>
      </c>
      <c r="D23" s="33" t="s">
        <v>56</v>
      </c>
      <c r="E23" s="31" t="str">
        <f>IFERROR( VLOOKUP( 'Semana 1'!$D23, cálculos!$C$4:$F$27, 4, FALSE), "")</f>
        <v>Pacote</v>
      </c>
      <c r="F23" s="31">
        <v>2</v>
      </c>
      <c r="G23" s="34">
        <f>IFERROR( VLOOKUP( 'Semana 1'!$D23, cálculos!$C$4:$F$27, 3, FALSE), "")</f>
        <v>1.99</v>
      </c>
      <c r="H23" s="36">
        <f>IFERROR( 'Semana 1'!$F23 * 'Semana 1'!$G23, "")</f>
        <v>3.98</v>
      </c>
      <c r="I23" s="38"/>
      <c r="J23" s="33" t="s">
        <v>123</v>
      </c>
      <c r="K23" s="45">
        <f>IFERROR( IF( 'Semana 1'!$B23 = $B24, 0, VLOOKUP( 'Semana 1'!$J23, cálculos!$H$4:$I$8, 2,FALSE )), 0)</f>
        <v>0</v>
      </c>
      <c r="L23" s="34">
        <f>IFERROR( 'Semana 1'!$H23 * ( 1 -'Semana 1'!$I23 ) + 'Semana 1'!$K23, "")</f>
        <v>3.98</v>
      </c>
      <c r="M23" s="5" t="str">
        <f>IF( 'Semana 1'!$B23 = B24, "", SUMIF( 'Semana 1'!$B$5:$B$29, 'Semana 1'!$B23, 'Semana 1'!$L$5:$L$29 ))</f>
        <v/>
      </c>
    </row>
    <row r="24" spans="2:13" ht="15.75" customHeight="1">
      <c r="B24" s="31">
        <v>4</v>
      </c>
      <c r="C24" s="82">
        <v>42187</v>
      </c>
      <c r="D24" s="33" t="s">
        <v>45</v>
      </c>
      <c r="E24" s="31" t="str">
        <f>IFERROR( VLOOKUP( 'Semana 1'!$D24, cálculos!$C$4:$F$27, 4, FALSE), "")</f>
        <v>Kg</v>
      </c>
      <c r="F24" s="31">
        <v>5</v>
      </c>
      <c r="G24" s="34">
        <f>IFERROR( VLOOKUP( 'Semana 1'!$D24, cálculos!$C$4:$F$27, 3, FALSE), "")</f>
        <v>2.4900000000000002</v>
      </c>
      <c r="H24" s="36">
        <f>IFERROR( 'Semana 1'!$F24 * 'Semana 1'!$G24, "")</f>
        <v>12.450000000000001</v>
      </c>
      <c r="I24" s="38"/>
      <c r="J24" s="33" t="s">
        <v>123</v>
      </c>
      <c r="K24" s="45">
        <f>IFERROR( IF( 'Semana 1'!$B24 = $B25, 0, VLOOKUP( 'Semana 1'!$J24, cálculos!$H$4:$I$8, 2,FALSE )), 0)</f>
        <v>6.5</v>
      </c>
      <c r="L24" s="34">
        <f>IFERROR( 'Semana 1'!$H24 * ( 1 -'Semana 1'!$I24 ) + 'Semana 1'!$K24, "")</f>
        <v>18.950000000000003</v>
      </c>
      <c r="M24" s="5">
        <f>IF( 'Semana 1'!$B24 = B25, "", SUMIF( 'Semana 1'!$B$5:$B$29, 'Semana 1'!$B24, 'Semana 1'!$L$5:$L$29 ))</f>
        <v>22.930000000000003</v>
      </c>
    </row>
    <row r="25" spans="2:13" ht="15.75" customHeight="1">
      <c r="B25" s="31">
        <v>3</v>
      </c>
      <c r="C25" s="82">
        <v>42187</v>
      </c>
      <c r="D25" s="33" t="s">
        <v>97</v>
      </c>
      <c r="E25" s="31" t="str">
        <f>IFERROR( VLOOKUP( 'Semana 1'!$D25, cálculos!$C$4:$F$27, 4, FALSE), "")</f>
        <v>Litro</v>
      </c>
      <c r="F25" s="31">
        <v>6</v>
      </c>
      <c r="G25" s="34">
        <f>IFERROR( VLOOKUP( 'Semana 1'!$D25, cálculos!$C$4:$F$27, 3, FALSE), "")</f>
        <v>1.49</v>
      </c>
      <c r="H25" s="36">
        <f>IFERROR( 'Semana 1'!$F25 * 'Semana 1'!$G25, "")</f>
        <v>8.94</v>
      </c>
      <c r="I25" s="38"/>
      <c r="J25" s="33" t="s">
        <v>124</v>
      </c>
      <c r="K25" s="45">
        <f>IFERROR( IF( 'Semana 1'!$B25 = $B26, 0, VLOOKUP( 'Semana 1'!$J25, cálculos!$H$4:$I$8, 2,FALSE )), 0)</f>
        <v>8</v>
      </c>
      <c r="L25" s="34">
        <f>IFERROR( 'Semana 1'!$H25 * ( 1 -'Semana 1'!$I25 ) + 'Semana 1'!$K25, "")</f>
        <v>16.939999999999998</v>
      </c>
      <c r="M25" s="5">
        <f>IF( 'Semana 1'!$B25 = B26, "", SUMIF( 'Semana 1'!$B$5:$B$29, 'Semana 1'!$B25, 'Semana 1'!$L$5:$L$29 ))</f>
        <v>16.939999999999998</v>
      </c>
    </row>
    <row r="26" spans="2:13" ht="15.75" customHeight="1">
      <c r="B26" s="31">
        <v>2</v>
      </c>
      <c r="C26" s="82">
        <v>42187</v>
      </c>
      <c r="D26" s="33" t="s">
        <v>56</v>
      </c>
      <c r="E26" s="31" t="str">
        <f>IFERROR( VLOOKUP( 'Semana 1'!$D26, cálculos!$C$4:$F$27, 4, FALSE), "")</f>
        <v>Pacote</v>
      </c>
      <c r="F26" s="31">
        <v>1</v>
      </c>
      <c r="G26" s="34">
        <f>IFERROR( VLOOKUP( 'Semana 1'!$D26, cálculos!$C$4:$F$27, 3, FALSE), "")</f>
        <v>1.99</v>
      </c>
      <c r="H26" s="36">
        <f>IFERROR( 'Semana 1'!$F26 * 'Semana 1'!$G26, "")</f>
        <v>1.99</v>
      </c>
      <c r="I26" s="38"/>
      <c r="J26" s="33" t="s">
        <v>123</v>
      </c>
      <c r="K26" s="45">
        <f>IFERROR( IF( 'Semana 1'!$B26 = $B27, 0, VLOOKUP( 'Semana 1'!$J26, cálculos!$H$4:$I$8, 2,FALSE )), 0)</f>
        <v>6.5</v>
      </c>
      <c r="L26" s="34">
        <f>IFERROR( 'Semana 1'!$H26 * ( 1 -'Semana 1'!$I26 ) + 'Semana 1'!$K26, "")</f>
        <v>8.49</v>
      </c>
      <c r="M26" s="5">
        <f>IF( 'Semana 1'!$B26 = B27, "", SUMIF( 'Semana 1'!$B$5:$B$29, 'Semana 1'!$B26, 'Semana 1'!$L$5:$L$29 ))</f>
        <v>8.49</v>
      </c>
    </row>
    <row r="27" spans="2:13" ht="15.75" customHeight="1">
      <c r="B27" s="31">
        <v>1</v>
      </c>
      <c r="C27" s="82">
        <v>42187</v>
      </c>
      <c r="D27" s="33" t="s">
        <v>45</v>
      </c>
      <c r="E27" s="31" t="str">
        <f>IFERROR( VLOOKUP( 'Semana 1'!$D27, cálculos!$C$4:$F$27, 4, FALSE), "")</f>
        <v>Kg</v>
      </c>
      <c r="F27" s="31">
        <v>2</v>
      </c>
      <c r="G27" s="34">
        <f>IFERROR( VLOOKUP( 'Semana 1'!$D27, cálculos!$C$4:$F$27, 3, FALSE), "")</f>
        <v>2.4900000000000002</v>
      </c>
      <c r="H27" s="36">
        <f>IFERROR( 'Semana 1'!$F27 * 'Semana 1'!$G27, "")</f>
        <v>4.9800000000000004</v>
      </c>
      <c r="I27" s="38"/>
      <c r="J27" s="33" t="s">
        <v>122</v>
      </c>
      <c r="K27" s="45">
        <f>IFERROR( IF( 'Semana 1'!$B27 = $B28, 0, VLOOKUP( 'Semana 1'!$J27, cálculos!$H$4:$I$8, 2,FALSE )), 0)</f>
        <v>0</v>
      </c>
      <c r="L27" s="34">
        <f>IFERROR( 'Semana 1'!$H27 * ( 1 -'Semana 1'!$I27 ) + 'Semana 1'!$K27, "")</f>
        <v>4.9800000000000004</v>
      </c>
      <c r="M27" s="5" t="str">
        <f>IF( 'Semana 1'!$B27 = B28, "", SUMIF( 'Semana 1'!$B$5:$B$29, 'Semana 1'!$B27, 'Semana 1'!$L$5:$L$29 ))</f>
        <v/>
      </c>
    </row>
    <row r="28" spans="2:13" ht="15.75" customHeight="1">
      <c r="B28" s="31">
        <v>1</v>
      </c>
      <c r="C28" s="82">
        <v>42187</v>
      </c>
      <c r="D28" s="33" t="s">
        <v>53</v>
      </c>
      <c r="E28" s="31" t="str">
        <f>IFERROR( VLOOKUP( 'Semana 1'!$D28, cálculos!$C$4:$F$27, 4, FALSE), "")</f>
        <v>Pacote</v>
      </c>
      <c r="F28" s="31">
        <v>3</v>
      </c>
      <c r="G28" s="34">
        <f>IFERROR( VLOOKUP( 'Semana 1'!$D28, cálculos!$C$4:$F$27, 3, FALSE), "")</f>
        <v>1.1499999999999999</v>
      </c>
      <c r="H28" s="36">
        <f>IFERROR( 'Semana 1'!$F28 * 'Semana 1'!$G28, "")</f>
        <v>3.4499999999999997</v>
      </c>
      <c r="I28" s="38"/>
      <c r="J28" s="33" t="s">
        <v>122</v>
      </c>
      <c r="K28" s="45">
        <f>IFERROR( IF( 'Semana 1'!$B28 = $B30, 0, VLOOKUP( 'Semana 1'!$J28, cálculos!$H$4:$I$8, 2,FALSE )), 0)</f>
        <v>0</v>
      </c>
      <c r="L28" s="34">
        <f>IFERROR( 'Semana 1'!$H28 * ( 1 -'Semana 1'!$I28 ) + 'Semana 1'!$K28, "")</f>
        <v>3.4499999999999997</v>
      </c>
      <c r="M28" s="5">
        <f>IF( 'Semana 1'!$B28 = B30, "", SUMIF( 'Semana 1'!$B$5:$B$29, 'Semana 1'!$B28, 'Semana 1'!$L$5:$L$29 ))</f>
        <v>10.42</v>
      </c>
    </row>
    <row r="29" spans="2:13" ht="15.75" customHeight="1">
      <c r="B29" s="31">
        <v>1</v>
      </c>
      <c r="C29" s="82">
        <v>42187</v>
      </c>
      <c r="D29" s="33" t="s">
        <v>56</v>
      </c>
      <c r="E29" s="31" t="str">
        <f>IFERROR( VLOOKUP( 'Semana 1'!$D29, cálculos!$C$4:$F$27, 4, FALSE), "")</f>
        <v>Pacote</v>
      </c>
      <c r="F29" s="31">
        <v>1</v>
      </c>
      <c r="G29" s="34">
        <f>IFERROR( VLOOKUP( 'Semana 1'!$D29, cálculos!$C$4:$F$27, 3, FALSE), "")</f>
        <v>1.99</v>
      </c>
      <c r="H29" s="36">
        <f>IFERROR( 'Semana 1'!$F29 * 'Semana 1'!$G29, "")</f>
        <v>1.99</v>
      </c>
      <c r="I29" s="38"/>
      <c r="J29" s="34" t="s">
        <v>122</v>
      </c>
      <c r="K29" s="45">
        <f>IFERROR( IF( 'Semana 1'!$B29 = $B30, 0, VLOOKUP( 'Semana 1'!$J29, cálculos!$H$4:$I$8, 2,FALSE )), 0)</f>
        <v>0</v>
      </c>
      <c r="L29" s="34">
        <f>IFERROR( 'Semana 1'!$H29 * ( 1 -'Semana 1'!$I29 ) + 'Semana 1'!$K29, "")</f>
        <v>1.99</v>
      </c>
      <c r="M29" s="5">
        <f>IF( 'Semana 1'!$B29 = B30, "", SUMIF( 'Semana 1'!$B$5:$B$29, 'Semana 1'!$B29, 'Semana 1'!$L$5:$L$29 ))</f>
        <v>10.42</v>
      </c>
    </row>
    <row r="30" spans="2:13" ht="15.75" customHeight="1">
      <c r="B30" s="35"/>
      <c r="C30" s="74"/>
      <c r="E30" s="1"/>
      <c r="G30" s="5"/>
      <c r="H30" s="5"/>
      <c r="I30" s="75"/>
      <c r="K30" s="76"/>
      <c r="L30" s="5"/>
      <c r="M30" s="5"/>
    </row>
    <row r="31" spans="2:13" ht="15.75" customHeight="1">
      <c r="B31" s="35"/>
      <c r="C31" s="74"/>
      <c r="E31" s="1"/>
      <c r="G31" s="5"/>
      <c r="H31" s="5"/>
      <c r="I31" s="75"/>
      <c r="K31" s="76"/>
      <c r="L31" s="5"/>
      <c r="M31" s="5"/>
    </row>
    <row r="32" spans="2:13" ht="15.75" customHeight="1">
      <c r="B32" s="69" t="s">
        <v>132</v>
      </c>
      <c r="C32" s="69"/>
      <c r="D32" s="69"/>
      <c r="E32" s="70"/>
      <c r="F32" s="69"/>
      <c r="G32" s="69"/>
      <c r="H32" s="69"/>
      <c r="I32" s="69"/>
      <c r="J32" s="69"/>
      <c r="K32" s="69"/>
      <c r="L32" s="69"/>
      <c r="M32" s="85">
        <f>SUM( 'Semana 1'!$L$5:$L$29 ) -SUM( 'Semana 1'!$K$5:$K$29 )</f>
        <v>615.41200000000026</v>
      </c>
    </row>
    <row r="33" spans="2:13" ht="15.75" customHeight="1">
      <c r="B33" s="72" t="s">
        <v>133</v>
      </c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83">
        <f>SUM( 'Semana 1'!$K$5:$K$29 )</f>
        <v>40.5</v>
      </c>
    </row>
    <row r="34" spans="2:13" ht="15.75" customHeight="1">
      <c r="B34" s="72" t="s">
        <v>134</v>
      </c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>
        <f t="array" ref="M34">SUM( IF( FREQUENCY( 'Semana 1'!$B$5:$B$29, 'Semana 1'!$B$5:$B$29 ) &gt; 0, 1, 0 ))</f>
        <v>13</v>
      </c>
    </row>
    <row r="35" spans="2:13" ht="15.75" customHeight="1">
      <c r="G35" s="1"/>
    </row>
    <row r="36" spans="2:13" ht="15.75" customHeight="1"/>
    <row r="37" spans="2:13" ht="15.75" customHeight="1"/>
    <row r="38" spans="2:13" ht="15.75" customHeight="1"/>
    <row r="39" spans="2:13" ht="15.75" customHeight="1"/>
    <row r="40" spans="2:13" ht="15.75" customHeight="1"/>
    <row r="41" spans="2:13" ht="15.75" customHeight="1"/>
    <row r="42" spans="2:13" ht="15.75" customHeight="1"/>
    <row r="43" spans="2:13" ht="15.75" customHeight="1"/>
    <row r="44" spans="2:13" ht="15.75" customHeight="1"/>
    <row r="45" spans="2:13" ht="15.75" customHeight="1"/>
    <row r="46" spans="2:13" ht="15.75" customHeight="1"/>
    <row r="47" spans="2:13" ht="15.75" customHeight="1"/>
    <row r="48" spans="2:1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pageMargins left="0.511811024" right="0.511811024" top="0.78740157499999996" bottom="0.78740157499999996" header="0" footer="0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8EAADB"/>
  </sheetPr>
  <dimension ref="A5:J1000"/>
  <sheetViews>
    <sheetView workbookViewId="0">
      <selection activeCell="C23" sqref="C23"/>
    </sheetView>
  </sheetViews>
  <sheetFormatPr defaultColWidth="14.42578125" defaultRowHeight="15" customHeight="1"/>
  <cols>
    <col min="1" max="1" width="18" bestFit="1" customWidth="1"/>
    <col min="2" max="2" width="16.5703125" bestFit="1" customWidth="1"/>
    <col min="3" max="3" width="19.7109375" bestFit="1" customWidth="1"/>
    <col min="4" max="4" width="26" bestFit="1" customWidth="1"/>
    <col min="5" max="5" width="19.42578125" customWidth="1"/>
    <col min="6" max="6" width="18" bestFit="1" customWidth="1"/>
    <col min="7" max="7" width="22" bestFit="1" customWidth="1"/>
    <col min="8" max="8" width="19.7109375" bestFit="1" customWidth="1"/>
    <col min="9" max="9" width="14.28515625" bestFit="1" customWidth="1"/>
    <col min="10" max="10" width="19.42578125" customWidth="1"/>
    <col min="11" max="26" width="8.7109375" customWidth="1"/>
  </cols>
  <sheetData>
    <row r="5" spans="1:10">
      <c r="C5" s="1"/>
      <c r="G5" s="1"/>
    </row>
    <row r="6" spans="1:10">
      <c r="C6" s="65"/>
      <c r="D6" s="1"/>
      <c r="E6" s="66"/>
      <c r="G6" s="67"/>
      <c r="H6" s="66"/>
      <c r="I6" s="66"/>
      <c r="J6" s="68"/>
    </row>
    <row r="7" spans="1:10">
      <c r="A7" s="88" t="s">
        <v>126</v>
      </c>
      <c r="B7" s="79" t="s">
        <v>167</v>
      </c>
      <c r="C7" s="79" t="s">
        <v>127</v>
      </c>
      <c r="D7" s="79" t="s">
        <v>168</v>
      </c>
      <c r="E7" s="66"/>
      <c r="F7" s="88" t="s">
        <v>126</v>
      </c>
      <c r="G7" s="79" t="s">
        <v>169</v>
      </c>
      <c r="H7" s="79" t="s">
        <v>127</v>
      </c>
      <c r="I7" s="79" t="s">
        <v>170</v>
      </c>
      <c r="J7" s="68"/>
    </row>
    <row r="8" spans="1:10">
      <c r="A8" s="65">
        <v>42187</v>
      </c>
      <c r="B8" s="89">
        <v>46.750000000000007</v>
      </c>
      <c r="C8" s="89">
        <v>23</v>
      </c>
      <c r="D8" s="90">
        <v>14.111666666666666</v>
      </c>
      <c r="E8" s="66"/>
      <c r="F8" s="67" t="s">
        <v>122</v>
      </c>
      <c r="G8" s="90">
        <v>0</v>
      </c>
      <c r="H8" s="89">
        <v>79.5</v>
      </c>
      <c r="I8" s="90">
        <v>21.613333333333333</v>
      </c>
      <c r="J8" s="68"/>
    </row>
    <row r="9" spans="1:10">
      <c r="A9" s="65">
        <v>42188</v>
      </c>
      <c r="B9" s="89">
        <v>300.44000000000005</v>
      </c>
      <c r="C9" s="89">
        <v>72.5</v>
      </c>
      <c r="D9" s="90">
        <v>75.64</v>
      </c>
      <c r="E9" s="66"/>
      <c r="F9" s="67" t="s">
        <v>123</v>
      </c>
      <c r="G9" s="90">
        <v>4.333333333333333</v>
      </c>
      <c r="H9" s="89">
        <v>8</v>
      </c>
      <c r="I9" s="90">
        <v>10.473333333333334</v>
      </c>
      <c r="J9" s="68"/>
    </row>
    <row r="10" spans="1:10">
      <c r="A10" s="65">
        <v>42189</v>
      </c>
      <c r="B10" s="89">
        <v>59.33</v>
      </c>
      <c r="C10" s="89">
        <v>21</v>
      </c>
      <c r="D10" s="90">
        <v>19.776666666666667</v>
      </c>
      <c r="E10" s="66"/>
      <c r="F10" s="67" t="s">
        <v>124</v>
      </c>
      <c r="G10" s="90">
        <v>8</v>
      </c>
      <c r="H10" s="89">
        <v>6</v>
      </c>
      <c r="I10" s="90">
        <v>16.939999999999998</v>
      </c>
      <c r="J10" s="68"/>
    </row>
    <row r="11" spans="1:10" ht="15" customHeight="1">
      <c r="A11" s="65">
        <v>42190</v>
      </c>
      <c r="B11" s="89">
        <v>223.85</v>
      </c>
      <c r="C11" s="89">
        <v>45</v>
      </c>
      <c r="D11" s="90">
        <v>219.77199999999999</v>
      </c>
      <c r="F11" s="67" t="s">
        <v>106</v>
      </c>
      <c r="G11" s="90">
        <v>3.25</v>
      </c>
      <c r="H11" s="89">
        <v>68</v>
      </c>
      <c r="I11" s="90">
        <v>47.225333333333339</v>
      </c>
    </row>
    <row r="12" spans="1:10" ht="15" customHeight="1">
      <c r="A12" s="65" t="s">
        <v>129</v>
      </c>
      <c r="B12" s="89">
        <v>630.37000000000012</v>
      </c>
      <c r="C12" s="89">
        <v>161.5</v>
      </c>
      <c r="D12" s="90">
        <v>47.595142857142847</v>
      </c>
      <c r="F12" s="67" t="s">
        <v>129</v>
      </c>
      <c r="G12" s="90">
        <v>1.62</v>
      </c>
      <c r="H12" s="89">
        <v>161.5</v>
      </c>
      <c r="I12" s="90">
        <v>26.23648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1879B4"/>
  </sheetPr>
  <dimension ref="A2:Z1000"/>
  <sheetViews>
    <sheetView showGridLines="0" workbookViewId="0">
      <selection activeCell="F6" sqref="F6"/>
    </sheetView>
  </sheetViews>
  <sheetFormatPr defaultColWidth="14.42578125" defaultRowHeight="15" customHeight="1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140625" customWidth="1"/>
    <col min="14" max="26" width="8.7109375" customWidth="1"/>
  </cols>
  <sheetData>
    <row r="2" spans="1:26" ht="30" customHeight="1">
      <c r="A2" s="28"/>
      <c r="B2" s="28" t="s">
        <v>131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4" spans="1:26">
      <c r="B4" s="30" t="s">
        <v>99</v>
      </c>
      <c r="C4" s="30" t="s">
        <v>2</v>
      </c>
      <c r="D4" s="30" t="s">
        <v>75</v>
      </c>
      <c r="E4" s="30" t="s">
        <v>36</v>
      </c>
      <c r="F4" s="30" t="s">
        <v>37</v>
      </c>
      <c r="G4" s="30" t="s">
        <v>38</v>
      </c>
      <c r="H4" s="30" t="s">
        <v>100</v>
      </c>
      <c r="I4" s="30" t="s">
        <v>39</v>
      </c>
      <c r="J4" s="30" t="s">
        <v>101</v>
      </c>
      <c r="K4" s="30" t="s">
        <v>102</v>
      </c>
      <c r="L4" s="30" t="s">
        <v>103</v>
      </c>
      <c r="M4" s="30" t="s">
        <v>104</v>
      </c>
    </row>
    <row r="5" spans="1:26">
      <c r="B5" s="31">
        <v>1</v>
      </c>
      <c r="C5" s="32">
        <v>42187</v>
      </c>
      <c r="D5" s="33" t="s">
        <v>56</v>
      </c>
      <c r="E5" s="31" t="str">
        <f>IFERROR( VLOOKUP( 'Semana 2'!$D5, cálculos!$C$4:$F$27, 4, FALSE), "")</f>
        <v>Pacote</v>
      </c>
      <c r="F5" s="31">
        <v>300</v>
      </c>
      <c r="G5" s="34">
        <f>IFERROR( VLOOKUP( 'Semana 2'!$D5, cálculos!$C$4:$F$27, 3, FALSE), "")</f>
        <v>1.99</v>
      </c>
      <c r="H5" s="36">
        <f>IFERROR( 'Semana 2'!$F5 * 'Semana 2'!$G5, "")</f>
        <v>597</v>
      </c>
      <c r="I5" s="38">
        <v>0.05</v>
      </c>
      <c r="J5" s="33" t="s">
        <v>106</v>
      </c>
      <c r="K5" s="45">
        <f>IFERROR( VLOOKUP( 'Semana 2'!$J5, cálculos!$H$4:$I$8, 2,FALSE), "")</f>
        <v>6.5</v>
      </c>
      <c r="L5" s="34">
        <f>IFERROR( 'Semana 2'!$H5 * ( 1 -'Semana 2'!$I5 ) + 'Semana 2'!$K5, "")</f>
        <v>573.65</v>
      </c>
      <c r="M5" s="34">
        <f>IF( 'Semana 2'!$B5 = $B6, "", SUMIF( 'Semana 2'!$B$5, 'Semana 2'!$B5, 'Semana 2'!$L$5 ))</f>
        <v>573.65</v>
      </c>
    </row>
    <row r="6" spans="1:26">
      <c r="B6" s="1"/>
    </row>
    <row r="7" spans="1:26" ht="18.75">
      <c r="B7" s="69" t="s">
        <v>132</v>
      </c>
      <c r="C7" s="69"/>
      <c r="D7" s="69"/>
      <c r="E7" s="70"/>
      <c r="F7" s="69"/>
      <c r="G7" s="69"/>
      <c r="H7" s="69"/>
      <c r="I7" s="69"/>
      <c r="J7" s="69"/>
      <c r="K7" s="69"/>
      <c r="L7" s="69"/>
      <c r="M7" s="71">
        <f>SUM( 'Semana 2'!$L$5 ) -SUM( 'Semana 2'!$K$5 )</f>
        <v>567.15</v>
      </c>
    </row>
    <row r="8" spans="1:26" ht="18.75">
      <c r="B8" s="72" t="s">
        <v>133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3">
        <f>SUM( 'Semana 2'!$K$5 )</f>
        <v>6.5</v>
      </c>
    </row>
    <row r="9" spans="1:26" ht="18.75">
      <c r="B9" s="72" t="s">
        <v>134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>
        <f t="array" ref="M9">SUM( IF( FREQUENCY( 'Semana 2'!$B$5,'Semana 2'!$B$5 ) &gt; 0, 1, 0 ))</f>
        <v>1</v>
      </c>
    </row>
    <row r="10" spans="1:26">
      <c r="G10" s="1"/>
    </row>
    <row r="11" spans="1:26">
      <c r="A11" s="1"/>
    </row>
    <row r="12" spans="1:26">
      <c r="A12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8EAADB"/>
  </sheetPr>
  <dimension ref="A5:J1000"/>
  <sheetViews>
    <sheetView showGridLines="0" workbookViewId="0">
      <selection activeCell="D15" sqref="D15"/>
    </sheetView>
  </sheetViews>
  <sheetFormatPr defaultColWidth="14.42578125" defaultRowHeight="15" customHeight="1"/>
  <cols>
    <col min="1" max="1" width="18" style="79" bestFit="1" customWidth="1"/>
    <col min="2" max="2" width="16.5703125" style="79" bestFit="1" customWidth="1"/>
    <col min="3" max="3" width="19.7109375" style="79" bestFit="1" customWidth="1"/>
    <col min="4" max="4" width="25.85546875" style="79" bestFit="1" customWidth="1"/>
    <col min="5" max="5" width="19.42578125" style="79" customWidth="1"/>
    <col min="6" max="6" width="18" style="79" bestFit="1" customWidth="1"/>
    <col min="7" max="7" width="22" style="79" bestFit="1" customWidth="1"/>
    <col min="8" max="8" width="19.7109375" style="79" bestFit="1" customWidth="1"/>
    <col min="9" max="9" width="14.28515625" style="79" bestFit="1" customWidth="1"/>
    <col min="10" max="10" width="20.5703125" customWidth="1"/>
    <col min="11" max="26" width="8.7109375" customWidth="1"/>
  </cols>
  <sheetData>
    <row r="5" spans="1:10">
      <c r="C5" s="4"/>
      <c r="G5" s="4"/>
    </row>
    <row r="6" spans="1:10">
      <c r="C6" s="65"/>
      <c r="D6" s="4"/>
      <c r="E6" s="66"/>
      <c r="G6" s="67"/>
      <c r="H6" s="66"/>
      <c r="I6" s="66"/>
      <c r="J6" s="68"/>
    </row>
    <row r="7" spans="1:10">
      <c r="A7" s="88" t="s">
        <v>126</v>
      </c>
      <c r="B7" s="79" t="s">
        <v>167</v>
      </c>
      <c r="C7" s="79" t="s">
        <v>127</v>
      </c>
      <c r="D7" s="79" t="s">
        <v>168</v>
      </c>
      <c r="E7" s="91"/>
      <c r="F7" s="88" t="s">
        <v>126</v>
      </c>
      <c r="G7" s="79" t="s">
        <v>169</v>
      </c>
      <c r="H7" s="79" t="s">
        <v>127</v>
      </c>
      <c r="I7" s="79" t="s">
        <v>170</v>
      </c>
      <c r="J7" s="92"/>
    </row>
    <row r="8" spans="1:10" ht="15" customHeight="1">
      <c r="A8" s="65">
        <v>42187</v>
      </c>
      <c r="B8" s="89">
        <v>597</v>
      </c>
      <c r="C8" s="89">
        <v>300</v>
      </c>
      <c r="D8" s="90">
        <v>573.65</v>
      </c>
      <c r="E8" s="66"/>
      <c r="F8" s="67" t="s">
        <v>106</v>
      </c>
      <c r="G8" s="90">
        <v>6.5</v>
      </c>
      <c r="H8" s="89">
        <v>300</v>
      </c>
      <c r="I8" s="90">
        <v>573.65</v>
      </c>
    </row>
    <row r="9" spans="1:10" ht="15" customHeight="1">
      <c r="A9" s="65" t="s">
        <v>129</v>
      </c>
      <c r="B9" s="89">
        <v>597</v>
      </c>
      <c r="C9" s="89">
        <v>300</v>
      </c>
      <c r="D9" s="90">
        <v>573.65</v>
      </c>
      <c r="E9" s="66"/>
      <c r="F9" s="67" t="s">
        <v>129</v>
      </c>
      <c r="G9" s="90">
        <v>6.5</v>
      </c>
      <c r="H9" s="89">
        <v>300</v>
      </c>
      <c r="I9" s="90">
        <v>573.65</v>
      </c>
    </row>
    <row r="10" spans="1:10" ht="15" customHeight="1">
      <c r="A10"/>
      <c r="B10"/>
      <c r="C10"/>
      <c r="D10"/>
      <c r="E10" s="66"/>
      <c r="F10"/>
      <c r="G10"/>
      <c r="H10"/>
      <c r="I10"/>
    </row>
    <row r="11" spans="1:10" ht="15" customHeight="1">
      <c r="A11"/>
      <c r="B11"/>
      <c r="C11"/>
      <c r="D11"/>
      <c r="F11"/>
      <c r="G11"/>
      <c r="H11"/>
      <c r="I11"/>
    </row>
    <row r="12" spans="1:10" ht="15" customHeight="1">
      <c r="A12"/>
      <c r="B12"/>
      <c r="C12"/>
      <c r="D12"/>
      <c r="F12"/>
      <c r="G12"/>
      <c r="H12"/>
      <c r="I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1879B4"/>
  </sheetPr>
  <dimension ref="A2:Z1000"/>
  <sheetViews>
    <sheetView showGridLines="0" workbookViewId="0">
      <selection activeCell="F6" sqref="F6"/>
    </sheetView>
  </sheetViews>
  <sheetFormatPr defaultColWidth="14.42578125" defaultRowHeight="15" customHeight="1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140625" customWidth="1"/>
    <col min="14" max="26" width="8.7109375" customWidth="1"/>
  </cols>
  <sheetData>
    <row r="2" spans="1:26" ht="30" customHeight="1">
      <c r="A2" s="28"/>
      <c r="B2" s="28" t="s">
        <v>136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4" spans="1:26">
      <c r="B4" s="30" t="s">
        <v>99</v>
      </c>
      <c r="C4" s="30" t="s">
        <v>2</v>
      </c>
      <c r="D4" s="30" t="s">
        <v>75</v>
      </c>
      <c r="E4" s="30" t="s">
        <v>36</v>
      </c>
      <c r="F4" s="30" t="s">
        <v>37</v>
      </c>
      <c r="G4" s="30" t="s">
        <v>38</v>
      </c>
      <c r="H4" s="30" t="s">
        <v>100</v>
      </c>
      <c r="I4" s="30" t="s">
        <v>39</v>
      </c>
      <c r="J4" s="30" t="s">
        <v>101</v>
      </c>
      <c r="K4" s="30" t="s">
        <v>102</v>
      </c>
      <c r="L4" s="30" t="s">
        <v>103</v>
      </c>
      <c r="M4" s="30" t="s">
        <v>104</v>
      </c>
    </row>
    <row r="5" spans="1:26">
      <c r="B5" s="31">
        <v>1</v>
      </c>
      <c r="C5" s="32">
        <v>42187</v>
      </c>
      <c r="D5" s="33" t="s">
        <v>45</v>
      </c>
      <c r="E5" s="31" t="str">
        <f>IFERROR( VLOOKUP( 'Semana 3'!$D5, cálculos!$C$4:$F$27, 4, FALSE), "")</f>
        <v>Kg</v>
      </c>
      <c r="F5" s="31">
        <v>150</v>
      </c>
      <c r="G5" s="34">
        <f>IFERROR( VLOOKUP( 'Semana 3'!$D5, cálculos!$C$4:$F$27, 3, FALSE), "")</f>
        <v>2.4900000000000002</v>
      </c>
      <c r="H5" s="36">
        <f>IFERROR( 'Semana 3'!$F5 * 'Semana 3'!$G5, "")</f>
        <v>373.50000000000006</v>
      </c>
      <c r="I5" s="38">
        <v>0.3</v>
      </c>
      <c r="J5" s="33" t="s">
        <v>123</v>
      </c>
      <c r="K5" s="45">
        <f>IFERROR( VLOOKUP( 'Semana 3'!$J5, cálculos!$H$4:$I$8, 2,FALSE), "")</f>
        <v>6.5</v>
      </c>
      <c r="L5" s="34">
        <f>IFERROR( 'Semana 3'!$H5 * ( 1 -'Semana 3'!$I5 ) + 'Semana 3'!$K5, "")</f>
        <v>267.95000000000005</v>
      </c>
      <c r="M5" s="34">
        <f>IF( 'Semana 3'!$B5 =B6, "", SUMIF( 'Semana 3'!$B$5, 'Semana 3'!$B5, 'Semana 3'!$L$5 ))</f>
        <v>267.95000000000005</v>
      </c>
    </row>
    <row r="6" spans="1:26">
      <c r="B6" s="1"/>
    </row>
    <row r="7" spans="1:26" ht="18.75">
      <c r="B7" s="69" t="s">
        <v>132</v>
      </c>
      <c r="C7" s="69"/>
      <c r="D7" s="69"/>
      <c r="E7" s="70"/>
      <c r="F7" s="69"/>
      <c r="G7" s="69"/>
      <c r="H7" s="69"/>
      <c r="I7" s="69"/>
      <c r="J7" s="69"/>
      <c r="K7" s="69"/>
      <c r="L7" s="69"/>
      <c r="M7" s="71">
        <f>SUM( 'Semana 3'!$L$5 ) -SUM( 'Semana 3'!$K$5 )</f>
        <v>261.45000000000005</v>
      </c>
    </row>
    <row r="8" spans="1:26" ht="18.75">
      <c r="B8" s="72" t="s">
        <v>133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3">
        <f>SUM( 'Semana 3'!$K$5 )</f>
        <v>6.5</v>
      </c>
    </row>
    <row r="9" spans="1:26" ht="18.75">
      <c r="B9" s="72" t="s">
        <v>134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>
        <f t="array" ref="M9">SUM( IF( FREQUENCY( 'Semana 3'!$B$5,'Semana 3'!$B$5 ) &gt; 0, 1, 0 ))</f>
        <v>1</v>
      </c>
    </row>
    <row r="10" spans="1:26">
      <c r="G10" s="1"/>
    </row>
    <row r="11" spans="1:26">
      <c r="A11" s="1"/>
    </row>
    <row r="12" spans="1:26">
      <c r="A12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8EAADB"/>
  </sheetPr>
  <dimension ref="A5:J1000"/>
  <sheetViews>
    <sheetView showGridLines="0" workbookViewId="0">
      <selection activeCell="D15" sqref="D15"/>
    </sheetView>
  </sheetViews>
  <sheetFormatPr defaultColWidth="14.42578125" defaultRowHeight="15" customHeight="1"/>
  <cols>
    <col min="1" max="1" width="18" style="79" bestFit="1" customWidth="1"/>
    <col min="2" max="2" width="16.5703125" style="79" bestFit="1" customWidth="1"/>
    <col min="3" max="3" width="19.7109375" style="79" bestFit="1" customWidth="1"/>
    <col min="4" max="4" width="25.85546875" style="79" bestFit="1" customWidth="1"/>
    <col min="5" max="5" width="19.42578125" style="79" customWidth="1"/>
    <col min="6" max="6" width="18" style="79" bestFit="1" customWidth="1"/>
    <col min="7" max="7" width="22" style="79" bestFit="1" customWidth="1"/>
    <col min="8" max="8" width="19.7109375" style="79" bestFit="1" customWidth="1"/>
    <col min="9" max="9" width="14.28515625" style="79" bestFit="1" customWidth="1"/>
    <col min="10" max="10" width="20.5703125" customWidth="1"/>
    <col min="11" max="26" width="8.7109375" customWidth="1"/>
  </cols>
  <sheetData>
    <row r="5" spans="1:10">
      <c r="C5" s="4"/>
      <c r="G5" s="4"/>
      <c r="J5" t="s">
        <v>128</v>
      </c>
    </row>
    <row r="6" spans="1:10">
      <c r="C6" s="65"/>
      <c r="D6" s="4"/>
      <c r="E6" s="66"/>
      <c r="G6" s="67"/>
      <c r="H6" s="66"/>
      <c r="I6" s="66"/>
      <c r="J6" s="68">
        <v>10</v>
      </c>
    </row>
    <row r="7" spans="1:10">
      <c r="A7" s="88" t="s">
        <v>126</v>
      </c>
      <c r="B7" s="79" t="s">
        <v>167</v>
      </c>
      <c r="C7" s="79" t="s">
        <v>127</v>
      </c>
      <c r="D7" s="79" t="s">
        <v>168</v>
      </c>
      <c r="E7" s="91"/>
      <c r="F7" s="88" t="s">
        <v>126</v>
      </c>
      <c r="G7" s="79" t="s">
        <v>169</v>
      </c>
      <c r="H7" s="79" t="s">
        <v>127</v>
      </c>
      <c r="I7" s="79" t="s">
        <v>170</v>
      </c>
      <c r="J7" s="92">
        <v>10</v>
      </c>
    </row>
    <row r="8" spans="1:10" ht="15" customHeight="1">
      <c r="A8" s="65">
        <v>42187</v>
      </c>
      <c r="B8" s="89">
        <v>373.50000000000006</v>
      </c>
      <c r="C8" s="89">
        <v>150</v>
      </c>
      <c r="D8" s="90">
        <v>267.95000000000005</v>
      </c>
      <c r="E8" s="66"/>
      <c r="F8" s="67" t="s">
        <v>123</v>
      </c>
      <c r="G8" s="90">
        <v>6.5</v>
      </c>
      <c r="H8" s="89">
        <v>150</v>
      </c>
      <c r="I8" s="90">
        <v>267.95000000000005</v>
      </c>
    </row>
    <row r="9" spans="1:10" ht="15" customHeight="1">
      <c r="A9" s="65" t="s">
        <v>129</v>
      </c>
      <c r="B9" s="89">
        <v>373.50000000000006</v>
      </c>
      <c r="C9" s="89">
        <v>150</v>
      </c>
      <c r="D9" s="90">
        <v>267.95000000000005</v>
      </c>
      <c r="E9" s="66"/>
      <c r="F9" s="67" t="s">
        <v>129</v>
      </c>
      <c r="G9" s="90">
        <v>6.5</v>
      </c>
      <c r="H9" s="89">
        <v>150</v>
      </c>
      <c r="I9" s="90">
        <v>267.95000000000005</v>
      </c>
    </row>
    <row r="10" spans="1:10" ht="15" customHeight="1">
      <c r="A10"/>
      <c r="B10"/>
      <c r="C10"/>
      <c r="D10"/>
      <c r="E10" s="66"/>
      <c r="F10"/>
      <c r="G10"/>
      <c r="H10"/>
      <c r="I10"/>
    </row>
    <row r="11" spans="1:10" ht="15" customHeight="1">
      <c r="A11"/>
      <c r="B11"/>
      <c r="C11"/>
      <c r="D11"/>
      <c r="F11"/>
      <c r="G11"/>
      <c r="H11"/>
      <c r="I11"/>
    </row>
    <row r="12" spans="1:10" ht="15" customHeight="1">
      <c r="A12"/>
      <c r="B12"/>
      <c r="C12"/>
      <c r="D12"/>
      <c r="F12"/>
      <c r="G12"/>
      <c r="H12"/>
      <c r="I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1879B4"/>
  </sheetPr>
  <dimension ref="A2:Z1000"/>
  <sheetViews>
    <sheetView showGridLines="0" workbookViewId="0">
      <selection activeCell="F6" sqref="F6"/>
    </sheetView>
  </sheetViews>
  <sheetFormatPr defaultColWidth="14.42578125" defaultRowHeight="15" customHeight="1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140625" customWidth="1"/>
    <col min="14" max="26" width="8.7109375" customWidth="1"/>
  </cols>
  <sheetData>
    <row r="2" spans="1:26" ht="30" customHeight="1">
      <c r="A2" s="28"/>
      <c r="B2" s="28" t="s">
        <v>137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4" spans="1:26">
      <c r="B4" s="30" t="s">
        <v>99</v>
      </c>
      <c r="C4" s="30" t="s">
        <v>2</v>
      </c>
      <c r="D4" s="30" t="s">
        <v>75</v>
      </c>
      <c r="E4" s="30" t="s">
        <v>36</v>
      </c>
      <c r="F4" s="30" t="s">
        <v>37</v>
      </c>
      <c r="G4" s="30" t="s">
        <v>38</v>
      </c>
      <c r="H4" s="30" t="s">
        <v>100</v>
      </c>
      <c r="I4" s="30" t="s">
        <v>39</v>
      </c>
      <c r="J4" s="30" t="s">
        <v>101</v>
      </c>
      <c r="K4" s="30" t="s">
        <v>102</v>
      </c>
      <c r="L4" s="30" t="s">
        <v>103</v>
      </c>
      <c r="M4" s="30" t="s">
        <v>104</v>
      </c>
    </row>
    <row r="5" spans="1:26">
      <c r="B5" s="31">
        <v>1</v>
      </c>
      <c r="C5" s="32">
        <v>42187</v>
      </c>
      <c r="D5" s="33" t="s">
        <v>44</v>
      </c>
      <c r="E5" s="31" t="str">
        <f>IFERROR( VLOOKUP( 'Semana 4'!$D5, cálculos!$C$4:$F$27, 4, FALSE), "")</f>
        <v>Kg</v>
      </c>
      <c r="F5" s="31">
        <v>100</v>
      </c>
      <c r="G5" s="34">
        <f>IFERROR( VLOOKUP( 'Semana 4'!$D5, cálculos!$C$4:$F$27, 3, FALSE), "")</f>
        <v>4.28</v>
      </c>
      <c r="H5" s="36">
        <f>IFERROR( 'Semana 4'!$F5 * 'Semana 4'!$G5, "")</f>
        <v>428</v>
      </c>
      <c r="I5" s="38">
        <v>0.05</v>
      </c>
      <c r="J5" s="33" t="s">
        <v>121</v>
      </c>
      <c r="K5" s="45">
        <f>IFERROR( VLOOKUP( 'Semana 4'!$J5, cálculos!$H$4:$I$8, 2,FALSE), "")</f>
        <v>5</v>
      </c>
      <c r="L5" s="34">
        <f>IFERROR( 'Semana 4'!$H5 * ( 1 -'Semana 4'!$I5 ) + 'Semana 4'!$K5, "")</f>
        <v>411.59999999999997</v>
      </c>
      <c r="M5" s="34">
        <f>IF( 'Semana 4'!$B5 = B6, "", SUMIF( 'Semana 4'!$B$5, 'Semana 4'!$B5, 'Semana 4'!$L$5 ))</f>
        <v>411.59999999999997</v>
      </c>
    </row>
    <row r="6" spans="1:26">
      <c r="B6" s="1"/>
    </row>
    <row r="7" spans="1:26" ht="18.75">
      <c r="B7" s="69" t="s">
        <v>132</v>
      </c>
      <c r="C7" s="69"/>
      <c r="D7" s="69"/>
      <c r="E7" s="70"/>
      <c r="F7" s="69"/>
      <c r="G7" s="69"/>
      <c r="H7" s="69"/>
      <c r="I7" s="69"/>
      <c r="J7" s="69"/>
      <c r="K7" s="69"/>
      <c r="L7" s="69"/>
      <c r="M7" s="71">
        <f>SUM( 'Semana 4'!$L$5 ) -SUM( 'Semana 4'!$K$5 )</f>
        <v>406.59999999999997</v>
      </c>
    </row>
    <row r="8" spans="1:26" ht="18.75">
      <c r="B8" s="72" t="s">
        <v>133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3">
        <f>SUM( 'Semana 4'!$K$5 )</f>
        <v>5</v>
      </c>
    </row>
    <row r="9" spans="1:26" ht="18.75">
      <c r="B9" s="72" t="s">
        <v>134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>
        <f t="array" ref="M9">SUM( IF( FREQUENCY( 'Semana 4'!$B$5,'Semana 4'!$B$5 ) &gt; 0, 1, 0 ))</f>
        <v>1</v>
      </c>
    </row>
    <row r="10" spans="1:26">
      <c r="G10" s="1"/>
    </row>
    <row r="11" spans="1:26">
      <c r="A11" s="1"/>
    </row>
    <row r="12" spans="1:26">
      <c r="A12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8EAADB"/>
  </sheetPr>
  <dimension ref="A5:J1000"/>
  <sheetViews>
    <sheetView workbookViewId="0">
      <selection activeCell="D16" sqref="D16"/>
    </sheetView>
  </sheetViews>
  <sheetFormatPr defaultColWidth="14.42578125" defaultRowHeight="15" customHeight="1"/>
  <cols>
    <col min="1" max="1" width="18" style="79" bestFit="1" customWidth="1"/>
    <col min="2" max="2" width="16.5703125" style="79" bestFit="1" customWidth="1"/>
    <col min="3" max="3" width="19.7109375" style="79" bestFit="1" customWidth="1"/>
    <col min="4" max="4" width="25.85546875" style="79" bestFit="1" customWidth="1"/>
    <col min="5" max="5" width="19.42578125" style="79" customWidth="1"/>
    <col min="6" max="6" width="18" style="79" bestFit="1" customWidth="1"/>
    <col min="7" max="7" width="22" style="79" bestFit="1" customWidth="1"/>
    <col min="8" max="8" width="19.7109375" style="79" bestFit="1" customWidth="1"/>
    <col min="9" max="9" width="14.28515625" style="79" bestFit="1" customWidth="1"/>
    <col min="10" max="10" width="20.5703125" customWidth="1"/>
    <col min="11" max="26" width="8.7109375" customWidth="1"/>
  </cols>
  <sheetData>
    <row r="5" spans="1:10">
      <c r="C5" s="4"/>
      <c r="G5" s="4"/>
    </row>
    <row r="6" spans="1:10">
      <c r="C6" s="65"/>
      <c r="D6" s="4"/>
      <c r="E6" s="66"/>
      <c r="G6" s="67"/>
      <c r="H6" s="66"/>
      <c r="I6" s="66"/>
      <c r="J6" s="68"/>
    </row>
    <row r="7" spans="1:10">
      <c r="A7" s="88" t="s">
        <v>126</v>
      </c>
      <c r="B7" s="79" t="s">
        <v>167</v>
      </c>
      <c r="C7" s="79" t="s">
        <v>127</v>
      </c>
      <c r="D7" s="79" t="s">
        <v>168</v>
      </c>
      <c r="E7" s="91"/>
      <c r="F7" s="88" t="s">
        <v>126</v>
      </c>
      <c r="G7" s="79" t="s">
        <v>169</v>
      </c>
      <c r="H7" s="79" t="s">
        <v>127</v>
      </c>
      <c r="I7" s="79" t="s">
        <v>170</v>
      </c>
      <c r="J7" s="92"/>
    </row>
    <row r="8" spans="1:10" ht="15" customHeight="1">
      <c r="A8" s="65">
        <v>42187</v>
      </c>
      <c r="B8" s="89">
        <v>428</v>
      </c>
      <c r="C8" s="89">
        <v>100</v>
      </c>
      <c r="D8" s="90">
        <v>411.59999999999997</v>
      </c>
      <c r="E8" s="66"/>
      <c r="F8" s="67" t="s">
        <v>121</v>
      </c>
      <c r="G8" s="90">
        <v>5</v>
      </c>
      <c r="H8" s="89">
        <v>100</v>
      </c>
      <c r="I8" s="90">
        <v>411.59999999999997</v>
      </c>
    </row>
    <row r="9" spans="1:10" ht="15" customHeight="1">
      <c r="A9" s="65" t="s">
        <v>129</v>
      </c>
      <c r="B9" s="89">
        <v>428</v>
      </c>
      <c r="C9" s="89">
        <v>100</v>
      </c>
      <c r="D9" s="90">
        <v>411.59999999999997</v>
      </c>
      <c r="E9" s="66"/>
      <c r="F9" s="67" t="s">
        <v>129</v>
      </c>
      <c r="G9" s="90">
        <v>5</v>
      </c>
      <c r="H9" s="89">
        <v>100</v>
      </c>
      <c r="I9" s="90">
        <v>411.59999999999997</v>
      </c>
    </row>
    <row r="10" spans="1:10" ht="15" customHeight="1">
      <c r="A10"/>
      <c r="B10"/>
      <c r="C10"/>
      <c r="D10"/>
      <c r="E10" s="66"/>
      <c r="F10"/>
      <c r="G10"/>
      <c r="H10"/>
      <c r="I10"/>
    </row>
    <row r="11" spans="1:10" ht="15" customHeight="1">
      <c r="A11"/>
      <c r="B11"/>
      <c r="C11"/>
      <c r="D11"/>
      <c r="F11"/>
      <c r="G11"/>
      <c r="H11"/>
      <c r="I11"/>
    </row>
    <row r="12" spans="1:10" ht="15" customHeight="1">
      <c r="A12"/>
      <c r="B12"/>
      <c r="C12"/>
      <c r="D12"/>
      <c r="F12"/>
      <c r="G12"/>
      <c r="H12"/>
      <c r="I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1879B4"/>
  </sheetPr>
  <dimension ref="A2:Z1000"/>
  <sheetViews>
    <sheetView showGridLines="0" workbookViewId="0"/>
  </sheetViews>
  <sheetFormatPr defaultColWidth="14.42578125" defaultRowHeight="15" customHeight="1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140625" customWidth="1"/>
    <col min="14" max="26" width="8.7109375" customWidth="1"/>
  </cols>
  <sheetData>
    <row r="2" spans="1:26" ht="30" customHeight="1">
      <c r="A2" s="28"/>
      <c r="B2" s="28" t="s">
        <v>138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4" spans="1:26">
      <c r="B4" s="30" t="s">
        <v>99</v>
      </c>
      <c r="C4" s="30" t="s">
        <v>2</v>
      </c>
      <c r="D4" s="30" t="s">
        <v>75</v>
      </c>
      <c r="E4" s="30" t="s">
        <v>36</v>
      </c>
      <c r="F4" s="30" t="s">
        <v>37</v>
      </c>
      <c r="G4" s="30" t="s">
        <v>38</v>
      </c>
      <c r="H4" s="30" t="s">
        <v>100</v>
      </c>
      <c r="I4" s="30" t="s">
        <v>39</v>
      </c>
      <c r="J4" s="30" t="s">
        <v>101</v>
      </c>
      <c r="K4" s="30" t="s">
        <v>102</v>
      </c>
      <c r="L4" s="30" t="s">
        <v>103</v>
      </c>
      <c r="M4" s="30" t="s">
        <v>104</v>
      </c>
    </row>
    <row r="5" spans="1:26">
      <c r="B5" s="31">
        <v>1</v>
      </c>
      <c r="C5" s="32">
        <v>42187</v>
      </c>
      <c r="D5" s="33" t="s">
        <v>56</v>
      </c>
      <c r="E5" s="31" t="str">
        <f>IFERROR( VLOOKUP( 'Semana 5'!$D5, cálculos!$C$4:$F$27, 4, FALSE), "")</f>
        <v>Pacote</v>
      </c>
      <c r="F5" s="31">
        <v>450</v>
      </c>
      <c r="G5" s="34">
        <f>IFERROR( VLOOKUP( 'Semana 5'!$D5, cálculos!$C$4:$F$27, 3, FALSE), "")</f>
        <v>1.99</v>
      </c>
      <c r="H5" s="36">
        <f>IFERROR( 'Semana 5'!$F5 * 'Semana 5'!$G5, "")</f>
        <v>895.5</v>
      </c>
      <c r="I5" s="38">
        <v>0.1</v>
      </c>
      <c r="J5" s="33" t="s">
        <v>124</v>
      </c>
      <c r="K5" s="45">
        <f>IFERROR( VLOOKUP( 'Semana 5'!$J5, cálculos!$H$4:$I$8, 2,FALSE), "")</f>
        <v>8</v>
      </c>
      <c r="L5" s="34">
        <f>IFERROR( 'Semana 5'!$H5 * ( 1 -'Semana 5'!$I5 ) + 'Semana 5'!$K5, "")</f>
        <v>813.95</v>
      </c>
      <c r="M5" s="34">
        <f>IF( 'Semana 5'!$B5 = B6, "", SUMIF( 'Semana 5'!$B$5, 'Semana 5'!$B5, 'Semana 5'!$L$5 ))</f>
        <v>813.95</v>
      </c>
    </row>
    <row r="6" spans="1:26">
      <c r="B6" s="1"/>
    </row>
    <row r="7" spans="1:26" ht="18.75">
      <c r="B7" s="69" t="s">
        <v>132</v>
      </c>
      <c r="C7" s="69"/>
      <c r="D7" s="69"/>
      <c r="E7" s="70"/>
      <c r="F7" s="69"/>
      <c r="G7" s="69"/>
      <c r="H7" s="69"/>
      <c r="I7" s="69"/>
      <c r="J7" s="69"/>
      <c r="K7" s="69"/>
      <c r="L7" s="69"/>
      <c r="M7" s="71">
        <f>SUM( 'Semana 5'!$L$5 ) -SUM( 'Semana 5'!$K$5 )</f>
        <v>805.95</v>
      </c>
    </row>
    <row r="8" spans="1:26" ht="18.75">
      <c r="B8" s="72" t="s">
        <v>133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3">
        <f>SUM( 'Semana 5'!$K$5 )</f>
        <v>8</v>
      </c>
    </row>
    <row r="9" spans="1:26" ht="18.75">
      <c r="B9" s="72" t="s">
        <v>134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>
        <f t="array" ref="M9">SUM( IF( FREQUENCY( 'Semana 5'!$B$5,'Semana 5'!$B$5 ) &gt; 0, 1, 0 ))</f>
        <v>1</v>
      </c>
    </row>
    <row r="10" spans="1:26">
      <c r="G10" s="1"/>
    </row>
    <row r="11" spans="1:26">
      <c r="A11" s="1"/>
    </row>
    <row r="12" spans="1:26">
      <c r="A12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>
    <tabColor rgb="FF8EAADB"/>
  </sheetPr>
  <dimension ref="A5:J1000"/>
  <sheetViews>
    <sheetView showGridLines="0" workbookViewId="0">
      <selection activeCell="E19" sqref="E19"/>
    </sheetView>
  </sheetViews>
  <sheetFormatPr defaultColWidth="14.42578125" defaultRowHeight="15" customHeight="1"/>
  <cols>
    <col min="1" max="1" width="18" style="79" bestFit="1" customWidth="1"/>
    <col min="2" max="2" width="16.5703125" style="79" bestFit="1" customWidth="1"/>
    <col min="3" max="3" width="19.7109375" style="79" bestFit="1" customWidth="1"/>
    <col min="4" max="4" width="25.85546875" style="79" bestFit="1" customWidth="1"/>
    <col min="5" max="5" width="19.42578125" style="79" customWidth="1"/>
    <col min="6" max="6" width="18" style="79" bestFit="1" customWidth="1"/>
    <col min="7" max="7" width="22" style="79" bestFit="1" customWidth="1"/>
    <col min="8" max="8" width="19.7109375" style="79" bestFit="1" customWidth="1"/>
    <col min="9" max="9" width="14.28515625" style="79" bestFit="1" customWidth="1"/>
    <col min="10" max="10" width="20.5703125" customWidth="1"/>
    <col min="11" max="26" width="8.7109375" customWidth="1"/>
  </cols>
  <sheetData>
    <row r="5" spans="1:10">
      <c r="C5" s="4"/>
      <c r="G5" s="4"/>
    </row>
    <row r="6" spans="1:10">
      <c r="C6" s="65"/>
      <c r="D6" s="4"/>
      <c r="E6" s="66"/>
      <c r="G6" s="67"/>
      <c r="H6" s="66"/>
      <c r="I6" s="66"/>
      <c r="J6" s="68"/>
    </row>
    <row r="7" spans="1:10">
      <c r="A7" s="88" t="s">
        <v>126</v>
      </c>
      <c r="B7" s="79" t="s">
        <v>167</v>
      </c>
      <c r="C7" s="79" t="s">
        <v>127</v>
      </c>
      <c r="D7" s="79" t="s">
        <v>168</v>
      </c>
      <c r="E7" s="91"/>
      <c r="F7" s="88" t="s">
        <v>126</v>
      </c>
      <c r="G7" s="79" t="s">
        <v>169</v>
      </c>
      <c r="H7" s="79" t="s">
        <v>127</v>
      </c>
      <c r="I7" s="79" t="s">
        <v>170</v>
      </c>
      <c r="J7" s="92"/>
    </row>
    <row r="8" spans="1:10" ht="15" customHeight="1">
      <c r="A8" s="65">
        <v>42187</v>
      </c>
      <c r="B8" s="89">
        <v>895.5</v>
      </c>
      <c r="C8" s="89">
        <v>450</v>
      </c>
      <c r="D8" s="90">
        <v>813.95</v>
      </c>
      <c r="E8" s="66"/>
      <c r="F8" s="67" t="s">
        <v>124</v>
      </c>
      <c r="G8" s="90">
        <v>8</v>
      </c>
      <c r="H8" s="89">
        <v>450</v>
      </c>
      <c r="I8" s="90">
        <v>813.95</v>
      </c>
    </row>
    <row r="9" spans="1:10" ht="15" customHeight="1">
      <c r="A9" s="65" t="s">
        <v>129</v>
      </c>
      <c r="B9" s="89">
        <v>895.5</v>
      </c>
      <c r="C9" s="89">
        <v>450</v>
      </c>
      <c r="D9" s="90">
        <v>813.95</v>
      </c>
      <c r="E9" s="66"/>
      <c r="F9" s="67" t="s">
        <v>129</v>
      </c>
      <c r="G9" s="90">
        <v>8</v>
      </c>
      <c r="H9" s="89">
        <v>450</v>
      </c>
      <c r="I9" s="90">
        <v>813.95</v>
      </c>
    </row>
    <row r="10" spans="1:10" ht="15" customHeight="1">
      <c r="A10"/>
      <c r="B10"/>
      <c r="C10"/>
      <c r="D10"/>
      <c r="E10" s="66"/>
      <c r="F10"/>
      <c r="G10"/>
      <c r="H10"/>
      <c r="I10"/>
    </row>
    <row r="11" spans="1:10" ht="15" customHeight="1">
      <c r="A11"/>
      <c r="B11"/>
      <c r="C11"/>
      <c r="D11"/>
      <c r="F11"/>
      <c r="G11"/>
      <c r="H11"/>
      <c r="I11"/>
    </row>
    <row r="12" spans="1:10" ht="15" customHeight="1">
      <c r="A12"/>
      <c r="B12"/>
      <c r="C12"/>
      <c r="D12"/>
      <c r="F12"/>
      <c r="G12"/>
      <c r="H12"/>
      <c r="I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FF0000"/>
  </sheetPr>
  <dimension ref="A1:K1000"/>
  <sheetViews>
    <sheetView workbookViewId="0"/>
  </sheetViews>
  <sheetFormatPr defaultColWidth="14.42578125" defaultRowHeight="15" customHeight="1"/>
  <cols>
    <col min="1" max="2" width="8.7109375" customWidth="1"/>
    <col min="3" max="3" width="13.140625" customWidth="1"/>
    <col min="4" max="4" width="15.7109375" customWidth="1"/>
    <col min="5" max="5" width="25.85546875" customWidth="1"/>
    <col min="6" max="6" width="24.7109375" customWidth="1"/>
    <col min="7" max="7" width="10" customWidth="1"/>
    <col min="8" max="8" width="19" customWidth="1"/>
    <col min="9" max="9" width="18.85546875" customWidth="1"/>
    <col min="10" max="10" width="8.7109375" customWidth="1"/>
    <col min="11" max="11" width="10.5703125" customWidth="1"/>
    <col min="12" max="26" width="8.7109375" customWidth="1"/>
  </cols>
  <sheetData>
    <row r="1" spans="1:11">
      <c r="A1" t="s">
        <v>139</v>
      </c>
      <c r="D1" s="93" t="s">
        <v>140</v>
      </c>
      <c r="E1" s="94"/>
      <c r="F1" s="94"/>
      <c r="G1" s="94"/>
      <c r="I1" s="1"/>
      <c r="J1" s="1"/>
    </row>
    <row r="2" spans="1:11">
      <c r="A2" t="s">
        <v>141</v>
      </c>
      <c r="I2" s="1"/>
      <c r="J2" s="1"/>
    </row>
    <row r="3" spans="1:11">
      <c r="A3" t="s">
        <v>142</v>
      </c>
      <c r="C3" s="14" t="s">
        <v>143</v>
      </c>
      <c r="D3" s="14" t="s">
        <v>144</v>
      </c>
      <c r="E3" s="14" t="s">
        <v>145</v>
      </c>
      <c r="F3" s="14" t="s">
        <v>36</v>
      </c>
      <c r="H3" s="2" t="s">
        <v>146</v>
      </c>
      <c r="I3" s="3" t="s">
        <v>147</v>
      </c>
      <c r="J3" s="1"/>
      <c r="K3" s="5"/>
    </row>
    <row r="4" spans="1:11">
      <c r="A4" t="s">
        <v>105</v>
      </c>
      <c r="C4" s="3" t="s">
        <v>61</v>
      </c>
      <c r="D4" s="3">
        <v>2.8405</v>
      </c>
      <c r="E4" s="3">
        <v>2.99</v>
      </c>
      <c r="F4" s="3" t="s">
        <v>148</v>
      </c>
      <c r="H4" s="2" t="s">
        <v>121</v>
      </c>
      <c r="I4" s="3">
        <v>5</v>
      </c>
      <c r="J4" s="1"/>
    </row>
    <row r="5" spans="1:11">
      <c r="A5" t="s">
        <v>149</v>
      </c>
      <c r="C5" s="3" t="s">
        <v>53</v>
      </c>
      <c r="D5" s="3">
        <v>1.0580000000000001</v>
      </c>
      <c r="E5" s="3">
        <v>1.1499999999999999</v>
      </c>
      <c r="F5" s="3" t="s">
        <v>150</v>
      </c>
      <c r="H5" s="2" t="s">
        <v>122</v>
      </c>
      <c r="I5" s="3">
        <v>0</v>
      </c>
    </row>
    <row r="6" spans="1:11">
      <c r="A6" t="s">
        <v>151</v>
      </c>
      <c r="C6" s="3" t="s">
        <v>45</v>
      </c>
      <c r="D6" s="3">
        <v>2.3406000000000002</v>
      </c>
      <c r="E6" s="3">
        <v>2.4900000000000002</v>
      </c>
      <c r="F6" s="3" t="s">
        <v>152</v>
      </c>
      <c r="H6" s="2" t="s">
        <v>123</v>
      </c>
      <c r="I6" s="3">
        <v>6.5</v>
      </c>
    </row>
    <row r="7" spans="1:11">
      <c r="A7" t="s">
        <v>153</v>
      </c>
      <c r="C7" s="3" t="s">
        <v>56</v>
      </c>
      <c r="D7" s="3">
        <v>1.8506999999999998</v>
      </c>
      <c r="E7" s="3">
        <v>1.99</v>
      </c>
      <c r="F7" s="3" t="s">
        <v>150</v>
      </c>
      <c r="H7" s="2" t="s">
        <v>124</v>
      </c>
      <c r="I7" s="3">
        <v>8</v>
      </c>
    </row>
    <row r="8" spans="1:11">
      <c r="A8" t="s">
        <v>154</v>
      </c>
      <c r="C8" s="3" t="s">
        <v>95</v>
      </c>
      <c r="D8" s="3">
        <v>1.0924999999999998</v>
      </c>
      <c r="E8" s="3">
        <v>1.1499999999999999</v>
      </c>
      <c r="F8" s="3" t="s">
        <v>150</v>
      </c>
      <c r="H8" s="2" t="s">
        <v>106</v>
      </c>
      <c r="I8" s="3">
        <v>6.5</v>
      </c>
    </row>
    <row r="9" spans="1:11">
      <c r="A9" t="s">
        <v>155</v>
      </c>
      <c r="C9" s="3" t="s">
        <v>96</v>
      </c>
      <c r="D9" s="3">
        <v>0.74260000000000004</v>
      </c>
      <c r="E9" s="3">
        <v>0.79</v>
      </c>
      <c r="F9" s="3" t="s">
        <v>150</v>
      </c>
    </row>
    <row r="10" spans="1:11">
      <c r="A10" t="s">
        <v>156</v>
      </c>
      <c r="C10" s="3" t="s">
        <v>65</v>
      </c>
      <c r="D10" s="3">
        <v>14.469000000000001</v>
      </c>
      <c r="E10" s="3">
        <v>15.9</v>
      </c>
      <c r="F10" s="3" t="s">
        <v>152</v>
      </c>
    </row>
    <row r="11" spans="1:11">
      <c r="A11" t="s">
        <v>157</v>
      </c>
      <c r="C11" s="3" t="s">
        <v>63</v>
      </c>
      <c r="D11" s="3">
        <v>3.6309000000000005</v>
      </c>
      <c r="E11" s="3">
        <v>3.99</v>
      </c>
      <c r="F11" s="3" t="s">
        <v>152</v>
      </c>
      <c r="H11" s="5"/>
    </row>
    <row r="12" spans="1:11">
      <c r="A12" t="s">
        <v>158</v>
      </c>
      <c r="C12" s="3" t="s">
        <v>47</v>
      </c>
      <c r="D12" s="3">
        <v>2.1023999999999998</v>
      </c>
      <c r="E12" s="3">
        <v>2.19</v>
      </c>
      <c r="F12" s="3" t="s">
        <v>159</v>
      </c>
    </row>
    <row r="13" spans="1:11">
      <c r="C13" s="3" t="s">
        <v>52</v>
      </c>
      <c r="D13" s="3">
        <v>4.5409000000000006</v>
      </c>
      <c r="E13" s="3">
        <v>4.99</v>
      </c>
      <c r="F13" s="3" t="s">
        <v>160</v>
      </c>
    </row>
    <row r="14" spans="1:11">
      <c r="C14" s="3" t="s">
        <v>50</v>
      </c>
      <c r="D14" s="3">
        <v>6.3449999999999998</v>
      </c>
      <c r="E14" s="3">
        <v>6.75</v>
      </c>
      <c r="F14" s="3" t="s">
        <v>161</v>
      </c>
    </row>
    <row r="15" spans="1:11">
      <c r="C15" s="3" t="s">
        <v>42</v>
      </c>
      <c r="D15" s="3">
        <v>2.3660000000000001</v>
      </c>
      <c r="E15" s="3">
        <v>2.6</v>
      </c>
      <c r="F15" s="3" t="s">
        <v>148</v>
      </c>
    </row>
    <row r="16" spans="1:11">
      <c r="C16" s="3" t="s">
        <v>44</v>
      </c>
      <c r="D16" s="3">
        <v>4.0659999999999998</v>
      </c>
      <c r="E16" s="3">
        <v>4.28</v>
      </c>
      <c r="F16" s="3" t="s">
        <v>152</v>
      </c>
    </row>
    <row r="17" spans="3:6">
      <c r="C17" s="3" t="s">
        <v>58</v>
      </c>
      <c r="D17" s="3">
        <v>6.4216000000000006</v>
      </c>
      <c r="E17" s="3">
        <v>6.98</v>
      </c>
      <c r="F17" s="3" t="s">
        <v>152</v>
      </c>
    </row>
    <row r="18" spans="3:6">
      <c r="C18" s="3" t="s">
        <v>97</v>
      </c>
      <c r="D18" s="3">
        <v>1.3708</v>
      </c>
      <c r="E18" s="3">
        <v>1.49</v>
      </c>
      <c r="F18" s="3" t="s">
        <v>162</v>
      </c>
    </row>
    <row r="19" spans="3:6">
      <c r="C19" s="3" t="s">
        <v>55</v>
      </c>
      <c r="D19" s="3">
        <v>2.6299000000000001</v>
      </c>
      <c r="E19" s="3">
        <v>2.89</v>
      </c>
      <c r="F19" s="3" t="s">
        <v>148</v>
      </c>
    </row>
    <row r="20" spans="3:6">
      <c r="C20" s="3" t="s">
        <v>60</v>
      </c>
      <c r="D20" s="3">
        <v>22.226999999999997</v>
      </c>
      <c r="E20" s="3">
        <v>23.9</v>
      </c>
      <c r="F20" s="3" t="s">
        <v>152</v>
      </c>
    </row>
    <row r="21" spans="3:6" ht="15.75" customHeight="1">
      <c r="C21" s="3" t="s">
        <v>113</v>
      </c>
      <c r="D21" s="3">
        <v>23.827999999999999</v>
      </c>
      <c r="E21" s="3">
        <v>25.9</v>
      </c>
      <c r="F21" s="3" t="s">
        <v>152</v>
      </c>
    </row>
    <row r="22" spans="3:6" ht="15.75" customHeight="1">
      <c r="C22" s="3" t="s">
        <v>116</v>
      </c>
      <c r="D22" s="3">
        <v>2.1749000000000001</v>
      </c>
      <c r="E22" s="3">
        <v>2.39</v>
      </c>
      <c r="F22" s="3" t="s">
        <v>162</v>
      </c>
    </row>
    <row r="23" spans="3:6" ht="15.75" customHeight="1">
      <c r="C23" s="3" t="s">
        <v>48</v>
      </c>
      <c r="D23" s="3">
        <v>3.2084999999999999</v>
      </c>
      <c r="E23" s="3">
        <v>3.45</v>
      </c>
      <c r="F23" s="3" t="s">
        <v>162</v>
      </c>
    </row>
    <row r="24" spans="3:6" ht="15.75" customHeight="1">
      <c r="C24" s="3" t="s">
        <v>125</v>
      </c>
      <c r="D24" s="3">
        <v>5.3544000000000009</v>
      </c>
      <c r="E24" s="3">
        <v>5.82</v>
      </c>
      <c r="F24" s="3" t="s">
        <v>152</v>
      </c>
    </row>
    <row r="25" spans="3:6" ht="15.75" customHeight="1">
      <c r="C25" s="3" t="s">
        <v>130</v>
      </c>
      <c r="D25" s="3">
        <v>9.1009999999999991</v>
      </c>
      <c r="E25" s="3">
        <v>9.58</v>
      </c>
      <c r="F25" s="3" t="s">
        <v>152</v>
      </c>
    </row>
    <row r="26" spans="3:6" ht="15.75" customHeight="1">
      <c r="C26" s="3" t="s">
        <v>66</v>
      </c>
      <c r="D26" s="3">
        <v>26.012999999999998</v>
      </c>
      <c r="E26" s="3">
        <v>29.9</v>
      </c>
      <c r="F26" s="3" t="s">
        <v>163</v>
      </c>
    </row>
    <row r="27" spans="3:6" ht="15.75" customHeight="1">
      <c r="C27" s="3" t="s">
        <v>135</v>
      </c>
      <c r="D27" s="3">
        <v>46.664999999999999</v>
      </c>
      <c r="E27" s="3">
        <v>54.9</v>
      </c>
      <c r="F27" s="3" t="s">
        <v>163</v>
      </c>
    </row>
    <row r="28" spans="3:6" ht="15.75" customHeight="1"/>
    <row r="29" spans="3:6" ht="15.75" customHeight="1"/>
    <row r="30" spans="3:6" ht="15.75" customHeight="1"/>
    <row r="31" spans="3:6" ht="15.75" customHeight="1"/>
    <row r="32" spans="3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D1:G1"/>
  </mergeCells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INTERNO</vt:lpstr>
      <vt:lpstr>MENU</vt:lpstr>
      <vt:lpstr>Despesas</vt:lpstr>
      <vt:lpstr>Compra de Mercadorias</vt:lpstr>
      <vt:lpstr>Investimentos</vt:lpstr>
      <vt:lpstr>Controle de Estoque</vt:lpstr>
      <vt:lpstr>Resultados</vt:lpstr>
      <vt:lpstr>Vendas</vt:lpstr>
      <vt:lpstr>Semana 1</vt:lpstr>
      <vt:lpstr>Análise S1</vt:lpstr>
      <vt:lpstr>Semana 2</vt:lpstr>
      <vt:lpstr>Análise S2</vt:lpstr>
      <vt:lpstr>Semana 3</vt:lpstr>
      <vt:lpstr>Análise S3</vt:lpstr>
      <vt:lpstr>Semana 4</vt:lpstr>
      <vt:lpstr>Análise S4</vt:lpstr>
      <vt:lpstr>Semana 5</vt:lpstr>
      <vt:lpstr>Análise S5</vt:lpstr>
      <vt:lpstr>cálculos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danbros</cp:lastModifiedBy>
  <dcterms:created xsi:type="dcterms:W3CDTF">2019-05-04T21:22:59Z</dcterms:created>
  <dcterms:modified xsi:type="dcterms:W3CDTF">2019-05-05T05:33:05Z</dcterms:modified>
</cp:coreProperties>
</file>