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Sheet1" sheetId="1" r:id="rId1"/>
    <sheet name="降雨量（泉域）" sheetId="2" r:id="rId2"/>
    <sheet name="补给量" sheetId="3" r:id="rId3"/>
    <sheet name="开采量（泉域）" sheetId="4" r:id="rId4"/>
    <sheet name="地下水位" sheetId="5" r:id="rId5"/>
    <sheet name="结果预测（×）" sheetId="6" r:id="rId6"/>
    <sheet name="预测（×)" sheetId="10" r:id="rId7"/>
    <sheet name="优化方案" sheetId="7" r:id="rId8"/>
    <sheet name="5年" sheetId="8" r:id="rId9"/>
    <sheet name="预测方案" sheetId="11" r:id="rId10"/>
    <sheet name="优化 2m每a" sheetId="12" r:id="rId11"/>
    <sheet name="优化5m每a" sheetId="13" r:id="rId12"/>
    <sheet name="Sheet2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<sst xmlns="http://schemas.openxmlformats.org/spreadsheetml/2006/main" count="536" uniqueCount="283">
  <si>
    <t>时间</t>
  </si>
  <si>
    <t>降雨入渗量（万m³）</t>
  </si>
  <si>
    <t>十三陵水库（万m³）</t>
  </si>
  <si>
    <t>桃峪口水库（万m³）</t>
  </si>
  <si>
    <t>滨河森林公园（万m³）</t>
  </si>
  <si>
    <t>开采量（万m³）</t>
  </si>
  <si>
    <t>水位年均变化</t>
  </si>
  <si>
    <t>△h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</si>
  <si>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</si>
  <si>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</si>
  <si>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</si>
  <si>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</si>
  <si>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</si>
  <si>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</si>
  <si>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</si>
  <si>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</si>
  <si>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</si>
  <si>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</si>
  <si>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</si>
  <si>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</si>
  <si>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</si>
  <si>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</si>
  <si>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</si>
  <si>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</si>
  <si>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</si>
  <si>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</si>
  <si>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</si>
  <si>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</si>
  <si>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</si>
  <si>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</si>
  <si>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</si>
  <si>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</si>
  <si>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</si>
  <si>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</si>
  <si>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</si>
  <si>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</si>
  <si>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</si>
  <si>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</si>
  <si>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</si>
  <si>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</si>
  <si>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</si>
  <si>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</si>
  <si>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</si>
  <si>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</si>
  <si>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</si>
  <si>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</si>
  <si>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</si>
  <si>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</si>
  <si>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</si>
  <si>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</si>
  <si>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</si>
  <si>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</si>
  <si>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</si>
  <si>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</si>
  <si>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</si>
  <si>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</si>
  <si>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</si>
  <si>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</si>
  <si>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</si>
  <si>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</si>
  <si>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</si>
  <si>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</si>
  <si>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</si>
  <si>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</si>
  <si>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</si>
  <si>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</si>
  <si>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</si>
  <si>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</si>
  <si>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</si>
  <si>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</si>
  <si>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</si>
  <si>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</si>
  <si>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</si>
  <si>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</si>
  <si>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</si>
  <si>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</si>
  <si>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</si>
  <si>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</si>
  <si>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</si>
  <si>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</si>
  <si>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</si>
  <si>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</si>
  <si>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</si>
  <si>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</si>
  <si>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</si>
  <si>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</si>
  <si>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</si>
  <si>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</si>
  <si>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</si>
  <si>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</si>
  <si>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</si>
  <si>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</si>
  <si>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</si>
  <si>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</si>
  <si>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</si>
  <si>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</si>
  <si>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</si>
  <si>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</si>
  <si>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</si>
  <si>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</si>
  <si>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</si>
  <si>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</si>
  <si>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</si>
  <si>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</si>
  <si>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年份</t>
  </si>
  <si>
    <t>测站</t>
  </si>
  <si>
    <r>
      <rPr>
        <sz val="10"/>
        <rFont val="Times New Roman"/>
        <charset val="134"/>
      </rPr>
      <t xml:space="preserve">            </t>
    </r>
    <r>
      <rPr>
        <sz val="10"/>
        <rFont val="宋体"/>
        <charset val="134"/>
      </rPr>
      <t>月份</t>
    </r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</si>
  <si>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</si>
  <si>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</si>
  <si>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</si>
  <si>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</si>
  <si>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</si>
  <si>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</si>
  <si>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</si>
  <si>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</si>
  <si>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</si>
  <si>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</si>
  <si>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</si>
  <si>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</si>
  <si>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年降水量/mm</t>
  </si>
  <si>
    <t>年平均降水量/mm</t>
  </si>
  <si>
    <t>泉域面积（㎡）</t>
  </si>
  <si>
    <t>入渗系数</t>
  </si>
  <si>
    <t>降水入渗量（m³）</t>
  </si>
  <si>
    <t>降水入渗量（万m³）</t>
  </si>
  <si>
    <t>降水入渗量/万m³</t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</si>
  <si>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降水量</t>
    </r>
  </si>
  <si>
    <t>丰水年</t>
  </si>
  <si>
    <t>2020年</t>
  </si>
  <si>
    <t>编号</t>
  </si>
  <si>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站名</t>
    </r>
  </si>
  <si>
    <t>平水年</t>
  </si>
  <si>
    <t>2018年</t>
  </si>
  <si>
    <t>2015年</t>
  </si>
  <si>
    <r>
      <rPr>
        <sz val="10"/>
        <rFont val="宋体"/>
        <charset val="134"/>
      </rPr>
      <t>兴</t>
    </r>
    <r>
      <rPr>
        <sz val="10"/>
        <rFont val="Times New Roman"/>
        <charset val="134"/>
      </rPr>
      <t xml:space="preserve">        </t>
    </r>
    <r>
      <rPr>
        <sz val="10"/>
        <rFont val="宋体"/>
        <charset val="134"/>
      </rPr>
      <t>寿</t>
    </r>
  </si>
  <si>
    <t>枯水年</t>
  </si>
  <si>
    <t>2019年</t>
  </si>
  <si>
    <r>
      <rPr>
        <sz val="10"/>
        <rFont val="宋体"/>
        <charset val="134"/>
      </rPr>
      <t>昌</t>
    </r>
    <r>
      <rPr>
        <sz val="10"/>
        <rFont val="Times New Roman"/>
        <charset val="134"/>
      </rPr>
      <t xml:space="preserve">        </t>
    </r>
    <r>
      <rPr>
        <sz val="10"/>
        <rFont val="宋体"/>
        <charset val="134"/>
      </rPr>
      <t>平</t>
    </r>
  </si>
  <si>
    <r>
      <rPr>
        <sz val="10"/>
        <rFont val="宋体"/>
        <charset val="134"/>
      </rPr>
      <t>马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池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口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</si>
  <si>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 xml:space="preserve">        </t>
    </r>
    <r>
      <rPr>
        <sz val="10"/>
        <rFont val="宋体"/>
        <charset val="134"/>
      </rPr>
      <t>邵</t>
    </r>
  </si>
  <si>
    <t>P3型曲线</t>
  </si>
  <si>
    <t>降水量/mm</t>
  </si>
  <si>
    <r>
      <rPr>
        <sz val="10"/>
        <rFont val="宋体"/>
        <charset val="134"/>
      </rPr>
      <t>十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三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陵</t>
    </r>
  </si>
  <si>
    <t>丰水年（25%）</t>
  </si>
  <si>
    <t>2016年</t>
  </si>
  <si>
    <t>平水年（50%）</t>
  </si>
  <si>
    <t>枯水年（75%）</t>
  </si>
  <si>
    <t>2017年</t>
  </si>
  <si>
    <r>
      <rPr>
        <sz val="10"/>
        <rFont val="宋体"/>
        <charset val="134"/>
      </rPr>
      <t>兴</t>
    </r>
    <r>
      <rPr>
        <sz val="10"/>
        <rFont val="Times New Roman"/>
        <charset val="0"/>
      </rPr>
      <t xml:space="preserve">        </t>
    </r>
    <r>
      <rPr>
        <sz val="10"/>
        <rFont val="宋体"/>
        <charset val="134"/>
      </rPr>
      <t>寿</t>
    </r>
  </si>
  <si>
    <r>
      <rPr>
        <sz val="10"/>
        <rFont val="宋体"/>
        <charset val="134"/>
      </rPr>
      <t>昌</t>
    </r>
    <r>
      <rPr>
        <sz val="10"/>
        <rFont val="Times New Roman"/>
        <charset val="0"/>
      </rPr>
      <t xml:space="preserve">        </t>
    </r>
    <r>
      <rPr>
        <sz val="10"/>
        <rFont val="宋体"/>
        <charset val="134"/>
      </rPr>
      <t>平</t>
    </r>
  </si>
  <si>
    <r>
      <rPr>
        <sz val="10"/>
        <rFont val="宋体"/>
        <charset val="134"/>
      </rPr>
      <t>马</t>
    </r>
    <r>
      <rPr>
        <sz val="10"/>
        <rFont val="Times New Roman"/>
        <charset val="0"/>
      </rPr>
      <t xml:space="preserve">  </t>
    </r>
    <r>
      <rPr>
        <sz val="10"/>
        <rFont val="宋体"/>
        <charset val="134"/>
      </rPr>
      <t>池</t>
    </r>
    <r>
      <rPr>
        <sz val="10"/>
        <rFont val="Times New Roman"/>
        <charset val="0"/>
      </rPr>
      <t xml:space="preserve">  </t>
    </r>
    <r>
      <rPr>
        <sz val="10"/>
        <rFont val="宋体"/>
        <charset val="134"/>
      </rPr>
      <t>口</t>
    </r>
  </si>
  <si>
    <r>
      <rPr>
        <sz val="10"/>
        <rFont val="宋体"/>
        <charset val="134"/>
      </rPr>
      <t>南</t>
    </r>
    <r>
      <rPr>
        <sz val="10"/>
        <rFont val="Times New Roman"/>
        <charset val="0"/>
      </rPr>
      <t xml:space="preserve">        </t>
    </r>
    <r>
      <rPr>
        <sz val="10"/>
        <rFont val="宋体"/>
        <charset val="134"/>
      </rPr>
      <t>邵</t>
    </r>
  </si>
  <si>
    <r>
      <rPr>
        <sz val="10"/>
        <rFont val="宋体"/>
        <charset val="134"/>
      </rPr>
      <t>十</t>
    </r>
    <r>
      <rPr>
        <sz val="10"/>
        <rFont val="Times New Roman"/>
        <charset val="0"/>
      </rPr>
      <t xml:space="preserve">  </t>
    </r>
    <r>
      <rPr>
        <sz val="10"/>
        <rFont val="宋体"/>
        <charset val="134"/>
      </rPr>
      <t>三</t>
    </r>
    <r>
      <rPr>
        <sz val="10"/>
        <rFont val="Times New Roman"/>
        <charset val="0"/>
      </rPr>
      <t xml:space="preserve">  </t>
    </r>
    <r>
      <rPr>
        <sz val="10"/>
        <rFont val="宋体"/>
        <charset val="134"/>
      </rPr>
      <t>陵</t>
    </r>
  </si>
  <si>
    <t>2021年</t>
  </si>
  <si>
    <t>2022年</t>
  </si>
  <si>
    <r>
      <rPr>
        <b/>
        <sz val="10.5"/>
        <color theme="1"/>
        <rFont val="宋体"/>
        <charset val="134"/>
      </rPr>
      <t>年份</t>
    </r>
  </si>
  <si>
    <t>十三陵水库</t>
  </si>
  <si>
    <r>
      <rPr>
        <b/>
        <sz val="10.5"/>
        <color theme="1"/>
        <rFont val="宋体"/>
        <charset val="134"/>
      </rPr>
      <t>昌平新城滨河公园</t>
    </r>
  </si>
  <si>
    <r>
      <rPr>
        <b/>
        <sz val="10.5"/>
        <color theme="1"/>
        <rFont val="宋体"/>
        <charset val="134"/>
      </rPr>
      <t>桃峪口水库</t>
    </r>
  </si>
  <si>
    <r>
      <rPr>
        <b/>
        <sz val="10.5"/>
        <color theme="1"/>
        <rFont val="宋体"/>
        <charset val="134"/>
      </rPr>
      <t>共计</t>
    </r>
  </si>
  <si>
    <t>最终版</t>
  </si>
  <si>
    <t>十三陵水库转换</t>
  </si>
  <si>
    <t>昌平新城滨河公园</t>
  </si>
  <si>
    <t>桃峪口水库</t>
  </si>
  <si>
    <r>
      <rPr>
        <b/>
        <sz val="10.5"/>
        <color theme="1"/>
        <rFont val="宋体"/>
        <charset val="134"/>
      </rPr>
      <t>总计</t>
    </r>
  </si>
  <si>
    <t>表2白河堡补水（由于花海和七孔桥入渗能力较大，默认所有补水量全部回补至地下）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</si>
  <si>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</si>
  <si>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</si>
  <si>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</si>
  <si>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</si>
  <si>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</si>
  <si>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</si>
  <si>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</si>
  <si>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</si>
  <si>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</si>
  <si>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</si>
  <si>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</si>
  <si>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</si>
  <si>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年度累计水量</t>
  </si>
  <si>
    <t>回补天数</t>
  </si>
  <si>
    <t>表1京密引水渠补水</t>
  </si>
  <si>
    <t>十三陵水库存蓄</t>
  </si>
  <si>
    <r>
      <rPr>
        <b/>
        <sz val="10"/>
        <color rgb="FF000000"/>
        <rFont val="Times New Roman"/>
        <charset val="134"/>
      </rPr>
      <t>年份</t>
    </r>
  </si>
  <si>
    <r>
      <rPr>
        <b/>
        <sz val="10"/>
        <color rgb="FF000000"/>
        <rFont val="Times New Roman"/>
        <charset val="134"/>
      </rPr>
      <t>昌平新城滨河公园</t>
    </r>
  </si>
  <si>
    <r>
      <rPr>
        <b/>
        <sz val="10"/>
        <color rgb="FF000000"/>
        <rFont val="Times New Roman"/>
        <charset val="134"/>
      </rPr>
      <t>桃峪口水库</t>
    </r>
  </si>
  <si>
    <r>
      <rPr>
        <b/>
        <sz val="10"/>
        <color rgb="FF000000"/>
        <rFont val="Times New Roman"/>
        <charset val="134"/>
      </rPr>
      <t>共计</t>
    </r>
  </si>
  <si>
    <t>白河堡</t>
  </si>
  <si>
    <t>京密引水渠</t>
  </si>
  <si>
    <t>总计</t>
  </si>
  <si>
    <t>小计</t>
  </si>
  <si>
    <r>
      <rPr>
        <sz val="10"/>
        <color rgb="FF000000"/>
        <rFont val="Times New Roman"/>
        <charset val="134"/>
      </rPr>
      <t>补水工程检修</t>
    </r>
  </si>
  <si>
    <t>补水工程检修</t>
  </si>
  <si>
    <r>
      <rPr>
        <b/>
        <sz val="10"/>
        <color rgb="FF000000"/>
        <rFont val="Times New Roman"/>
        <charset val="134"/>
      </rPr>
      <t>总计</t>
    </r>
  </si>
  <si>
    <t>昌平全区总计</t>
  </si>
  <si>
    <r>
      <rPr>
        <sz val="11"/>
        <color theme="1"/>
        <rFont val="宋体"/>
        <charset val="134"/>
      </rPr>
      <t>城北街道办事处</t>
    </r>
  </si>
  <si>
    <r>
      <rPr>
        <sz val="11"/>
        <color theme="1"/>
        <rFont val="宋体"/>
        <charset val="134"/>
      </rPr>
      <t>城南街道办事处</t>
    </r>
  </si>
  <si>
    <r>
      <rPr>
        <sz val="11"/>
        <color theme="1"/>
        <rFont val="宋体"/>
        <charset val="134"/>
      </rPr>
      <t>小汤山镇</t>
    </r>
  </si>
  <si>
    <r>
      <rPr>
        <sz val="11"/>
        <color theme="1"/>
        <rFont val="宋体"/>
        <charset val="134"/>
      </rPr>
      <t>南邵镇</t>
    </r>
  </si>
  <si>
    <r>
      <rPr>
        <sz val="11"/>
        <color theme="1"/>
        <rFont val="宋体"/>
        <charset val="134"/>
      </rPr>
      <t>崔村镇</t>
    </r>
  </si>
  <si>
    <r>
      <rPr>
        <sz val="11"/>
        <color theme="1"/>
        <rFont val="宋体"/>
        <charset val="134"/>
      </rPr>
      <t>百善镇</t>
    </r>
  </si>
  <si>
    <r>
      <rPr>
        <sz val="11"/>
        <color theme="1"/>
        <rFont val="宋体"/>
        <charset val="134"/>
      </rPr>
      <t>北七家镇</t>
    </r>
  </si>
  <si>
    <r>
      <rPr>
        <sz val="11"/>
        <color theme="1"/>
        <rFont val="宋体"/>
        <charset val="134"/>
      </rPr>
      <t>兴寿镇</t>
    </r>
  </si>
  <si>
    <r>
      <rPr>
        <sz val="11"/>
        <color theme="1"/>
        <rFont val="宋体"/>
        <charset val="134"/>
      </rPr>
      <t>十三陵镇</t>
    </r>
  </si>
  <si>
    <r>
      <rPr>
        <sz val="11"/>
        <color theme="1"/>
        <rFont val="宋体"/>
        <charset val="134"/>
      </rPr>
      <t>延寿镇</t>
    </r>
  </si>
  <si>
    <t>北石槽</t>
  </si>
  <si>
    <t>赵全营</t>
  </si>
  <si>
    <t>高丽营</t>
  </si>
  <si>
    <t>泉域内总计</t>
  </si>
  <si>
    <t>月份</t>
  </si>
  <si>
    <t>水位（m）</t>
  </si>
  <si>
    <t>水位差（m）</t>
  </si>
  <si>
    <t>水位-6m</t>
  </si>
  <si>
    <t>利用张各庄站和景文屯74站进行校核</t>
  </si>
  <si>
    <t>替换数据</t>
  </si>
  <si>
    <t>8697.659355096,1954.86,3.45,296.16,10150.542</t>
  </si>
  <si>
    <t>2022年现状水位</t>
  </si>
  <si>
    <t>模型输入数据</t>
  </si>
  <si>
    <t>方案</t>
  </si>
  <si>
    <r>
      <rPr>
        <sz val="11"/>
        <color theme="1"/>
        <rFont val="宋体"/>
        <charset val="134"/>
      </rPr>
      <t>水位变化</t>
    </r>
  </si>
  <si>
    <t>与22年雨量差值</t>
  </si>
  <si>
    <t>10338.7049251404,1954.86,3.45,296.16,10150.542</t>
  </si>
  <si>
    <t>丰水年，2022年现状补水及开采</t>
  </si>
  <si>
    <t>9638.809803624,1954.86,3.45,296.16,10150.542</t>
  </si>
  <si>
    <t>平水年，2022年现状补水及开采</t>
  </si>
  <si>
    <r>
      <rPr>
        <sz val="10.5"/>
        <color rgb="FF1750EB"/>
        <rFont val="Courier New"/>
        <charset val="134"/>
      </rPr>
      <t>8070.479128896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1954.86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3.45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296.16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10150.542</t>
    </r>
  </si>
  <si>
    <t>枯水年，2022年现状补水及开采</t>
  </si>
  <si>
    <r>
      <rPr>
        <sz val="10.5"/>
        <color rgb="FF1750EB"/>
        <rFont val="Courier New"/>
        <charset val="134"/>
      </rPr>
      <t>10338.7049251404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6500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2500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600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10150.542</t>
    </r>
  </si>
  <si>
    <t>丰水年，最大能力补水、2022现状开采</t>
  </si>
  <si>
    <r>
      <rPr>
        <sz val="10.5"/>
        <color rgb="FF1750EB"/>
        <rFont val="Courier New"/>
        <charset val="134"/>
      </rPr>
      <t>9638.809803624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6500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2500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600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10150.542</t>
    </r>
  </si>
  <si>
    <t>平水年，最大能力补水、2022现状开采</t>
  </si>
  <si>
    <r>
      <rPr>
        <sz val="10.5"/>
        <color rgb="FF1750EB"/>
        <rFont val="Courier New"/>
        <charset val="134"/>
      </rPr>
      <t>8070.479128896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6500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2500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600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10150.542</t>
    </r>
  </si>
  <si>
    <t>枯水年，最大能力补水、2022现状开采</t>
  </si>
  <si>
    <t>丰水年，2022现状补水、5压采</t>
  </si>
  <si>
    <t>丰水年，2022现状补水、10压采</t>
  </si>
  <si>
    <t>丰水年，2022现状补水、15压采</t>
  </si>
  <si>
    <t>平水年，2022现状补水、5压采</t>
  </si>
  <si>
    <t>平水年，2022现状补水、10压采</t>
  </si>
  <si>
    <t>平水年，2022现状补水、15压采</t>
  </si>
  <si>
    <r>
      <rPr>
        <sz val="10.5"/>
        <color rgb="FF1750EB"/>
        <rFont val="Courier New"/>
        <charset val="134"/>
      </rPr>
      <t>8070.479128896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1954.86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3.45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296.16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8325.542</t>
    </r>
  </si>
  <si>
    <t>枯水年，2022现状补水、5压采</t>
  </si>
  <si>
    <r>
      <rPr>
        <sz val="10.5"/>
        <color rgb="FF1750EB"/>
        <rFont val="Courier New"/>
        <charset val="134"/>
      </rPr>
      <t>8070.479128896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1954.86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3.45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296.16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6501.542</t>
    </r>
  </si>
  <si>
    <t>枯水年，2022现状补水、10压采</t>
  </si>
  <si>
    <r>
      <rPr>
        <sz val="10.5"/>
        <color rgb="FF1750EB"/>
        <rFont val="Courier New"/>
        <charset val="134"/>
      </rPr>
      <t>8070.479128896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1954.86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3.45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296.16</t>
    </r>
    <r>
      <rPr>
        <sz val="10.5"/>
        <color rgb="FF080808"/>
        <rFont val="Courier New"/>
        <charset val="134"/>
      </rPr>
      <t>,</t>
    </r>
    <r>
      <rPr>
        <sz val="10.5"/>
        <color rgb="FF1750EB"/>
        <rFont val="Courier New"/>
        <charset val="134"/>
      </rPr>
      <t>4677.542</t>
    </r>
  </si>
  <si>
    <t>枯水年，2022现状补水、15压采</t>
  </si>
  <si>
    <t>水位变幅</t>
  </si>
  <si>
    <t>补水为0，不压采</t>
  </si>
  <si>
    <t>丰</t>
  </si>
  <si>
    <t>平</t>
  </si>
  <si>
    <t>枯</t>
  </si>
  <si>
    <t>补水为0，压采5</t>
  </si>
  <si>
    <t>补水为0，压采10</t>
  </si>
  <si>
    <t>补水为0，压采15</t>
  </si>
  <si>
    <t>最大补水，不压采</t>
  </si>
  <si>
    <t>最大补水，压采5</t>
  </si>
  <si>
    <t>最大补水，压采10</t>
  </si>
  <si>
    <t>最大补水，压采15</t>
  </si>
  <si>
    <t>平均补水，不压采</t>
  </si>
  <si>
    <t>平均补水，压采5</t>
  </si>
  <si>
    <t>平均补水，压采10</t>
  </si>
  <si>
    <t>平均补水，压采15</t>
  </si>
  <si>
    <t>2m</t>
  </si>
  <si>
    <t>8037.5-13204.05</t>
  </si>
  <si>
    <t>6501.542-8037.5</t>
  </si>
  <si>
    <t>7000-8037.5</t>
  </si>
  <si>
    <t>7500-8037.5</t>
  </si>
  <si>
    <t>4m</t>
  </si>
  <si>
    <t>20m</t>
  </si>
  <si>
    <t>5年</t>
  </si>
  <si>
    <t>连续丰水年</t>
  </si>
  <si>
    <t>开采量8037.5万m³/a≤ Q ≤13204.05万m³/a</t>
  </si>
  <si>
    <t>开采量（4600-5000）</t>
  </si>
  <si>
    <t>undergroundwater6</t>
  </si>
  <si>
    <t>不压采，补水0</t>
  </si>
  <si>
    <t>不压采，平均补水</t>
  </si>
  <si>
    <t>不压采，最大补水</t>
  </si>
  <si>
    <t>不补水</t>
  </si>
  <si>
    <t>不压采</t>
  </si>
  <si>
    <t>压采5</t>
  </si>
  <si>
    <t>压采10</t>
  </si>
  <si>
    <t>压采15</t>
  </si>
  <si>
    <t>平均补水量</t>
  </si>
  <si>
    <t>最大补水量</t>
  </si>
  <si>
    <r>
      <rPr>
        <sz val="12"/>
        <color rgb="FF000000"/>
        <rFont val="宋体"/>
        <charset val="134"/>
      </rPr>
      <t>开采量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</si>
</sst>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;[Red]0.0"/>
  </numFmts>
  <fonts count="43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Times New Roman"/>
      <charset val="134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Times New Roman"/>
      <charset val="134"/>
    </font>
    <font>
      <sz val="10.5"/>
      <color rgb="FF1750EB"/>
      <name val="Courier New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Times New Roman"/>
      <charset val="134"/>
    </font>
    <font>
      <b/>
      <sz val="10.5"/>
      <color theme="1"/>
      <name val="宋体"/>
      <charset val="134"/>
    </font>
    <font>
      <b/>
      <sz val="10.5"/>
      <color theme="1"/>
      <name val="Times New Roman"/>
      <charset val="134"/>
    </font>
    <font>
      <sz val="10.5"/>
      <color theme="1"/>
      <name val="Times New Roman"/>
      <charset val="134"/>
    </font>
    <font>
      <b/>
      <sz val="10"/>
      <color rgb="FF000000"/>
      <name val="Times New Roman"/>
      <charset val="134"/>
    </font>
    <font>
      <b/>
      <sz val="10"/>
      <color rgb="FF000000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sz val="10.5"/>
      <color rgb="FF080808"/>
      <name val="Courier New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sz val="10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80000"/>
      </left>
      <right style="medium">
        <color rgb="FF080000"/>
      </right>
      <top style="medium">
        <color rgb="FF080000"/>
      </top>
      <bottom/>
      <diagonal/>
    </border>
    <border>
      <left style="medium">
        <color rgb="FF080000"/>
      </left>
      <right style="medium">
        <color rgb="FF080000"/>
      </right>
      <top/>
      <bottom style="medium">
        <color rgb="FF080000"/>
      </bottom>
      <diagonal/>
    </border>
    <border>
      <left style="medium">
        <color rgb="FF080000"/>
      </left>
      <right style="medium">
        <color rgb="FF080000"/>
      </right>
      <top style="medium">
        <color rgb="FF080000"/>
      </top>
      <bottom style="medium">
        <color rgb="FF08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80000"/>
      </left>
      <right/>
      <top style="medium">
        <color rgb="FF080000"/>
      </top>
      <bottom style="medium">
        <color rgb="FF080000"/>
      </bottom>
      <diagonal/>
    </border>
    <border>
      <left/>
      <right/>
      <top style="medium">
        <color rgb="FF080000"/>
      </top>
      <bottom style="medium">
        <color rgb="FF080000"/>
      </bottom>
      <diagonal/>
    </border>
    <border>
      <left/>
      <right style="medium">
        <color rgb="FF080000"/>
      </right>
      <top style="medium">
        <color rgb="FF080000"/>
      </top>
      <bottom style="medium">
        <color rgb="FF08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3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35" applyNumberFormat="0" applyAlignment="0" applyProtection="0">
      <alignment vertical="center"/>
    </xf>
    <xf numFmtId="0" fontId="28" fillId="7" borderId="36" applyNumberFormat="0" applyAlignment="0" applyProtection="0">
      <alignment vertical="center"/>
    </xf>
    <xf numFmtId="0" fontId="29" fillId="7" borderId="35" applyNumberFormat="0" applyAlignment="0" applyProtection="0">
      <alignment vertical="center"/>
    </xf>
    <xf numFmtId="0" fontId="30" fillId="8" borderId="37" applyNumberFormat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32" fillId="0" borderId="39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6" fontId="0" fillId="0" borderId="4" xfId="0" applyNumberFormat="1" applyBorder="1" applyAlignment="1">
      <alignment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4" fillId="0" borderId="10" xfId="0" applyNumberFormat="1" applyFont="1" applyBorder="1">
      <alignment vertical="center"/>
    </xf>
    <xf numFmtId="176" fontId="4" fillId="0" borderId="11" xfId="0" applyNumberFormat="1" applyFont="1" applyBorder="1">
      <alignment vertical="center"/>
    </xf>
    <xf numFmtId="176" fontId="4" fillId="0" borderId="12" xfId="0" applyNumberFormat="1" applyFont="1" applyBorder="1">
      <alignment vertical="center"/>
    </xf>
    <xf numFmtId="176" fontId="5" fillId="0" borderId="10" xfId="0" applyNumberFormat="1" applyFont="1" applyBorder="1">
      <alignment vertical="center"/>
    </xf>
    <xf numFmtId="176" fontId="5" fillId="0" borderId="11" xfId="0" applyNumberFormat="1" applyFont="1" applyBorder="1">
      <alignment vertical="center"/>
    </xf>
    <xf numFmtId="176" fontId="5" fillId="0" borderId="12" xfId="0" applyNumberFormat="1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5" fillId="2" borderId="15" xfId="0" applyNumberFormat="1" applyFont="1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7" xfId="0" applyNumberFormat="1" applyFill="1" applyBorder="1" applyAlignment="1">
      <alignment horizontal="center" vertical="center"/>
    </xf>
    <xf numFmtId="176" fontId="5" fillId="2" borderId="17" xfId="0" applyNumberFormat="1" applyFont="1" applyFill="1" applyBorder="1" applyAlignment="1">
      <alignment horizontal="center" vertical="center"/>
    </xf>
    <xf numFmtId="176" fontId="5" fillId="2" borderId="18" xfId="0" applyNumberFormat="1" applyFon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3" borderId="14" xfId="0" applyNumberFormat="1" applyFill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4" xfId="0" applyBorder="1">
      <alignment vertical="center"/>
    </xf>
    <xf numFmtId="0" fontId="3" fillId="0" borderId="7" xfId="0" applyFont="1" applyFill="1" applyBorder="1" applyAlignment="1">
      <alignment horizontal="center" vertical="top"/>
    </xf>
    <xf numFmtId="0" fontId="0" fillId="0" borderId="14" xfId="0" applyFill="1" applyBorder="1" applyAlignment="1"/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0" fillId="0" borderId="15" xfId="0" applyFill="1" applyBorder="1" applyAlignment="1"/>
    <xf numFmtId="0" fontId="0" fillId="0" borderId="18" xfId="0" applyBorder="1">
      <alignment vertical="center"/>
    </xf>
    <xf numFmtId="176" fontId="0" fillId="0" borderId="3" xfId="0" applyNumberFormat="1" applyBorder="1" applyAlignment="1">
      <alignment horizontal="center" vertical="center" wrapText="1"/>
    </xf>
    <xf numFmtId="176" fontId="5" fillId="0" borderId="3" xfId="0" applyNumberFormat="1" applyFont="1" applyBorder="1">
      <alignment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top" wrapText="1"/>
    </xf>
    <xf numFmtId="0" fontId="13" fillId="0" borderId="18" xfId="0" applyFont="1" applyFill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7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176" fontId="0" fillId="0" borderId="3" xfId="0" applyNumberFormat="1" applyFill="1" applyBorder="1" applyAlignment="1">
      <alignment vertical="center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0" borderId="29" xfId="0" applyNumberFormat="1" applyFont="1" applyBorder="1" applyAlignment="1">
      <alignment horizontal="center" vertical="center" wrapText="1"/>
    </xf>
    <xf numFmtId="0" fontId="14" fillId="0" borderId="30" xfId="0" applyNumberFormat="1" applyFont="1" applyBorder="1" applyAlignment="1">
      <alignment horizontal="center" vertical="center" wrapText="1"/>
    </xf>
    <xf numFmtId="0" fontId="14" fillId="0" borderId="31" xfId="0" applyNumberFormat="1" applyFont="1" applyBorder="1" applyAlignment="1">
      <alignment horizontal="center" vertical="center" wrapText="1"/>
    </xf>
    <xf numFmtId="176" fontId="0" fillId="0" borderId="0" xfId="0" applyNumberFormat="1" applyFill="1" applyAlignment="1">
      <alignment vertical="center"/>
    </xf>
    <xf numFmtId="0" fontId="16" fillId="0" borderId="0" xfId="0" applyFont="1" applyFill="1" applyAlignment="1"/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horizontal="center" vertical="center"/>
    </xf>
    <xf numFmtId="177" fontId="17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177" fontId="18" fillId="0" borderId="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80936684521357"/>
          <c:y val="0.10413030831879"/>
          <c:w val="0.917786018404065"/>
          <c:h val="0.8464223385689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预测方案!$R$2:$AC$2</c:f>
              <c:numCache>
                <c:formatCode>0.00_ </c:formatCode>
                <c:ptCount val="12"/>
                <c:pt idx="0">
                  <c:v>1.81523849070072</c:v>
                </c:pt>
                <c:pt idx="1">
                  <c:v>3.44581640511751</c:v>
                </c:pt>
                <c:pt idx="2">
                  <c:v>6.41110967099667</c:v>
                </c:pt>
                <c:pt idx="3">
                  <c:v>5.90383519232273</c:v>
                </c:pt>
                <c:pt idx="4">
                  <c:v>1.33174394443631</c:v>
                </c:pt>
                <c:pt idx="5">
                  <c:v>4.67214242368937</c:v>
                </c:pt>
                <c:pt idx="6">
                  <c:v>6.98590224981308</c:v>
                </c:pt>
                <c:pt idx="7">
                  <c:v>6.49869193136692</c:v>
                </c:pt>
                <c:pt idx="8">
                  <c:v>2.90923153143376</c:v>
                </c:pt>
                <c:pt idx="9">
                  <c:v>3.49758698046207</c:v>
                </c:pt>
                <c:pt idx="10">
                  <c:v>3.5722815617919</c:v>
                </c:pt>
                <c:pt idx="11">
                  <c:v>4.09741097968072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预测方案!$R$3:$AC$3</c:f>
              <c:numCache>
                <c:formatCode>0.00_ </c:formatCode>
                <c:ptCount val="12"/>
                <c:pt idx="0">
                  <c:v>1.04864251986146</c:v>
                </c:pt>
                <c:pt idx="1">
                  <c:v>1.45545626338571</c:v>
                </c:pt>
                <c:pt idx="2">
                  <c:v>3.40786167234182</c:v>
                </c:pt>
                <c:pt idx="3">
                  <c:v>6.6513074785471</c:v>
                </c:pt>
                <c:pt idx="4">
                  <c:v>0.133558848872781</c:v>
                </c:pt>
                <c:pt idx="5">
                  <c:v>1.3221469707787</c:v>
                </c:pt>
                <c:pt idx="6">
                  <c:v>5.76284754276276</c:v>
                </c:pt>
                <c:pt idx="7">
                  <c:v>6.93431487679482</c:v>
                </c:pt>
                <c:pt idx="8">
                  <c:v>1.59417023509741</c:v>
                </c:pt>
                <c:pt idx="9">
                  <c:v>1.87599207088351</c:v>
                </c:pt>
                <c:pt idx="10">
                  <c:v>2.84235759079456</c:v>
                </c:pt>
                <c:pt idx="11">
                  <c:v>3.51044671889395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预测方案!$R$4:$AC$4</c:f>
              <c:numCache>
                <c:formatCode>0.00_ </c:formatCode>
                <c:ptCount val="12"/>
                <c:pt idx="0">
                  <c:v>-0.0687790103256703</c:v>
                </c:pt>
                <c:pt idx="1">
                  <c:v>1.05964018404484</c:v>
                </c:pt>
                <c:pt idx="2">
                  <c:v>2.01338046789169</c:v>
                </c:pt>
                <c:pt idx="3">
                  <c:v>5.86161121726036</c:v>
                </c:pt>
                <c:pt idx="4">
                  <c:v>-0.380876814946532</c:v>
                </c:pt>
                <c:pt idx="5">
                  <c:v>0.133406681939959</c:v>
                </c:pt>
                <c:pt idx="6">
                  <c:v>1.61284410208464</c:v>
                </c:pt>
                <c:pt idx="7">
                  <c:v>6.98514793813229</c:v>
                </c:pt>
                <c:pt idx="8">
                  <c:v>-0.0372370183467864</c:v>
                </c:pt>
                <c:pt idx="9">
                  <c:v>1.37384658306837</c:v>
                </c:pt>
                <c:pt idx="10">
                  <c:v>1.04486143961549</c:v>
                </c:pt>
                <c:pt idx="11">
                  <c:v>2.80814902856946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191861"/>
        <c:axId val="408452920"/>
      </c:lineChart>
      <c:catAx>
        <c:axId val="501918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452920"/>
        <c:crosses val="autoZero"/>
        <c:auto val="1"/>
        <c:lblAlgn val="ctr"/>
        <c:lblOffset val="100"/>
        <c:noMultiLvlLbl val="0"/>
      </c:catAx>
      <c:valAx>
        <c:axId val="4084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918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预测方案!$R$8:$AC$8</c:f>
              <c:numCache>
                <c:formatCode>0.00_ </c:formatCode>
                <c:ptCount val="12"/>
                <c:pt idx="0">
                  <c:v>1.33174394443631</c:v>
                </c:pt>
                <c:pt idx="1">
                  <c:v>1.44581640511751</c:v>
                </c:pt>
                <c:pt idx="2">
                  <c:v>2.41110967099667</c:v>
                </c:pt>
                <c:pt idx="3">
                  <c:v>2.90383519232273</c:v>
                </c:pt>
                <c:pt idx="4">
                  <c:v>1.81523849070072</c:v>
                </c:pt>
                <c:pt idx="5">
                  <c:v>2.24581640511751</c:v>
                </c:pt>
                <c:pt idx="6">
                  <c:v>2.476</c:v>
                </c:pt>
                <c:pt idx="7">
                  <c:v>3.1024</c:v>
                </c:pt>
                <c:pt idx="8">
                  <c:v>2.90923153143376</c:v>
                </c:pt>
                <c:pt idx="9">
                  <c:v>3.49758698046207</c:v>
                </c:pt>
                <c:pt idx="10">
                  <c:v>3.5722815617919</c:v>
                </c:pt>
                <c:pt idx="11">
                  <c:v>4.68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预测方案!$R$9:$AC$9</c:f>
              <c:numCache>
                <c:formatCode>0.00_ </c:formatCode>
                <c:ptCount val="12"/>
                <c:pt idx="0">
                  <c:v>0.54864251986146</c:v>
                </c:pt>
                <c:pt idx="1">
                  <c:v>1.05545626338571</c:v>
                </c:pt>
                <c:pt idx="2">
                  <c:v>1.90786167234182</c:v>
                </c:pt>
                <c:pt idx="3">
                  <c:v>2.267</c:v>
                </c:pt>
                <c:pt idx="4">
                  <c:v>0.93355884887278</c:v>
                </c:pt>
                <c:pt idx="5">
                  <c:v>1.3221469707787</c:v>
                </c:pt>
                <c:pt idx="6">
                  <c:v>2.122</c:v>
                </c:pt>
                <c:pt idx="7">
                  <c:v>2.93431487679482</c:v>
                </c:pt>
                <c:pt idx="8">
                  <c:v>1.59417023509741</c:v>
                </c:pt>
                <c:pt idx="9">
                  <c:v>1.87599207088351</c:v>
                </c:pt>
                <c:pt idx="10">
                  <c:v>2.84235759079456</c:v>
                </c:pt>
                <c:pt idx="11">
                  <c:v>3.51044671889395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预测方案!$R$10:$AC$10</c:f>
              <c:numCache>
                <c:formatCode>0.00_ </c:formatCode>
                <c:ptCount val="12"/>
                <c:pt idx="0">
                  <c:v>-0.46877901032567</c:v>
                </c:pt>
                <c:pt idx="1">
                  <c:v>0.65964018404484</c:v>
                </c:pt>
                <c:pt idx="2">
                  <c:v>1.27</c:v>
                </c:pt>
                <c:pt idx="3">
                  <c:v>1.889</c:v>
                </c:pt>
                <c:pt idx="4">
                  <c:v>-0.380876814946532</c:v>
                </c:pt>
                <c:pt idx="5">
                  <c:v>0.933406681939959</c:v>
                </c:pt>
                <c:pt idx="6">
                  <c:v>1.61284410208464</c:v>
                </c:pt>
                <c:pt idx="7">
                  <c:v>2.14</c:v>
                </c:pt>
                <c:pt idx="8">
                  <c:v>-0.0372370183467864</c:v>
                </c:pt>
                <c:pt idx="9">
                  <c:v>1.04486143961549</c:v>
                </c:pt>
                <c:pt idx="10">
                  <c:v>1.97384658306837</c:v>
                </c:pt>
                <c:pt idx="11">
                  <c:v>2.80814902856946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3093598"/>
        <c:axId val="123828287"/>
      </c:lineChart>
      <c:catAx>
        <c:axId val="2230935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828287"/>
        <c:crosses val="autoZero"/>
        <c:auto val="1"/>
        <c:lblAlgn val="ctr"/>
        <c:lblOffset val="100"/>
        <c:noMultiLvlLbl val="0"/>
      </c:catAx>
      <c:valAx>
        <c:axId val="1238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0935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200025</xdr:colOff>
      <xdr:row>0</xdr:row>
      <xdr:rowOff>142875</xdr:rowOff>
    </xdr:from>
    <xdr:to>
      <xdr:col>3</xdr:col>
      <xdr:colOff>0</xdr:colOff>
      <xdr:row>3</xdr:row>
      <xdr:rowOff>0</xdr:rowOff>
    </xdr:to>
    <xdr:sp>
      <xdr:nvSpPr>
        <xdr:cNvPr id="2" name="Line 39"/>
        <xdr:cNvSpPr/>
      </xdr:nvSpPr>
      <xdr:spPr>
        <a:xfrm>
          <a:off x="1134745" y="142875"/>
          <a:ext cx="451485" cy="405765"/>
        </a:xfrm>
        <a:prstGeom prst="line">
          <a:avLst/>
        </a:prstGeom>
        <a:ln w="936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304800</xdr:colOff>
      <xdr:row>1</xdr:row>
      <xdr:rowOff>85725</xdr:rowOff>
    </xdr:from>
    <xdr:to>
      <xdr:col>3</xdr:col>
      <xdr:colOff>0</xdr:colOff>
      <xdr:row>3</xdr:row>
      <xdr:rowOff>0</xdr:rowOff>
    </xdr:to>
    <xdr:sp>
      <xdr:nvSpPr>
        <xdr:cNvPr id="3" name="Line 40"/>
        <xdr:cNvSpPr/>
      </xdr:nvSpPr>
      <xdr:spPr>
        <a:xfrm>
          <a:off x="922020" y="268605"/>
          <a:ext cx="664210" cy="280035"/>
        </a:xfrm>
        <a:prstGeom prst="line">
          <a:avLst/>
        </a:prstGeom>
        <a:ln w="936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295910</xdr:colOff>
      <xdr:row>14</xdr:row>
      <xdr:rowOff>59055</xdr:rowOff>
    </xdr:from>
    <xdr:to>
      <xdr:col>30</xdr:col>
      <xdr:colOff>166370</xdr:colOff>
      <xdr:row>33</xdr:row>
      <xdr:rowOff>19050</xdr:rowOff>
    </xdr:to>
    <xdr:graphicFrame>
      <xdr:nvGraphicFramePr>
        <xdr:cNvPr id="4" name="图表 3"/>
        <xdr:cNvGraphicFramePr/>
      </xdr:nvGraphicFramePr>
      <xdr:xfrm>
        <a:off x="14733905" y="2982595"/>
        <a:ext cx="4150360" cy="349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771525</xdr:colOff>
      <xdr:row>14</xdr:row>
      <xdr:rowOff>88900</xdr:rowOff>
    </xdr:from>
    <xdr:to>
      <xdr:col>22</xdr:col>
      <xdr:colOff>177800</xdr:colOff>
      <xdr:row>33</xdr:row>
      <xdr:rowOff>31115</xdr:rowOff>
    </xdr:to>
    <xdr:graphicFrame>
      <xdr:nvGraphicFramePr>
        <xdr:cNvPr id="5" name="图表 4"/>
        <xdr:cNvGraphicFramePr/>
      </xdr:nvGraphicFramePr>
      <xdr:xfrm>
        <a:off x="10947400" y="3012440"/>
        <a:ext cx="3668395" cy="3474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workbookViewId="0">
      <selection activeCell="B5" sqref="B5:F9"/>
    </sheetView>
  </sheetViews>
  <sheetFormatPr defaultColWidth="9" defaultRowHeight="14.4"/>
  <cols>
    <col min="2" max="2" width="17.6296296296296" customWidth="1"/>
    <col min="3" max="4" width="19.3796296296296" customWidth="1"/>
    <col min="5" max="5" width="21.3796296296296" customWidth="1"/>
    <col min="6" max="6" width="15.1296296296296" customWidth="1"/>
    <col min="7" max="7" width="12.8796296296296" customWidth="1"/>
    <col min="8" max="8" width="12.6296296296296"/>
    <col min="9" max="9" width="12.6296296296296" customWidth="1"/>
    <col min="10" max="11" width="10.8796296296296" customWidth="1"/>
    <col min="12" max="12" width="12.8796296296296" customWidth="1"/>
    <col min="13" max="13" width="12.6296296296296"/>
  </cols>
  <sheetData>
    <row r="1" spans="1:9">
      <c r="A1" s="137" t="s">
        <v>0</v>
      </c>
      <c r="B1" s="138" t="s">
        <v>1</v>
      </c>
      <c r="C1" s="138" t="s">
        <v>2</v>
      </c>
      <c r="D1" s="138" t="s">
        <v>3</v>
      </c>
      <c r="E1" s="138" t="s">
        <v>4</v>
      </c>
      <c r="F1" s="139" t="s">
        <v>5</v>
      </c>
      <c r="G1" t="s">
        <v>6</v>
      </c>
      <c r="H1" s="137" t="s">
        <v>0</v>
      </c>
      <c r="I1" s="139" t="s">
        <v>7</v>
      </c>
    </row>
    <row r="2" spans="1:9">
      <c r="A2" s="140">
        <v>2015</v>
      </c>
      <c r="B2" s="33">
        <v>12342.14663316</v>
      </c>
      <c r="C2" s="33">
        <v>456.02</v>
      </c>
      <c r="D2" s="33">
        <v>0</v>
      </c>
      <c r="E2" s="33">
        <v>456.02</v>
      </c>
      <c r="F2" s="141">
        <v>12142.5469</v>
      </c>
      <c r="G2" s="33">
        <v>3.62</v>
      </c>
      <c r="H2" s="142" t="s">
        <v>8</v>
      </c>
      <c r="I2" s="141">
        <v>0.199999999999999</v>
      </c>
    </row>
    <row r="3" spans="1:9">
      <c r="A3" s="140">
        <v>2016</v>
      </c>
      <c r="B3" s="33">
        <v>11648.827401288</v>
      </c>
      <c r="C3" s="33">
        <v>714.19</v>
      </c>
      <c r="D3" s="33">
        <v>0</v>
      </c>
      <c r="E3" s="33">
        <v>714.19</v>
      </c>
      <c r="F3" s="141">
        <v>12705.8563931783</v>
      </c>
      <c r="G3" s="33">
        <v>1.83</v>
      </c>
      <c r="H3" s="142" t="s">
        <v>9</v>
      </c>
      <c r="I3" s="141">
        <v>0.200000000000003</v>
      </c>
    </row>
    <row r="4" spans="1:9">
      <c r="A4" s="140">
        <v>2017</v>
      </c>
      <c r="B4" s="33">
        <v>11314.711389876</v>
      </c>
      <c r="C4" s="33">
        <v>834.19</v>
      </c>
      <c r="D4" s="33">
        <v>383.8</v>
      </c>
      <c r="E4" s="33">
        <v>0</v>
      </c>
      <c r="F4" s="141">
        <v>11222.863377281</v>
      </c>
      <c r="G4" s="33">
        <v>1.76</v>
      </c>
      <c r="H4" s="142" t="s">
        <v>10</v>
      </c>
      <c r="I4" s="141">
        <v>-0.0400000000000027</v>
      </c>
    </row>
    <row r="5" spans="1:9">
      <c r="A5" s="140">
        <v>2018</v>
      </c>
      <c r="B5" s="33">
        <v>9638.809803624</v>
      </c>
      <c r="C5" s="33">
        <v>1622.45</v>
      </c>
      <c r="D5" s="143">
        <v>218.94</v>
      </c>
      <c r="E5" s="33">
        <v>0</v>
      </c>
      <c r="F5" s="141">
        <v>10961.1806355088</v>
      </c>
      <c r="G5" s="33">
        <v>0.680000000000007</v>
      </c>
      <c r="H5" s="142" t="s">
        <v>11</v>
      </c>
      <c r="I5" s="141">
        <v>-0.419999999999998</v>
      </c>
    </row>
    <row r="6" spans="1:9">
      <c r="A6" s="140">
        <v>2019</v>
      </c>
      <c r="B6" s="33">
        <v>8070.479128896</v>
      </c>
      <c r="C6" s="33">
        <v>2107.33</v>
      </c>
      <c r="D6" s="33">
        <v>409.7</v>
      </c>
      <c r="E6" s="33">
        <v>0</v>
      </c>
      <c r="F6" s="141">
        <v>10788.0061</v>
      </c>
      <c r="G6" s="33">
        <v>-0.830000000000007</v>
      </c>
      <c r="H6" s="142" t="s">
        <v>12</v>
      </c>
      <c r="I6" s="141">
        <v>-0.170000000000002</v>
      </c>
    </row>
    <row r="7" spans="1:9">
      <c r="A7" s="140">
        <v>2020</v>
      </c>
      <c r="B7" s="33">
        <v>10338.7049251404</v>
      </c>
      <c r="C7" s="33">
        <v>263.52</v>
      </c>
      <c r="D7" s="143">
        <v>58.81</v>
      </c>
      <c r="E7" s="33">
        <v>0</v>
      </c>
      <c r="F7" s="144">
        <v>10512.0716</v>
      </c>
      <c r="G7" s="33">
        <v>0.05</v>
      </c>
      <c r="H7" s="142" t="s">
        <v>13</v>
      </c>
      <c r="I7" s="141">
        <v>-0.0599999999999987</v>
      </c>
    </row>
    <row r="8" spans="1:9">
      <c r="A8" s="140">
        <v>2021</v>
      </c>
      <c r="B8" s="33">
        <v>17375.933139564</v>
      </c>
      <c r="C8" s="33">
        <v>2407.77032</v>
      </c>
      <c r="D8" s="33">
        <v>187.79</v>
      </c>
      <c r="E8" s="33">
        <v>79.06</v>
      </c>
      <c r="F8" s="141">
        <v>10443.414</v>
      </c>
      <c r="G8" s="33">
        <v>7.15</v>
      </c>
      <c r="H8" s="142" t="s">
        <v>14</v>
      </c>
      <c r="I8" s="141">
        <v>-0.18</v>
      </c>
    </row>
    <row r="9" ht="15.15" spans="1:9">
      <c r="A9" s="145">
        <v>2022</v>
      </c>
      <c r="B9" s="146">
        <v>8697.659355096</v>
      </c>
      <c r="C9" s="146">
        <v>1954.86</v>
      </c>
      <c r="D9" s="147">
        <v>3.45</v>
      </c>
      <c r="E9" s="146">
        <v>296.16</v>
      </c>
      <c r="F9" s="148">
        <v>10150.542</v>
      </c>
      <c r="G9" s="33">
        <v>1.41000000000001</v>
      </c>
      <c r="H9" s="142" t="s">
        <v>15</v>
      </c>
      <c r="I9" s="141">
        <v>-0.0199999999999996</v>
      </c>
    </row>
    <row r="10" spans="7:9">
      <c r="G10" s="33"/>
      <c r="H10" s="142" t="s">
        <v>16</v>
      </c>
      <c r="I10" s="141">
        <v>1.87</v>
      </c>
    </row>
    <row r="11" spans="3:9">
      <c r="C11" s="33">
        <f>AVERAGE(C2:C9)</f>
        <v>1295.04129</v>
      </c>
      <c r="D11" s="33">
        <f>AVERAGE(D2:D9)</f>
        <v>157.81125</v>
      </c>
      <c r="E11" s="33">
        <f>AVERAGE(E2:E9)</f>
        <v>193.17875</v>
      </c>
      <c r="H11" s="142" t="s">
        <v>17</v>
      </c>
      <c r="I11" s="141">
        <v>1.5</v>
      </c>
    </row>
    <row r="12" spans="3:9">
      <c r="C12" s="33">
        <v>1295.04129</v>
      </c>
      <c r="D12" s="33">
        <v>157.81125</v>
      </c>
      <c r="E12" s="33">
        <v>193.17875</v>
      </c>
      <c r="H12" s="142" t="s">
        <v>18</v>
      </c>
      <c r="I12" s="141">
        <v>0.579999999999998</v>
      </c>
    </row>
    <row r="13" spans="8:9">
      <c r="H13" s="142" t="s">
        <v>19</v>
      </c>
      <c r="I13" s="141">
        <v>0.160000000000004</v>
      </c>
    </row>
    <row r="14" spans="8:9">
      <c r="H14" s="142" t="s">
        <v>20</v>
      </c>
      <c r="I14" s="141">
        <v>0.00999999999999801</v>
      </c>
    </row>
    <row r="15" spans="8:9">
      <c r="H15" s="142" t="s">
        <v>21</v>
      </c>
      <c r="I15" s="141">
        <v>-0.189999999999998</v>
      </c>
    </row>
    <row r="16" spans="8:9">
      <c r="H16" s="142" t="s">
        <v>22</v>
      </c>
      <c r="I16" s="141">
        <v>-0.299999999999997</v>
      </c>
    </row>
    <row r="17" spans="8:9">
      <c r="H17" s="142" t="s">
        <v>23</v>
      </c>
      <c r="I17" s="141">
        <v>-0.200000000000003</v>
      </c>
    </row>
    <row r="18" spans="8:9">
      <c r="H18" s="142" t="s">
        <v>24</v>
      </c>
      <c r="I18" s="141">
        <v>-0.0200000000000031</v>
      </c>
    </row>
    <row r="19" spans="8:9">
      <c r="H19" s="142" t="s">
        <v>25</v>
      </c>
      <c r="I19" s="141">
        <v>0.200000000000003</v>
      </c>
    </row>
    <row r="20" spans="8:9">
      <c r="H20" s="142" t="s">
        <v>26</v>
      </c>
      <c r="I20" s="141">
        <v>0.329999999999998</v>
      </c>
    </row>
    <row r="21" spans="8:9">
      <c r="H21" s="142" t="s">
        <v>27</v>
      </c>
      <c r="I21" s="141">
        <v>0.530000000000001</v>
      </c>
    </row>
    <row r="22" spans="8:9">
      <c r="H22" s="142" t="s">
        <v>28</v>
      </c>
      <c r="I22" s="141">
        <v>0.530000000000001</v>
      </c>
    </row>
    <row r="23" spans="8:9">
      <c r="H23" s="142" t="s">
        <v>29</v>
      </c>
      <c r="I23" s="141">
        <v>0.519999999999996</v>
      </c>
    </row>
    <row r="24" spans="8:9">
      <c r="H24" s="142" t="s">
        <v>30</v>
      </c>
      <c r="I24" s="141">
        <v>0.300000000000004</v>
      </c>
    </row>
    <row r="25" spans="8:9">
      <c r="H25" s="142" t="s">
        <v>31</v>
      </c>
      <c r="I25" s="141">
        <v>0.119999999999997</v>
      </c>
    </row>
    <row r="26" spans="8:9">
      <c r="H26" s="142" t="s">
        <v>32</v>
      </c>
      <c r="I26" s="141">
        <v>0.0300000000000011</v>
      </c>
    </row>
    <row r="27" spans="8:9">
      <c r="H27" s="142" t="s">
        <v>33</v>
      </c>
      <c r="I27" s="141">
        <v>0</v>
      </c>
    </row>
    <row r="28" spans="8:9">
      <c r="H28" s="142" t="s">
        <v>34</v>
      </c>
      <c r="I28" s="141">
        <v>-0.100000000000001</v>
      </c>
    </row>
    <row r="29" spans="8:9">
      <c r="H29" s="142" t="s">
        <v>35</v>
      </c>
      <c r="I29" s="141">
        <v>-0.189999999999998</v>
      </c>
    </row>
    <row r="30" spans="8:9">
      <c r="H30" s="142" t="s">
        <v>36</v>
      </c>
      <c r="I30" s="141">
        <v>-0.00999999999999801</v>
      </c>
    </row>
    <row r="31" spans="8:9">
      <c r="H31" s="142" t="s">
        <v>37</v>
      </c>
      <c r="I31" s="141">
        <v>0.019999999999996</v>
      </c>
    </row>
    <row r="32" spans="8:9">
      <c r="H32" s="142" t="s">
        <v>38</v>
      </c>
      <c r="I32" s="141">
        <v>0.310000000000002</v>
      </c>
    </row>
    <row r="33" spans="8:9">
      <c r="H33" s="142" t="s">
        <v>39</v>
      </c>
      <c r="I33" s="141">
        <v>0.609999999999999</v>
      </c>
    </row>
    <row r="34" spans="8:9">
      <c r="H34" s="142" t="s">
        <v>40</v>
      </c>
      <c r="I34" s="141">
        <v>0.5</v>
      </c>
    </row>
    <row r="35" spans="8:9">
      <c r="H35" s="142" t="s">
        <v>41</v>
      </c>
      <c r="I35" s="141">
        <v>0.490000000000002</v>
      </c>
    </row>
    <row r="36" spans="8:9">
      <c r="H36" s="142" t="s">
        <v>42</v>
      </c>
      <c r="I36" s="141">
        <v>0.189999999999998</v>
      </c>
    </row>
    <row r="37" spans="8:9">
      <c r="H37" s="142" t="s">
        <v>43</v>
      </c>
      <c r="I37" s="141">
        <v>-0.0900000000000034</v>
      </c>
    </row>
    <row r="38" spans="8:9">
      <c r="H38" s="142" t="s">
        <v>44</v>
      </c>
      <c r="I38" s="141">
        <v>-0.0499999999999972</v>
      </c>
    </row>
    <row r="39" spans="8:9">
      <c r="H39" s="142" t="s">
        <v>45</v>
      </c>
      <c r="I39" s="141">
        <v>-0.0399999999999991</v>
      </c>
    </row>
    <row r="40" spans="8:9">
      <c r="H40" s="142" t="s">
        <v>46</v>
      </c>
      <c r="I40" s="141">
        <v>-0.0700000000000003</v>
      </c>
    </row>
    <row r="41" spans="8:9">
      <c r="H41" s="142" t="s">
        <v>47</v>
      </c>
      <c r="I41" s="141">
        <v>0</v>
      </c>
    </row>
    <row r="42" spans="8:9">
      <c r="H42" s="142" t="s">
        <v>48</v>
      </c>
      <c r="I42" s="141">
        <v>0.130000000000003</v>
      </c>
    </row>
    <row r="43" spans="8:9">
      <c r="H43" s="142" t="s">
        <v>49</v>
      </c>
      <c r="I43" s="141">
        <v>0.140000000000001</v>
      </c>
    </row>
    <row r="44" spans="8:9">
      <c r="H44" s="142" t="s">
        <v>50</v>
      </c>
      <c r="I44" s="141">
        <v>0.0700000000000003</v>
      </c>
    </row>
    <row r="45" spans="8:9">
      <c r="H45" s="142" t="s">
        <v>51</v>
      </c>
      <c r="I45" s="141">
        <v>0.549999999999997</v>
      </c>
    </row>
    <row r="46" spans="8:9">
      <c r="H46" s="142" t="s">
        <v>52</v>
      </c>
      <c r="I46" s="141">
        <v>0.280000000000001</v>
      </c>
    </row>
    <row r="47" spans="8:9">
      <c r="H47" s="142" t="s">
        <v>53</v>
      </c>
      <c r="I47" s="141">
        <v>0.00999999999999801</v>
      </c>
    </row>
    <row r="48" spans="8:9">
      <c r="H48" s="142" t="s">
        <v>54</v>
      </c>
      <c r="I48" s="141">
        <v>-0.25</v>
      </c>
    </row>
    <row r="49" spans="8:9">
      <c r="H49" s="142" t="s">
        <v>55</v>
      </c>
      <c r="I49" s="141">
        <v>-0.0899999999999963</v>
      </c>
    </row>
    <row r="50" spans="8:9">
      <c r="H50" s="142" t="s">
        <v>56</v>
      </c>
      <c r="I50" s="141">
        <v>-0.130000000000003</v>
      </c>
    </row>
    <row r="51" spans="8:9">
      <c r="H51" s="142" t="s">
        <v>57</v>
      </c>
      <c r="I51" s="141">
        <v>-0.0799999999999983</v>
      </c>
    </row>
    <row r="52" spans="8:9">
      <c r="H52" s="142" t="s">
        <v>58</v>
      </c>
      <c r="I52" s="141">
        <v>-0.170000000000002</v>
      </c>
    </row>
    <row r="53" spans="8:9">
      <c r="H53" s="142" t="s">
        <v>59</v>
      </c>
      <c r="I53" s="141">
        <v>-0.189999999999998</v>
      </c>
    </row>
    <row r="54" spans="8:9">
      <c r="H54" s="142" t="s">
        <v>60</v>
      </c>
      <c r="I54" s="141">
        <v>-0.130000000000003</v>
      </c>
    </row>
    <row r="55" spans="8:9">
      <c r="H55" s="142" t="s">
        <v>61</v>
      </c>
      <c r="I55" s="141">
        <v>-0.0900000000000034</v>
      </c>
    </row>
    <row r="56" spans="8:9">
      <c r="H56" s="142" t="s">
        <v>62</v>
      </c>
      <c r="I56" s="141">
        <v>-0.0599999999999952</v>
      </c>
    </row>
    <row r="57" spans="8:9">
      <c r="H57" s="142" t="s">
        <v>63</v>
      </c>
      <c r="I57" s="141">
        <v>0.0599999999999952</v>
      </c>
    </row>
    <row r="58" spans="8:9">
      <c r="H58" s="142" t="s">
        <v>64</v>
      </c>
      <c r="I58" s="141">
        <v>0.0900000000000034</v>
      </c>
    </row>
    <row r="59" spans="8:9">
      <c r="H59" s="142" t="s">
        <v>65</v>
      </c>
      <c r="I59" s="141">
        <v>0.0399999999999991</v>
      </c>
    </row>
    <row r="60" spans="8:9">
      <c r="H60" s="142" t="s">
        <v>66</v>
      </c>
      <c r="I60" s="141">
        <v>-0.0499999999999972</v>
      </c>
    </row>
    <row r="61" spans="8:9">
      <c r="H61" s="142" t="s">
        <v>67</v>
      </c>
      <c r="I61" s="141">
        <v>-0.120000000000005</v>
      </c>
    </row>
    <row r="62" spans="8:9">
      <c r="H62" s="142" t="s">
        <v>68</v>
      </c>
      <c r="I62" s="141">
        <v>-0.0499999999999972</v>
      </c>
    </row>
    <row r="63" spans="8:9">
      <c r="H63" s="142" t="s">
        <v>69</v>
      </c>
      <c r="I63" s="141">
        <v>0.00999999999999801</v>
      </c>
    </row>
    <row r="64" spans="8:9">
      <c r="H64" s="142" t="s">
        <v>70</v>
      </c>
      <c r="I64" s="141">
        <v>-0.119999999999997</v>
      </c>
    </row>
    <row r="65" spans="8:9">
      <c r="H65" s="142" t="s">
        <v>71</v>
      </c>
      <c r="I65" s="141">
        <v>-0.300000000000004</v>
      </c>
    </row>
    <row r="66" spans="8:9">
      <c r="H66" s="142" t="s">
        <v>72</v>
      </c>
      <c r="I66" s="141">
        <v>-0.299999999999997</v>
      </c>
    </row>
    <row r="67" spans="8:9">
      <c r="H67" s="142" t="s">
        <v>73</v>
      </c>
      <c r="I67" s="141">
        <v>-0.340000000000003</v>
      </c>
    </row>
    <row r="68" spans="8:9">
      <c r="H68" s="142" t="s">
        <v>74</v>
      </c>
      <c r="I68" s="141">
        <v>-0.129999999999995</v>
      </c>
    </row>
    <row r="69" spans="8:9">
      <c r="H69" s="142" t="s">
        <v>75</v>
      </c>
      <c r="I69" s="141">
        <v>0.34</v>
      </c>
    </row>
    <row r="70" spans="8:9">
      <c r="H70" s="142" t="s">
        <v>76</v>
      </c>
      <c r="I70" s="141">
        <v>0.129999999999999</v>
      </c>
    </row>
    <row r="71" spans="8:9">
      <c r="H71" s="142" t="s">
        <v>77</v>
      </c>
      <c r="I71" s="141">
        <v>-0.109999999999999</v>
      </c>
    </row>
    <row r="72" spans="8:9">
      <c r="H72" s="142" t="s">
        <v>78</v>
      </c>
      <c r="I72" s="141">
        <v>-0.66</v>
      </c>
    </row>
    <row r="73" spans="8:9">
      <c r="H73" s="142" t="s">
        <v>79</v>
      </c>
      <c r="I73" s="141">
        <v>-0.0899999999999999</v>
      </c>
    </row>
    <row r="74" spans="8:9">
      <c r="H74" s="142" t="s">
        <v>80</v>
      </c>
      <c r="I74" s="150">
        <v>-0.0499999999999972</v>
      </c>
    </row>
    <row r="75" spans="8:9">
      <c r="H75" s="142" t="s">
        <v>81</v>
      </c>
      <c r="I75" s="150">
        <v>0.00999999999999801</v>
      </c>
    </row>
    <row r="76" spans="8:9">
      <c r="H76" s="142" t="s">
        <v>82</v>
      </c>
      <c r="I76" s="150">
        <v>-0.119999999999997</v>
      </c>
    </row>
    <row r="77" spans="8:9">
      <c r="H77" s="142" t="s">
        <v>83</v>
      </c>
      <c r="I77" s="150">
        <v>-0.1</v>
      </c>
    </row>
    <row r="78" spans="8:9">
      <c r="H78" s="142" t="s">
        <v>84</v>
      </c>
      <c r="I78" s="150">
        <v>-0.1</v>
      </c>
    </row>
    <row r="79" spans="8:9">
      <c r="H79" s="142" t="s">
        <v>85</v>
      </c>
      <c r="I79" s="150">
        <v>-0.040000000000003</v>
      </c>
    </row>
    <row r="80" spans="8:9">
      <c r="H80" s="142" t="s">
        <v>86</v>
      </c>
      <c r="I80" s="150">
        <v>0.139999999999993</v>
      </c>
    </row>
    <row r="81" spans="8:9">
      <c r="H81" s="142" t="s">
        <v>87</v>
      </c>
      <c r="I81" s="150">
        <v>0.0999999999999943</v>
      </c>
    </row>
    <row r="82" spans="8:9">
      <c r="H82" s="142" t="s">
        <v>88</v>
      </c>
      <c r="I82" s="150">
        <v>0.100000000000001</v>
      </c>
    </row>
    <row r="83" spans="8:9">
      <c r="H83" s="142" t="s">
        <v>89</v>
      </c>
      <c r="I83" s="150">
        <v>0.0200000000000031</v>
      </c>
    </row>
    <row r="84" spans="8:9">
      <c r="H84" s="142" t="s">
        <v>90</v>
      </c>
      <c r="I84" s="150">
        <v>0</v>
      </c>
    </row>
    <row r="85" spans="8:9">
      <c r="H85" s="142" t="s">
        <v>91</v>
      </c>
      <c r="I85" s="150">
        <v>0.0899999999999963</v>
      </c>
    </row>
    <row r="86" spans="8:9">
      <c r="H86" s="142" t="s">
        <v>92</v>
      </c>
      <c r="I86" s="141">
        <v>-0.519999999999996</v>
      </c>
    </row>
    <row r="87" spans="8:9">
      <c r="H87" s="142" t="s">
        <v>93</v>
      </c>
      <c r="I87" s="141">
        <v>0.459999999999994</v>
      </c>
    </row>
    <row r="88" spans="8:9">
      <c r="H88" s="142" t="s">
        <v>94</v>
      </c>
      <c r="I88" s="141">
        <v>0.0300000000000011</v>
      </c>
    </row>
    <row r="89" spans="8:9">
      <c r="H89" s="142" t="s">
        <v>95</v>
      </c>
      <c r="I89" s="141">
        <v>-0.219999999999999</v>
      </c>
    </row>
    <row r="90" spans="8:9">
      <c r="H90" s="142" t="s">
        <v>96</v>
      </c>
      <c r="I90" s="141">
        <v>-0.310000000000002</v>
      </c>
    </row>
    <row r="91" spans="8:9">
      <c r="H91" s="142" t="s">
        <v>97</v>
      </c>
      <c r="I91" s="141">
        <v>0.450000000000003</v>
      </c>
    </row>
    <row r="92" spans="8:9">
      <c r="H92" s="142" t="s">
        <v>98</v>
      </c>
      <c r="I92" s="141">
        <v>-0.0399999999999991</v>
      </c>
    </row>
    <row r="93" spans="8:9">
      <c r="H93" s="142" t="s">
        <v>99</v>
      </c>
      <c r="I93" s="141">
        <v>1.15</v>
      </c>
    </row>
    <row r="94" spans="8:9">
      <c r="H94" s="142" t="s">
        <v>100</v>
      </c>
      <c r="I94" s="141">
        <v>0.350000000000001</v>
      </c>
    </row>
    <row r="95" spans="8:9">
      <c r="H95" s="142" t="s">
        <v>101</v>
      </c>
      <c r="I95" s="141">
        <v>-0.0600000000000023</v>
      </c>
    </row>
    <row r="96" spans="8:9">
      <c r="H96" s="142" t="s">
        <v>102</v>
      </c>
      <c r="I96" s="141">
        <v>0.0399999999999991</v>
      </c>
    </row>
    <row r="97" ht="15.15" spans="8:9">
      <c r="H97" s="149" t="s">
        <v>103</v>
      </c>
      <c r="I97" s="148">
        <v>0.0800000000000054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3"/>
  <sheetViews>
    <sheetView topLeftCell="A44" workbookViewId="0">
      <selection activeCell="Q52" sqref="Q52:U63"/>
    </sheetView>
  </sheetViews>
  <sheetFormatPr defaultColWidth="9" defaultRowHeight="14.4"/>
  <cols>
    <col min="1" max="1" width="17.6296296296296" customWidth="1"/>
    <col min="15" max="15" width="13.75"/>
    <col min="16" max="16" width="12.6296296296296"/>
    <col min="18" max="18" width="9.25" style="7" customWidth="1"/>
    <col min="19" max="19" width="8.37962962962963" style="7" customWidth="1"/>
    <col min="20" max="29" width="7.62962962962963" style="7" customWidth="1"/>
    <col min="31" max="31" width="12.6296296296296"/>
    <col min="32" max="32" width="7.75" customWidth="1"/>
    <col min="33" max="33" width="5.37962962962963" customWidth="1"/>
    <col min="34" max="34" width="12.6296296296296"/>
  </cols>
  <sheetData>
    <row r="1" s="6" customFormat="1" ht="40" customHeight="1" spans="1:29">
      <c r="A1" s="8" t="s">
        <v>271</v>
      </c>
      <c r="B1" s="8"/>
      <c r="C1" s="8" t="s">
        <v>166</v>
      </c>
      <c r="D1" s="8" t="s">
        <v>167</v>
      </c>
      <c r="E1" s="8" t="s">
        <v>168</v>
      </c>
      <c r="F1" s="8" t="s">
        <v>169</v>
      </c>
      <c r="G1" s="8" t="s">
        <v>170</v>
      </c>
      <c r="H1" s="8" t="s">
        <v>171</v>
      </c>
      <c r="I1" s="8" t="s">
        <v>172</v>
      </c>
      <c r="J1" s="8" t="s">
        <v>173</v>
      </c>
      <c r="K1" s="8" t="s">
        <v>174</v>
      </c>
      <c r="L1" s="8" t="s">
        <v>175</v>
      </c>
      <c r="M1" s="8" t="s">
        <v>176</v>
      </c>
      <c r="N1" s="8" t="s">
        <v>177</v>
      </c>
      <c r="O1" s="8" t="s">
        <v>244</v>
      </c>
      <c r="Q1" s="31"/>
      <c r="R1" s="9" t="s">
        <v>245</v>
      </c>
      <c r="S1" s="9" t="s">
        <v>249</v>
      </c>
      <c r="T1" s="9" t="s">
        <v>250</v>
      </c>
      <c r="U1" s="32" t="s">
        <v>251</v>
      </c>
      <c r="V1" s="9" t="s">
        <v>256</v>
      </c>
      <c r="W1" s="9" t="s">
        <v>257</v>
      </c>
      <c r="X1" s="9" t="s">
        <v>258</v>
      </c>
      <c r="Y1" s="32" t="s">
        <v>259</v>
      </c>
      <c r="Z1" s="9" t="s">
        <v>252</v>
      </c>
      <c r="AA1" s="9" t="s">
        <v>253</v>
      </c>
      <c r="AB1" s="9" t="s">
        <v>254</v>
      </c>
      <c r="AC1" s="32" t="s">
        <v>255</v>
      </c>
    </row>
    <row r="2" spans="1:29">
      <c r="A2" s="9" t="s">
        <v>245</v>
      </c>
      <c r="B2" s="10" t="s">
        <v>246</v>
      </c>
      <c r="C2" s="10">
        <v>-0.1280088275671</v>
      </c>
      <c r="D2" s="10">
        <v>-0.310009717941284</v>
      </c>
      <c r="E2" s="10">
        <v>-0.162944346666336</v>
      </c>
      <c r="F2" s="10">
        <v>-0.159714370965958</v>
      </c>
      <c r="G2" s="10">
        <v>-0.115361176431179</v>
      </c>
      <c r="H2" s="10">
        <v>-0.305286914110184</v>
      </c>
      <c r="I2" s="10">
        <v>0.519150733947754</v>
      </c>
      <c r="J2" s="10">
        <v>0.903848111629486</v>
      </c>
      <c r="K2" s="10">
        <v>0.716231942176819</v>
      </c>
      <c r="L2" s="10">
        <v>0.619769155979156</v>
      </c>
      <c r="M2" s="10">
        <v>0.170053154230118</v>
      </c>
      <c r="N2" s="10">
        <v>0.0675107464194298</v>
      </c>
      <c r="O2" s="21">
        <f t="shared" ref="O2:O37" si="0">SUM(C2:N2)</f>
        <v>1.81523849070072</v>
      </c>
      <c r="Q2" s="33" t="s">
        <v>246</v>
      </c>
      <c r="R2" s="34">
        <v>1.81523849070072</v>
      </c>
      <c r="S2" s="35">
        <v>3.44581640511751</v>
      </c>
      <c r="T2" s="36">
        <v>6.41110967099667</v>
      </c>
      <c r="U2" s="37">
        <v>5.90383519232273</v>
      </c>
      <c r="V2" s="34">
        <v>1.33174394443631</v>
      </c>
      <c r="W2" s="35">
        <v>4.67214242368937</v>
      </c>
      <c r="X2" s="35">
        <v>6.98590224981308</v>
      </c>
      <c r="Y2" s="53">
        <v>6.49869193136692</v>
      </c>
      <c r="Z2" s="34">
        <v>2.90923153143376</v>
      </c>
      <c r="AA2" s="35">
        <v>3.49758698046207</v>
      </c>
      <c r="AB2" s="35">
        <v>3.5722815617919</v>
      </c>
      <c r="AC2" s="53">
        <v>4.09741097968072</v>
      </c>
    </row>
    <row r="3" spans="1:29">
      <c r="A3" s="11"/>
      <c r="B3" s="12" t="s">
        <v>247</v>
      </c>
      <c r="C3" s="12">
        <v>-0.073271781206131</v>
      </c>
      <c r="D3" s="12">
        <v>-0.241436630487442</v>
      </c>
      <c r="E3" s="12">
        <v>-0.17457789182663</v>
      </c>
      <c r="F3" s="12">
        <v>-0.0494276620447636</v>
      </c>
      <c r="G3" s="12">
        <v>-0.0135824307799339</v>
      </c>
      <c r="H3" s="12">
        <v>-0.272398114204407</v>
      </c>
      <c r="I3" s="12">
        <v>0.191785112023354</v>
      </c>
      <c r="J3" s="12">
        <v>0.278967827558518</v>
      </c>
      <c r="K3" s="12">
        <v>0.520881414413452</v>
      </c>
      <c r="L3" s="12">
        <v>0.513521254062653</v>
      </c>
      <c r="M3" s="12">
        <v>0.251173168420792</v>
      </c>
      <c r="N3" s="12">
        <v>0.117008253931999</v>
      </c>
      <c r="O3" s="22">
        <f t="shared" si="0"/>
        <v>1.04864251986146</v>
      </c>
      <c r="Q3" s="33" t="s">
        <v>247</v>
      </c>
      <c r="R3" s="34">
        <v>1.04864251986146</v>
      </c>
      <c r="S3" s="35">
        <v>1.45545626338571</v>
      </c>
      <c r="T3" s="36">
        <v>3.40786167234182</v>
      </c>
      <c r="U3" s="37">
        <v>6.6513074785471</v>
      </c>
      <c r="V3" s="34">
        <v>0.133558848872781</v>
      </c>
      <c r="W3" s="35">
        <v>1.3221469707787</v>
      </c>
      <c r="X3" s="35">
        <v>5.76284754276276</v>
      </c>
      <c r="Y3" s="53">
        <v>6.93431487679482</v>
      </c>
      <c r="Z3" s="34">
        <v>1.59417023509741</v>
      </c>
      <c r="AA3" s="35">
        <v>1.87599207088351</v>
      </c>
      <c r="AB3" s="35">
        <v>2.84235759079456</v>
      </c>
      <c r="AC3" s="53">
        <v>3.51044671889395</v>
      </c>
    </row>
    <row r="4" ht="15.15" spans="1:29">
      <c r="A4" s="13"/>
      <c r="B4" s="14" t="s">
        <v>248</v>
      </c>
      <c r="C4" s="14">
        <v>-0.105176314711571</v>
      </c>
      <c r="D4" s="14">
        <v>-0.176323011517525</v>
      </c>
      <c r="E4" s="14">
        <v>-0.0812687203288078</v>
      </c>
      <c r="F4" s="14">
        <v>-0.109631597995758</v>
      </c>
      <c r="G4" s="14">
        <v>-0.0355367362499237</v>
      </c>
      <c r="H4" s="14">
        <v>-0.134073734283447</v>
      </c>
      <c r="I4" s="14">
        <v>0.122725740075111</v>
      </c>
      <c r="J4" s="14">
        <v>0.580179750919342</v>
      </c>
      <c r="K4" s="14">
        <v>0.000616623088717461</v>
      </c>
      <c r="L4" s="14">
        <v>-0.106709659099579</v>
      </c>
      <c r="M4" s="14">
        <v>0.0204970669001341</v>
      </c>
      <c r="N4" s="14">
        <v>-0.044078417122364</v>
      </c>
      <c r="O4" s="23">
        <f t="shared" si="0"/>
        <v>-0.068779010325671</v>
      </c>
      <c r="Q4" s="33" t="s">
        <v>248</v>
      </c>
      <c r="R4" s="38">
        <v>-0.0687790103256703</v>
      </c>
      <c r="S4" s="39">
        <v>1.05964018404484</v>
      </c>
      <c r="T4" s="40">
        <v>2.01338046789169</v>
      </c>
      <c r="U4" s="41">
        <v>5.86161121726036</v>
      </c>
      <c r="V4" s="38">
        <v>-0.380876814946532</v>
      </c>
      <c r="W4" s="39">
        <v>0.133406681939959</v>
      </c>
      <c r="X4" s="39">
        <v>1.61284410208464</v>
      </c>
      <c r="Y4" s="55">
        <v>6.98514793813229</v>
      </c>
      <c r="Z4" s="38">
        <v>-0.0372370183467864</v>
      </c>
      <c r="AA4" s="39">
        <v>1.37384658306837</v>
      </c>
      <c r="AB4" s="39">
        <v>1.04486143961549</v>
      </c>
      <c r="AC4" s="55">
        <v>2.80814902856946</v>
      </c>
    </row>
    <row r="5" spans="1:15">
      <c r="A5" s="15" t="s">
        <v>249</v>
      </c>
      <c r="B5" s="10" t="s">
        <v>246</v>
      </c>
      <c r="C5" s="16">
        <v>-0.180970177054405</v>
      </c>
      <c r="D5" s="16">
        <v>-0.45816707611084</v>
      </c>
      <c r="E5" s="16">
        <v>-0.307661652565002</v>
      </c>
      <c r="F5" s="16">
        <v>-0.344590097665787</v>
      </c>
      <c r="G5" s="16">
        <v>-0.23578505218029</v>
      </c>
      <c r="H5" s="16">
        <v>-0.260960638523102</v>
      </c>
      <c r="I5" s="16">
        <v>1.10707592964172</v>
      </c>
      <c r="J5" s="16">
        <v>1.70841598510742</v>
      </c>
      <c r="K5" s="16">
        <v>1.27012228965759</v>
      </c>
      <c r="L5" s="16">
        <v>0.852451145648956</v>
      </c>
      <c r="M5" s="16">
        <v>0.254797101020813</v>
      </c>
      <c r="N5" s="16">
        <v>0.0410886481404305</v>
      </c>
      <c r="O5" s="21">
        <f t="shared" si="0"/>
        <v>3.4458164051175</v>
      </c>
    </row>
    <row r="6" spans="1:15">
      <c r="A6" s="17"/>
      <c r="B6" s="12" t="s">
        <v>247</v>
      </c>
      <c r="C6" s="18">
        <v>-0.124961987137794</v>
      </c>
      <c r="D6" s="18">
        <v>-0.261275351047516</v>
      </c>
      <c r="E6" s="18">
        <v>-0.151713222265244</v>
      </c>
      <c r="F6" s="18">
        <v>-0.111586675047875</v>
      </c>
      <c r="G6" s="18">
        <v>-0.082300029695034</v>
      </c>
      <c r="H6" s="18">
        <v>-0.314378052949905</v>
      </c>
      <c r="I6" s="18">
        <v>0.408400803804398</v>
      </c>
      <c r="J6" s="18">
        <v>0.747135043144226</v>
      </c>
      <c r="K6" s="18">
        <v>0.599720478057861</v>
      </c>
      <c r="L6" s="18">
        <v>0.550627470016479</v>
      </c>
      <c r="M6" s="18">
        <v>0.183855280280113</v>
      </c>
      <c r="N6" s="18">
        <v>0.0119325062260032</v>
      </c>
      <c r="O6" s="22">
        <f t="shared" si="0"/>
        <v>1.45545626338571</v>
      </c>
    </row>
    <row r="7" ht="15.15" spans="1:15">
      <c r="A7" s="19"/>
      <c r="B7" s="14" t="s">
        <v>248</v>
      </c>
      <c r="C7" s="20">
        <v>-0.0752504393458366</v>
      </c>
      <c r="D7" s="20">
        <v>-0.237215101718903</v>
      </c>
      <c r="E7" s="20">
        <v>-0.177037328481674</v>
      </c>
      <c r="F7" s="20">
        <v>-0.0519409626722336</v>
      </c>
      <c r="G7" s="20">
        <v>-0.0157591551542282</v>
      </c>
      <c r="H7" s="20">
        <v>-0.267614245414734</v>
      </c>
      <c r="I7" s="20">
        <v>0.202904760837555</v>
      </c>
      <c r="J7" s="20">
        <v>0.295128643512726</v>
      </c>
      <c r="K7" s="20">
        <v>0.508188903331757</v>
      </c>
      <c r="L7" s="20">
        <v>0.50604647397995</v>
      </c>
      <c r="M7" s="20">
        <v>0.256891518831253</v>
      </c>
      <c r="N7" s="20">
        <v>0.115297116339207</v>
      </c>
      <c r="O7" s="23">
        <f t="shared" si="0"/>
        <v>1.05964018404484</v>
      </c>
    </row>
    <row r="8" spans="1:29">
      <c r="A8" s="15" t="s">
        <v>250</v>
      </c>
      <c r="B8" s="10" t="s">
        <v>246</v>
      </c>
      <c r="C8" s="16">
        <v>-0.156600207090378</v>
      </c>
      <c r="D8" s="16">
        <v>-0.548976480960846</v>
      </c>
      <c r="E8" s="16">
        <v>-0.473649829626083</v>
      </c>
      <c r="F8" s="16">
        <v>-0.432960748672485</v>
      </c>
      <c r="G8" s="16">
        <v>-0.299217909574509</v>
      </c>
      <c r="H8" s="16">
        <v>-0.192852914333344</v>
      </c>
      <c r="I8" s="16">
        <v>1.7669997215271</v>
      </c>
      <c r="J8" s="16">
        <v>2.36445212364197</v>
      </c>
      <c r="K8" s="16">
        <v>2.49853110313415</v>
      </c>
      <c r="L8" s="16">
        <v>1.33764791488648</v>
      </c>
      <c r="M8" s="16">
        <v>0.360193103551865</v>
      </c>
      <c r="N8" s="16">
        <v>0.187543794512749</v>
      </c>
      <c r="O8" s="24">
        <f t="shared" si="0"/>
        <v>6.41110967099667</v>
      </c>
      <c r="Q8" s="33" t="s">
        <v>246</v>
      </c>
      <c r="R8" s="42">
        <v>1.33174394443631</v>
      </c>
      <c r="S8" s="43">
        <v>1.44581640511751</v>
      </c>
      <c r="T8" s="44">
        <v>2.41110967099667</v>
      </c>
      <c r="U8" s="45">
        <v>2.90383519232273</v>
      </c>
      <c r="V8" s="42">
        <v>1.81523849070072</v>
      </c>
      <c r="W8" s="43">
        <v>2.24581640511751</v>
      </c>
      <c r="X8" s="43">
        <v>2.476</v>
      </c>
      <c r="Y8" s="50">
        <v>3.1024</v>
      </c>
      <c r="Z8" s="52">
        <v>2.90923153143376</v>
      </c>
      <c r="AA8" s="35">
        <v>3.49758698046207</v>
      </c>
      <c r="AB8" s="35">
        <v>3.5722815617919</v>
      </c>
      <c r="AC8" s="50">
        <v>4.68</v>
      </c>
    </row>
    <row r="9" spans="1:33">
      <c r="A9" s="17"/>
      <c r="B9" s="12" t="s">
        <v>247</v>
      </c>
      <c r="C9" s="18">
        <v>-0.174876511096954</v>
      </c>
      <c r="D9" s="18">
        <v>-0.44540399312973</v>
      </c>
      <c r="E9" s="18">
        <v>-0.311844289302826</v>
      </c>
      <c r="F9" s="18">
        <v>-0.332068473100662</v>
      </c>
      <c r="G9" s="18">
        <v>-0.229016497731209</v>
      </c>
      <c r="H9" s="18">
        <v>-0.24314321577549</v>
      </c>
      <c r="I9" s="18">
        <v>1.04485261440277</v>
      </c>
      <c r="J9" s="18">
        <v>1.62336349487305</v>
      </c>
      <c r="K9" s="18">
        <v>1.30074965953827</v>
      </c>
      <c r="L9" s="18">
        <v>0.862553298473358</v>
      </c>
      <c r="M9" s="18">
        <v>0.250962555408478</v>
      </c>
      <c r="N9" s="18">
        <v>0.0617330297827721</v>
      </c>
      <c r="O9" s="25">
        <f t="shared" si="0"/>
        <v>3.40786167234183</v>
      </c>
      <c r="Q9" s="33" t="s">
        <v>247</v>
      </c>
      <c r="R9" s="42">
        <v>0.54864251986146</v>
      </c>
      <c r="S9" s="43">
        <v>1.05545626338571</v>
      </c>
      <c r="T9" s="44">
        <v>1.90786167234182</v>
      </c>
      <c r="U9" s="45">
        <v>2.267</v>
      </c>
      <c r="V9" s="42">
        <v>0.93355884887278</v>
      </c>
      <c r="W9" s="35">
        <v>1.3221469707787</v>
      </c>
      <c r="X9" s="43">
        <v>2.122</v>
      </c>
      <c r="Y9" s="50">
        <v>2.93431487679482</v>
      </c>
      <c r="Z9" s="52">
        <v>1.59417023509741</v>
      </c>
      <c r="AA9" s="35">
        <v>1.87599207088351</v>
      </c>
      <c r="AB9" s="35">
        <v>2.84235759079456</v>
      </c>
      <c r="AC9" s="53">
        <v>3.51044671889395</v>
      </c>
      <c r="AE9">
        <f>5*365</f>
        <v>1825</v>
      </c>
      <c r="AF9">
        <v>2000</v>
      </c>
      <c r="AG9">
        <f>AE9+AF9</f>
        <v>3825</v>
      </c>
    </row>
    <row r="10" ht="15.15" spans="1:33">
      <c r="A10" s="19"/>
      <c r="B10" s="14" t="s">
        <v>248</v>
      </c>
      <c r="C10" s="20">
        <v>-0.138905316591263</v>
      </c>
      <c r="D10" s="20">
        <v>-0.349854409694672</v>
      </c>
      <c r="E10" s="20">
        <v>-0.194067031145096</v>
      </c>
      <c r="F10" s="20">
        <v>-0.174748107790947</v>
      </c>
      <c r="G10" s="20">
        <v>-0.13324373960495</v>
      </c>
      <c r="H10" s="20">
        <v>-0.301280438899994</v>
      </c>
      <c r="I10" s="20">
        <v>0.582962512969971</v>
      </c>
      <c r="J10" s="20">
        <v>0.974177241325378</v>
      </c>
      <c r="K10" s="20">
        <v>0.807848811149597</v>
      </c>
      <c r="L10" s="20">
        <v>0.682637333869934</v>
      </c>
      <c r="M10" s="20">
        <v>0.170532763004303</v>
      </c>
      <c r="N10" s="20">
        <v>0.0873208492994308</v>
      </c>
      <c r="O10" s="26">
        <f t="shared" si="0"/>
        <v>2.01338046789169</v>
      </c>
      <c r="Q10" s="33" t="s">
        <v>248</v>
      </c>
      <c r="R10" s="46">
        <v>-0.46877901032567</v>
      </c>
      <c r="S10" s="47">
        <v>0.65964018404484</v>
      </c>
      <c r="T10" s="48">
        <v>1.27</v>
      </c>
      <c r="U10" s="49">
        <v>1.889</v>
      </c>
      <c r="V10" s="38">
        <v>-0.380876814946532</v>
      </c>
      <c r="W10" s="47">
        <v>0.933406681939959</v>
      </c>
      <c r="X10" s="39">
        <v>1.61284410208464</v>
      </c>
      <c r="Y10" s="51">
        <v>2.14</v>
      </c>
      <c r="Z10" s="54">
        <v>-0.0372370183467864</v>
      </c>
      <c r="AA10" s="47">
        <v>1.04486143961549</v>
      </c>
      <c r="AB10" s="47">
        <v>1.97384658306837</v>
      </c>
      <c r="AC10" s="55">
        <v>2.80814902856946</v>
      </c>
      <c r="AE10">
        <v>1825</v>
      </c>
      <c r="AF10">
        <v>1500</v>
      </c>
      <c r="AG10">
        <f>AE10+AF10</f>
        <v>3325</v>
      </c>
    </row>
    <row r="11" spans="1:15">
      <c r="A11" s="15" t="s">
        <v>251</v>
      </c>
      <c r="B11" s="10" t="s">
        <v>246</v>
      </c>
      <c r="C11" s="16">
        <v>-0.20271323621273</v>
      </c>
      <c r="D11" s="16">
        <v>-0.493958353996277</v>
      </c>
      <c r="E11" s="16">
        <v>-0.381119638681412</v>
      </c>
      <c r="F11" s="16">
        <v>-0.434126704931259</v>
      </c>
      <c r="G11" s="16">
        <v>-0.342363953590393</v>
      </c>
      <c r="H11" s="16">
        <v>-0.0838808119297028</v>
      </c>
      <c r="I11" s="16">
        <v>1.6178492307663</v>
      </c>
      <c r="J11" s="16">
        <v>2.25193667411804</v>
      </c>
      <c r="K11" s="16">
        <v>2.32347846031189</v>
      </c>
      <c r="L11" s="16">
        <v>1.214315533638</v>
      </c>
      <c r="M11" s="16">
        <v>0.303508996963501</v>
      </c>
      <c r="N11" s="16">
        <v>0.130908995866776</v>
      </c>
      <c r="O11" s="24">
        <f t="shared" si="0"/>
        <v>5.90383519232273</v>
      </c>
    </row>
    <row r="12" spans="1:31">
      <c r="A12" s="17"/>
      <c r="B12" s="12" t="s">
        <v>247</v>
      </c>
      <c r="C12" s="18">
        <v>-0.169288903474808</v>
      </c>
      <c r="D12" s="18">
        <v>-0.567600190639496</v>
      </c>
      <c r="E12" s="18">
        <v>-0.447096347808838</v>
      </c>
      <c r="F12" s="18">
        <v>-0.433951050043106</v>
      </c>
      <c r="G12" s="18">
        <v>-0.301878333091736</v>
      </c>
      <c r="H12" s="18">
        <v>-0.131962448358536</v>
      </c>
      <c r="I12" s="18">
        <v>1.82181704044342</v>
      </c>
      <c r="J12" s="18">
        <v>2.47570896148682</v>
      </c>
      <c r="K12" s="18">
        <v>2.57114720344543</v>
      </c>
      <c r="L12" s="18">
        <v>1.34001743793488</v>
      </c>
      <c r="M12" s="18">
        <v>0.327826261520386</v>
      </c>
      <c r="N12" s="18">
        <v>0.166567847132683</v>
      </c>
      <c r="O12" s="25">
        <f t="shared" si="0"/>
        <v>6.6513074785471</v>
      </c>
      <c r="AE12">
        <f>AA8-Z8</f>
        <v>0.58835544902831</v>
      </c>
    </row>
    <row r="13" ht="15.15" spans="1:34">
      <c r="A13" s="19"/>
      <c r="B13" s="14" t="s">
        <v>248</v>
      </c>
      <c r="C13" s="20">
        <v>-0.127256453037262</v>
      </c>
      <c r="D13" s="20">
        <v>-0.524304866790771</v>
      </c>
      <c r="E13" s="20">
        <v>-0.462279826402664</v>
      </c>
      <c r="F13" s="20">
        <v>-0.40946626663208</v>
      </c>
      <c r="G13" s="20">
        <v>-0.262951612472534</v>
      </c>
      <c r="H13" s="20">
        <v>-0.218538478016853</v>
      </c>
      <c r="I13" s="20">
        <v>1.61564266681671</v>
      </c>
      <c r="J13" s="20">
        <v>2.21117663383484</v>
      </c>
      <c r="K13" s="20">
        <v>2.28568577766418</v>
      </c>
      <c r="L13" s="20">
        <v>1.24921226501465</v>
      </c>
      <c r="M13" s="20">
        <v>0.346570372581482</v>
      </c>
      <c r="N13" s="20">
        <v>0.158121004700661</v>
      </c>
      <c r="O13" s="26">
        <f t="shared" si="0"/>
        <v>5.86161121726036</v>
      </c>
      <c r="AE13">
        <f>AE10/AE12</f>
        <v>3101.86640238321</v>
      </c>
      <c r="AH13">
        <f>AF9/AE13</f>
        <v>0.644773094825545</v>
      </c>
    </row>
    <row r="14" spans="1:15">
      <c r="A14" s="15" t="s">
        <v>252</v>
      </c>
      <c r="B14" s="10" t="s">
        <v>246</v>
      </c>
      <c r="C14" s="16">
        <v>-0.186372101306915</v>
      </c>
      <c r="D14" s="16">
        <v>-0.319696664810181</v>
      </c>
      <c r="E14" s="16">
        <v>-0.276907444000244</v>
      </c>
      <c r="F14" s="16">
        <v>-0.128830000758171</v>
      </c>
      <c r="G14" s="16">
        <v>-0.152239084243774</v>
      </c>
      <c r="H14" s="16">
        <v>-0.215194866061211</v>
      </c>
      <c r="I14" s="16">
        <v>0.826860964298248</v>
      </c>
      <c r="J14" s="16">
        <v>1.34899735450745</v>
      </c>
      <c r="K14" s="16">
        <v>1.22305178642273</v>
      </c>
      <c r="L14" s="16">
        <v>0.671315848827362</v>
      </c>
      <c r="M14" s="16">
        <v>0.128704786300659</v>
      </c>
      <c r="N14" s="16">
        <v>-0.010459047742188</v>
      </c>
      <c r="O14" s="21">
        <f t="shared" si="0"/>
        <v>2.90923153143376</v>
      </c>
    </row>
    <row r="15" spans="1:32">
      <c r="A15" s="17"/>
      <c r="B15" s="12" t="s">
        <v>247</v>
      </c>
      <c r="C15" s="18">
        <v>-0.173268482089043</v>
      </c>
      <c r="D15" s="18">
        <v>-0.287943124771118</v>
      </c>
      <c r="E15" s="18">
        <v>-0.238131731748581</v>
      </c>
      <c r="F15" s="18">
        <v>-0.0776385217905045</v>
      </c>
      <c r="G15" s="18">
        <v>-0.141808897256851</v>
      </c>
      <c r="H15" s="18">
        <v>-0.195698693394661</v>
      </c>
      <c r="I15" s="18">
        <v>0.487624615430832</v>
      </c>
      <c r="J15" s="18">
        <v>0.911569118499756</v>
      </c>
      <c r="K15" s="18">
        <v>0.869970619678497</v>
      </c>
      <c r="L15" s="18">
        <v>0.453543990850449</v>
      </c>
      <c r="M15" s="18">
        <v>0.0473671853542328</v>
      </c>
      <c r="N15" s="18">
        <v>-0.0614158436655998</v>
      </c>
      <c r="O15" s="22">
        <f t="shared" si="0"/>
        <v>1.59417023509741</v>
      </c>
      <c r="AC15" s="7">
        <f>Z8+AE15</f>
        <v>4.67923153143376</v>
      </c>
      <c r="AE15">
        <v>1.77</v>
      </c>
      <c r="AF15">
        <f>AE15*AE13</f>
        <v>5490.30353221827</v>
      </c>
    </row>
    <row r="16" ht="15.15" spans="1:15">
      <c r="A16" s="19"/>
      <c r="B16" s="14" t="s">
        <v>248</v>
      </c>
      <c r="C16" s="20">
        <v>-0.131207644939423</v>
      </c>
      <c r="D16" s="20">
        <v>-0.184013992547989</v>
      </c>
      <c r="E16" s="20">
        <v>-0.133297026157379</v>
      </c>
      <c r="F16" s="20">
        <v>-0.10463935136795</v>
      </c>
      <c r="G16" s="20">
        <v>-0.0848263427615166</v>
      </c>
      <c r="H16" s="20">
        <v>-0.128452315926552</v>
      </c>
      <c r="I16" s="20">
        <v>0.129341781139374</v>
      </c>
      <c r="J16" s="20">
        <v>0.405458569526672</v>
      </c>
      <c r="K16" s="20">
        <v>0.263192564249039</v>
      </c>
      <c r="L16" s="20">
        <v>0.0907747521996498</v>
      </c>
      <c r="M16" s="20">
        <v>-0.0633235201239586</v>
      </c>
      <c r="N16" s="20">
        <v>-0.0962444916367531</v>
      </c>
      <c r="O16" s="23">
        <f t="shared" si="0"/>
        <v>-0.0372370183467865</v>
      </c>
    </row>
    <row r="17" spans="1:31">
      <c r="A17" s="15" t="s">
        <v>253</v>
      </c>
      <c r="B17" s="10" t="s">
        <v>246</v>
      </c>
      <c r="C17" s="16">
        <v>-0.119106501340866</v>
      </c>
      <c r="D17" s="16">
        <v>-0.364273428916931</v>
      </c>
      <c r="E17" s="16">
        <v>-0.314198553562164</v>
      </c>
      <c r="F17" s="16">
        <v>-0.212141528725624</v>
      </c>
      <c r="G17" s="16">
        <v>-0.188091263175011</v>
      </c>
      <c r="H17" s="16">
        <v>-0.169343218207359</v>
      </c>
      <c r="I17" s="16">
        <v>0.999718010425568</v>
      </c>
      <c r="J17" s="16">
        <v>1.52399778366089</v>
      </c>
      <c r="K17" s="16">
        <v>1.35476934909821</v>
      </c>
      <c r="L17" s="16">
        <v>0.795412540435791</v>
      </c>
      <c r="M17" s="16">
        <v>0.16593424975872</v>
      </c>
      <c r="N17" s="16">
        <v>0.0249095410108566</v>
      </c>
      <c r="O17" s="27">
        <f t="shared" si="0"/>
        <v>3.49758698046208</v>
      </c>
      <c r="AE17">
        <f>AE10*3</f>
        <v>5475</v>
      </c>
    </row>
    <row r="18" spans="1:15">
      <c r="A18" s="17"/>
      <c r="B18" s="12" t="s">
        <v>247</v>
      </c>
      <c r="C18" s="18">
        <v>-0.131633132696152</v>
      </c>
      <c r="D18" s="18">
        <v>-0.245088532567024</v>
      </c>
      <c r="E18" s="18">
        <v>-0.274626314640045</v>
      </c>
      <c r="F18" s="18">
        <v>-0.0811797827482224</v>
      </c>
      <c r="G18" s="18">
        <v>-0.149933964014053</v>
      </c>
      <c r="H18" s="18">
        <v>-0.214317828416824</v>
      </c>
      <c r="I18" s="18">
        <v>0.569265186786652</v>
      </c>
      <c r="J18" s="18">
        <v>0.939657092094421</v>
      </c>
      <c r="K18" s="18">
        <v>0.878595232963562</v>
      </c>
      <c r="L18" s="18">
        <v>0.539981663227081</v>
      </c>
      <c r="M18" s="18">
        <v>0.0900825411081314</v>
      </c>
      <c r="N18" s="18">
        <v>-0.0448100902140141</v>
      </c>
      <c r="O18" s="28">
        <f t="shared" si="0"/>
        <v>1.87599207088351</v>
      </c>
    </row>
    <row r="19" ht="15.15" spans="1:31">
      <c r="A19" s="19"/>
      <c r="B19" s="14" t="s">
        <v>248</v>
      </c>
      <c r="C19" s="20">
        <v>-0.18577253818512</v>
      </c>
      <c r="D19" s="20">
        <v>-0.198926880955696</v>
      </c>
      <c r="E19" s="20">
        <v>-0.205900996923447</v>
      </c>
      <c r="F19" s="20">
        <v>-0.0902183204889297</v>
      </c>
      <c r="G19" s="20">
        <v>-0.12307757884264</v>
      </c>
      <c r="H19" s="20">
        <v>-0.108072109520435</v>
      </c>
      <c r="I19" s="20">
        <v>0.442396134138107</v>
      </c>
      <c r="J19" s="20">
        <v>0.799554109573364</v>
      </c>
      <c r="K19" s="20">
        <v>0.732715725898743</v>
      </c>
      <c r="L19" s="20">
        <v>0.353750854730606</v>
      </c>
      <c r="M19" s="20">
        <v>0.0343440026044846</v>
      </c>
      <c r="N19" s="20">
        <v>-0.0769458189606667</v>
      </c>
      <c r="O19" s="29">
        <f t="shared" si="0"/>
        <v>1.37384658306837</v>
      </c>
      <c r="AE19">
        <f>8000/AE13</f>
        <v>2.57909237930218</v>
      </c>
    </row>
    <row r="20" spans="1:15">
      <c r="A20" s="15" t="s">
        <v>254</v>
      </c>
      <c r="B20" s="10" t="s">
        <v>246</v>
      </c>
      <c r="C20" s="16">
        <v>-0.116195395588875</v>
      </c>
      <c r="D20" s="16">
        <v>-0.394527018070221</v>
      </c>
      <c r="E20" s="16">
        <v>-0.233171850442886</v>
      </c>
      <c r="F20" s="16">
        <v>-0.264142394065857</v>
      </c>
      <c r="G20" s="16">
        <v>-0.237550646066666</v>
      </c>
      <c r="H20" s="16">
        <v>-0.241483688354492</v>
      </c>
      <c r="I20" s="16">
        <v>1.07775032520294</v>
      </c>
      <c r="J20" s="16">
        <v>1.55054438114166</v>
      </c>
      <c r="K20" s="16">
        <v>1.43772757053375</v>
      </c>
      <c r="L20" s="16">
        <v>0.839790940284729</v>
      </c>
      <c r="M20" s="16">
        <v>0.181523233652115</v>
      </c>
      <c r="N20" s="16">
        <v>-0.0279838964343071</v>
      </c>
      <c r="O20" s="24">
        <f t="shared" si="0"/>
        <v>3.57228156179189</v>
      </c>
    </row>
    <row r="21" spans="1:15">
      <c r="A21" s="17"/>
      <c r="B21" s="12" t="s">
        <v>247</v>
      </c>
      <c r="C21" s="18">
        <v>-0.0997689217329025</v>
      </c>
      <c r="D21" s="18">
        <v>-0.321527570486069</v>
      </c>
      <c r="E21" s="18">
        <v>-0.199953138828278</v>
      </c>
      <c r="F21" s="18">
        <v>-0.181014195084572</v>
      </c>
      <c r="G21" s="18">
        <v>-0.129589080810547</v>
      </c>
      <c r="H21" s="18">
        <v>-0.191330581903458</v>
      </c>
      <c r="I21" s="18">
        <v>0.776699602603912</v>
      </c>
      <c r="J21" s="18">
        <v>1.2354884147644</v>
      </c>
      <c r="K21" s="18">
        <v>1.08365404605866</v>
      </c>
      <c r="L21" s="18">
        <v>0.677025556564331</v>
      </c>
      <c r="M21" s="18">
        <v>0.170740813016892</v>
      </c>
      <c r="N21" s="18">
        <v>0.0219326466321945</v>
      </c>
      <c r="O21" s="25">
        <f t="shared" si="0"/>
        <v>2.84235759079456</v>
      </c>
    </row>
    <row r="22" ht="15.15" spans="1:15">
      <c r="A22" s="19"/>
      <c r="B22" s="14" t="s">
        <v>248</v>
      </c>
      <c r="C22" s="20">
        <v>-0.145238563418388</v>
      </c>
      <c r="D22" s="20">
        <v>-0.151655405759811</v>
      </c>
      <c r="E22" s="20">
        <v>-0.176156580448151</v>
      </c>
      <c r="F22" s="20">
        <v>-0.0778040364384651</v>
      </c>
      <c r="G22" s="20">
        <v>-0.11675425618887</v>
      </c>
      <c r="H22" s="20">
        <v>0.0424163080751896</v>
      </c>
      <c r="I22" s="20">
        <v>0.298110455274582</v>
      </c>
      <c r="J22" s="20">
        <v>0.671069383621216</v>
      </c>
      <c r="K22" s="20">
        <v>0.505267024040222</v>
      </c>
      <c r="L22" s="20">
        <v>0.285855710506439</v>
      </c>
      <c r="M22" s="20">
        <v>0.0276468321681023</v>
      </c>
      <c r="N22" s="20">
        <v>-0.117895431816578</v>
      </c>
      <c r="O22" s="26">
        <f t="shared" si="0"/>
        <v>1.04486143961549</v>
      </c>
    </row>
    <row r="23" spans="1:15">
      <c r="A23" s="15" t="s">
        <v>255</v>
      </c>
      <c r="B23" s="10" t="s">
        <v>246</v>
      </c>
      <c r="C23" s="16">
        <v>-0.0720138177275658</v>
      </c>
      <c r="D23" s="16">
        <v>-0.416843950748444</v>
      </c>
      <c r="E23" s="16">
        <v>-0.23308202624321</v>
      </c>
      <c r="F23" s="16">
        <v>-0.276688188314438</v>
      </c>
      <c r="G23" s="16">
        <v>-0.258230656385422</v>
      </c>
      <c r="H23" s="16">
        <v>-0.228201791644096</v>
      </c>
      <c r="I23" s="16">
        <v>1.22563862800598</v>
      </c>
      <c r="J23" s="16">
        <v>1.66396176815033</v>
      </c>
      <c r="K23" s="16">
        <v>1.54375183582306</v>
      </c>
      <c r="L23" s="16">
        <v>0.933626651763916</v>
      </c>
      <c r="M23" s="16">
        <v>0.200376585125923</v>
      </c>
      <c r="N23" s="16">
        <v>0.0151159418746829</v>
      </c>
      <c r="O23" s="24">
        <f t="shared" si="0"/>
        <v>4.09741097968072</v>
      </c>
    </row>
    <row r="24" spans="1:15">
      <c r="A24" s="17"/>
      <c r="B24" s="12" t="s">
        <v>247</v>
      </c>
      <c r="C24" s="18">
        <v>-0.105218820273876</v>
      </c>
      <c r="D24" s="18">
        <v>-0.344274908304214</v>
      </c>
      <c r="E24" s="18">
        <v>-0.18705090880394</v>
      </c>
      <c r="F24" s="18">
        <v>-0.235507592558861</v>
      </c>
      <c r="G24" s="18">
        <v>-0.214337557554245</v>
      </c>
      <c r="H24" s="18">
        <v>-0.175970271229744</v>
      </c>
      <c r="I24" s="18">
        <v>1.0214626789093</v>
      </c>
      <c r="J24" s="18">
        <v>1.4311443567276</v>
      </c>
      <c r="K24" s="18">
        <v>1.35927069187164</v>
      </c>
      <c r="L24" s="18">
        <v>0.79641717672348</v>
      </c>
      <c r="M24" s="18">
        <v>0.174984380602837</v>
      </c>
      <c r="N24" s="18">
        <v>-0.0104725072160363</v>
      </c>
      <c r="O24" s="25">
        <f t="shared" si="0"/>
        <v>3.51044671889394</v>
      </c>
    </row>
    <row r="25" ht="15.15" spans="1:15">
      <c r="A25" s="19"/>
      <c r="B25" s="14" t="s">
        <v>248</v>
      </c>
      <c r="C25" s="20">
        <v>-0.102161042392254</v>
      </c>
      <c r="D25" s="20">
        <v>-0.232629030942917</v>
      </c>
      <c r="E25" s="20">
        <v>-0.164596170186996</v>
      </c>
      <c r="F25" s="20">
        <v>-0.298760920763016</v>
      </c>
      <c r="G25" s="20">
        <v>-0.165093839168549</v>
      </c>
      <c r="H25" s="20">
        <v>-0.0193589590489864</v>
      </c>
      <c r="I25" s="20">
        <v>0.789206802845001</v>
      </c>
      <c r="J25" s="20">
        <v>1.15781939029694</v>
      </c>
      <c r="K25" s="20">
        <v>1.03615891933441</v>
      </c>
      <c r="L25" s="20">
        <v>0.684804916381836</v>
      </c>
      <c r="M25" s="20">
        <v>0.146637618541718</v>
      </c>
      <c r="N25" s="20">
        <v>-0.0238786563277245</v>
      </c>
      <c r="O25" s="26">
        <f t="shared" si="0"/>
        <v>2.80814902856946</v>
      </c>
    </row>
    <row r="26" spans="1:15">
      <c r="A26" s="15" t="s">
        <v>256</v>
      </c>
      <c r="B26" s="10" t="s">
        <v>246</v>
      </c>
      <c r="C26" s="16">
        <v>-0.116168186068535</v>
      </c>
      <c r="D26" s="16">
        <v>-0.261904627084732</v>
      </c>
      <c r="E26" s="16">
        <v>-0.147892028093338</v>
      </c>
      <c r="F26" s="16">
        <v>-0.101871445775032</v>
      </c>
      <c r="G26" s="16">
        <v>-0.0645972490310669</v>
      </c>
      <c r="H26" s="16">
        <v>-0.324618488550186</v>
      </c>
      <c r="I26" s="16">
        <v>0.393741428852081</v>
      </c>
      <c r="J26" s="16">
        <v>0.769364476203918</v>
      </c>
      <c r="K26" s="16">
        <v>0.552253842353821</v>
      </c>
      <c r="L26" s="16">
        <v>0.493047386407852</v>
      </c>
      <c r="M26" s="16">
        <v>0.162073388695717</v>
      </c>
      <c r="N26" s="16">
        <v>-0.0216845534741879</v>
      </c>
      <c r="O26" s="27">
        <f t="shared" si="0"/>
        <v>1.33174394443631</v>
      </c>
    </row>
    <row r="27" spans="1:15">
      <c r="A27" s="17"/>
      <c r="B27" s="12" t="s">
        <v>247</v>
      </c>
      <c r="C27" s="18">
        <v>-0.0803138017654419</v>
      </c>
      <c r="D27" s="18">
        <v>-0.247138604521751</v>
      </c>
      <c r="E27" s="18">
        <v>-0.0990249812602997</v>
      </c>
      <c r="F27" s="18">
        <v>-0.0580703616142273</v>
      </c>
      <c r="G27" s="18">
        <v>-0.0195876806974411</v>
      </c>
      <c r="H27" s="18">
        <v>-0.187870666384697</v>
      </c>
      <c r="I27" s="18">
        <v>0.0759628862142563</v>
      </c>
      <c r="J27" s="18">
        <v>0.567990660667419</v>
      </c>
      <c r="K27" s="18">
        <v>0.265514820814133</v>
      </c>
      <c r="L27" s="18">
        <v>-0.0367606915533543</v>
      </c>
      <c r="M27" s="18">
        <v>-0.0235219690948725</v>
      </c>
      <c r="N27" s="18">
        <v>-0.0236207619309425</v>
      </c>
      <c r="O27" s="28">
        <f t="shared" si="0"/>
        <v>0.133558848872781</v>
      </c>
    </row>
    <row r="28" ht="15.15" spans="1:15">
      <c r="A28" s="19"/>
      <c r="B28" s="14" t="s">
        <v>248</v>
      </c>
      <c r="C28" s="20">
        <v>-0.098165363073349</v>
      </c>
      <c r="D28" s="20">
        <v>-0.178397178649902</v>
      </c>
      <c r="E28" s="20">
        <v>-0.0389595106244087</v>
      </c>
      <c r="F28" s="20">
        <v>-0.079674020409584</v>
      </c>
      <c r="G28" s="20">
        <v>-0.0244009047746658</v>
      </c>
      <c r="H28" s="20">
        <v>-0.125067740678787</v>
      </c>
      <c r="I28" s="20">
        <v>0.0224348399788141</v>
      </c>
      <c r="J28" s="20">
        <v>0.446901023387909</v>
      </c>
      <c r="K28" s="20">
        <v>-0.0356910973787308</v>
      </c>
      <c r="L28" s="20">
        <v>-0.15822184085846</v>
      </c>
      <c r="M28" s="20">
        <v>-0.058563806116581</v>
      </c>
      <c r="N28" s="20">
        <v>-0.0530712157487869</v>
      </c>
      <c r="O28" s="29">
        <f t="shared" si="0"/>
        <v>-0.380876814946532</v>
      </c>
    </row>
    <row r="29" spans="1:15">
      <c r="A29" s="15" t="s">
        <v>257</v>
      </c>
      <c r="B29" s="10" t="s">
        <v>246</v>
      </c>
      <c r="C29" s="16">
        <v>-0.198206469416618</v>
      </c>
      <c r="D29" s="16">
        <v>-0.472197294235229</v>
      </c>
      <c r="E29" s="16">
        <v>-0.386625200510025</v>
      </c>
      <c r="F29" s="16">
        <v>-0.370744287967682</v>
      </c>
      <c r="G29" s="16">
        <v>-0.223690748214722</v>
      </c>
      <c r="H29" s="16">
        <v>-0.268547683954239</v>
      </c>
      <c r="I29" s="16">
        <v>1.40661072731018</v>
      </c>
      <c r="J29" s="16">
        <v>2.1185142993927</v>
      </c>
      <c r="K29" s="16">
        <v>1.73278343677521</v>
      </c>
      <c r="L29" s="16">
        <v>1.00450158119202</v>
      </c>
      <c r="M29" s="16">
        <v>0.230929926037788</v>
      </c>
      <c r="N29" s="16">
        <v>0.0988141372799873</v>
      </c>
      <c r="O29" s="27">
        <f t="shared" si="0"/>
        <v>4.67214242368937</v>
      </c>
    </row>
    <row r="30" spans="1:15">
      <c r="A30" s="17"/>
      <c r="B30" s="12" t="s">
        <v>247</v>
      </c>
      <c r="C30" s="18">
        <v>-0.116303019225597</v>
      </c>
      <c r="D30" s="18">
        <v>-0.261320471763611</v>
      </c>
      <c r="E30" s="18">
        <v>-0.146706342697144</v>
      </c>
      <c r="F30" s="18">
        <v>-0.101496949791908</v>
      </c>
      <c r="G30" s="18">
        <v>-0.0646279975771904</v>
      </c>
      <c r="H30" s="18">
        <v>-0.323464810848236</v>
      </c>
      <c r="I30" s="18">
        <v>0.392708152532578</v>
      </c>
      <c r="J30" s="18">
        <v>0.770851850509644</v>
      </c>
      <c r="K30" s="18">
        <v>0.546923279762268</v>
      </c>
      <c r="L30" s="18">
        <v>0.488061189651489</v>
      </c>
      <c r="M30" s="18">
        <v>0.160502403974533</v>
      </c>
      <c r="N30" s="18">
        <v>-0.0229803137481213</v>
      </c>
      <c r="O30" s="28">
        <f t="shared" si="0"/>
        <v>1.3221469707787</v>
      </c>
    </row>
    <row r="31" ht="15.15" spans="1:15">
      <c r="A31" s="19"/>
      <c r="B31" s="14" t="s">
        <v>248</v>
      </c>
      <c r="C31" s="20">
        <v>-0.0803201794624329</v>
      </c>
      <c r="D31" s="20">
        <v>-0.247122049331665</v>
      </c>
      <c r="E31" s="20">
        <v>-0.0990334302186966</v>
      </c>
      <c r="F31" s="20">
        <v>-0.0580697767436504</v>
      </c>
      <c r="G31" s="20">
        <v>-0.0195767395198345</v>
      </c>
      <c r="H31" s="20">
        <v>-0.187847748398781</v>
      </c>
      <c r="I31" s="20">
        <v>0.0759347006678581</v>
      </c>
      <c r="J31" s="20">
        <v>0.56801438331604</v>
      </c>
      <c r="K31" s="20">
        <v>0.265468418598175</v>
      </c>
      <c r="L31" s="20">
        <v>-0.0368361473083496</v>
      </c>
      <c r="M31" s="20">
        <v>-0.0235637295991182</v>
      </c>
      <c r="N31" s="20">
        <v>-0.0236410200595856</v>
      </c>
      <c r="O31" s="29">
        <f t="shared" si="0"/>
        <v>0.133406681939959</v>
      </c>
    </row>
    <row r="32" spans="1:15">
      <c r="A32" s="15" t="s">
        <v>258</v>
      </c>
      <c r="B32" s="10" t="s">
        <v>246</v>
      </c>
      <c r="C32" s="16">
        <v>-0.169956088066101</v>
      </c>
      <c r="D32" s="16">
        <v>-0.565899431705475</v>
      </c>
      <c r="E32" s="16">
        <v>-0.469928175210953</v>
      </c>
      <c r="F32" s="16">
        <v>-0.449877351522446</v>
      </c>
      <c r="G32" s="16">
        <v>-0.314474433660507</v>
      </c>
      <c r="H32" s="16">
        <v>-0.176776885986328</v>
      </c>
      <c r="I32" s="16">
        <v>1.8966361284256</v>
      </c>
      <c r="J32" s="16">
        <v>2.57815623283386</v>
      </c>
      <c r="K32" s="16">
        <v>2.67379355430603</v>
      </c>
      <c r="L32" s="16">
        <v>1.40687012672424</v>
      </c>
      <c r="M32" s="16">
        <v>0.370808273553848</v>
      </c>
      <c r="N32" s="16">
        <v>0.206550300121307</v>
      </c>
      <c r="O32" s="27">
        <f t="shared" si="0"/>
        <v>6.98590224981308</v>
      </c>
    </row>
    <row r="33" spans="1:15">
      <c r="A33" s="17"/>
      <c r="B33" s="12" t="s">
        <v>247</v>
      </c>
      <c r="C33" s="18">
        <v>-0.197819977998733</v>
      </c>
      <c r="D33" s="18">
        <v>-0.517508804798126</v>
      </c>
      <c r="E33" s="18">
        <v>-0.414052724838257</v>
      </c>
      <c r="F33" s="18">
        <v>-0.415424168109894</v>
      </c>
      <c r="G33" s="18">
        <v>-0.264096707105637</v>
      </c>
      <c r="H33" s="18">
        <v>-0.224463567137718</v>
      </c>
      <c r="I33" s="18">
        <v>1.6802464723587</v>
      </c>
      <c r="J33" s="18">
        <v>2.41306567192078</v>
      </c>
      <c r="K33" s="18">
        <v>2.09704875946045</v>
      </c>
      <c r="L33" s="18">
        <v>1.16672825813294</v>
      </c>
      <c r="M33" s="18">
        <v>0.292352557182312</v>
      </c>
      <c r="N33" s="18">
        <v>0.146771773695946</v>
      </c>
      <c r="O33" s="28">
        <f t="shared" si="0"/>
        <v>5.76284754276276</v>
      </c>
    </row>
    <row r="34" ht="15.15" spans="1:15">
      <c r="A34" s="19"/>
      <c r="B34" s="14" t="s">
        <v>248</v>
      </c>
      <c r="C34" s="20">
        <v>-0.133355841040611</v>
      </c>
      <c r="D34" s="20">
        <v>-0.281224012374878</v>
      </c>
      <c r="E34" s="20">
        <v>-0.193117737770081</v>
      </c>
      <c r="F34" s="20">
        <v>-0.154135420918465</v>
      </c>
      <c r="G34" s="20">
        <v>-0.0871940031647682</v>
      </c>
      <c r="H34" s="20">
        <v>-0.290483564138412</v>
      </c>
      <c r="I34" s="20">
        <v>0.634498059749603</v>
      </c>
      <c r="J34" s="20">
        <v>1.27583003044128</v>
      </c>
      <c r="K34" s="20">
        <v>0.513417661190033</v>
      </c>
      <c r="L34" s="20">
        <v>0.29780587553978</v>
      </c>
      <c r="M34" s="20">
        <v>0.0934365764260292</v>
      </c>
      <c r="N34" s="20">
        <v>-0.0626335218548775</v>
      </c>
      <c r="O34" s="29">
        <f t="shared" si="0"/>
        <v>1.61284410208463</v>
      </c>
    </row>
    <row r="35" spans="1:15">
      <c r="A35" s="15" t="s">
        <v>259</v>
      </c>
      <c r="B35" s="10" t="s">
        <v>246</v>
      </c>
      <c r="C35" s="16">
        <v>-0.133415773510933</v>
      </c>
      <c r="D35" s="16">
        <v>-0.553345859050751</v>
      </c>
      <c r="E35" s="16">
        <v>-0.447354257106781</v>
      </c>
      <c r="F35" s="16">
        <v>-0.477898329496384</v>
      </c>
      <c r="G35" s="16">
        <v>-0.313720136880875</v>
      </c>
      <c r="H35" s="16">
        <v>-0.0989551842212677</v>
      </c>
      <c r="I35" s="16">
        <v>1.74856197834015</v>
      </c>
      <c r="J35" s="16">
        <v>2.36739373207092</v>
      </c>
      <c r="K35" s="16">
        <v>2.54321455955505</v>
      </c>
      <c r="L35" s="16">
        <v>1.32803964614868</v>
      </c>
      <c r="M35" s="16">
        <v>0.371734619140625</v>
      </c>
      <c r="N35" s="16">
        <v>0.164436936378479</v>
      </c>
      <c r="O35" s="27">
        <f t="shared" si="0"/>
        <v>6.49869193136691</v>
      </c>
    </row>
    <row r="36" spans="1:15">
      <c r="A36" s="17"/>
      <c r="B36" s="12" t="s">
        <v>247</v>
      </c>
      <c r="C36" s="18">
        <v>-0.179457873106003</v>
      </c>
      <c r="D36" s="18">
        <v>-0.569550633430481</v>
      </c>
      <c r="E36" s="18">
        <v>-0.454768121242523</v>
      </c>
      <c r="F36" s="18">
        <v>-0.456862986087799</v>
      </c>
      <c r="G36" s="18">
        <v>-0.295148938894272</v>
      </c>
      <c r="H36" s="18">
        <v>-0.148595079779625</v>
      </c>
      <c r="I36" s="18">
        <v>1.87295246124268</v>
      </c>
      <c r="J36" s="18">
        <v>2.54536247253418</v>
      </c>
      <c r="K36" s="18">
        <v>2.66113591194153</v>
      </c>
      <c r="L36" s="18">
        <v>1.40251612663269</v>
      </c>
      <c r="M36" s="18">
        <v>0.359310746192932</v>
      </c>
      <c r="N36" s="18">
        <v>0.197420790791512</v>
      </c>
      <c r="O36" s="28">
        <f t="shared" si="0"/>
        <v>6.93431487679482</v>
      </c>
    </row>
    <row r="37" ht="15.15" spans="1:15">
      <c r="A37" s="19"/>
      <c r="B37" s="14" t="s">
        <v>248</v>
      </c>
      <c r="C37" s="20">
        <v>-0.180499732494354</v>
      </c>
      <c r="D37" s="20">
        <v>-0.584108829498291</v>
      </c>
      <c r="E37" s="20">
        <v>-0.474942326545715</v>
      </c>
      <c r="F37" s="20">
        <v>-0.472017258405685</v>
      </c>
      <c r="G37" s="20">
        <v>-0.317249298095703</v>
      </c>
      <c r="H37" s="20">
        <v>-0.210126951336861</v>
      </c>
      <c r="I37" s="20">
        <v>1.92943394184113</v>
      </c>
      <c r="J37" s="20">
        <v>2.59193134307861</v>
      </c>
      <c r="K37" s="20">
        <v>2.68926072120666</v>
      </c>
      <c r="L37" s="20">
        <v>1.43161201477051</v>
      </c>
      <c r="M37" s="20">
        <v>0.375989079475403</v>
      </c>
      <c r="N37" s="20">
        <v>0.205865234136581</v>
      </c>
      <c r="O37" s="29">
        <f t="shared" si="0"/>
        <v>6.98514793813228</v>
      </c>
    </row>
    <row r="41" spans="1:15">
      <c r="A41" t="s">
        <v>272</v>
      </c>
      <c r="B41" t="s">
        <v>127</v>
      </c>
      <c r="C41">
        <v>-0.128008767962456</v>
      </c>
      <c r="D41">
        <v>-0.310009717941284</v>
      </c>
      <c r="E41">
        <v>-0.162944346666336</v>
      </c>
      <c r="F41">
        <v>-0.159714370965958</v>
      </c>
      <c r="G41">
        <v>-0.115361161530018</v>
      </c>
      <c r="H41">
        <v>-0.305286914110184</v>
      </c>
      <c r="I41">
        <v>0.519150674343109</v>
      </c>
      <c r="J41">
        <v>0.903848052024841</v>
      </c>
      <c r="K41">
        <v>0.716231822967529</v>
      </c>
      <c r="L41">
        <v>0.619769334793091</v>
      </c>
      <c r="M41">
        <v>0.170053109526634</v>
      </c>
      <c r="N41">
        <v>0.0675107538700104</v>
      </c>
      <c r="O41" s="30">
        <f>SUM(C41:N41)</f>
        <v>1.81523846834898</v>
      </c>
    </row>
    <row r="42" spans="1:15">
      <c r="A42" t="s">
        <v>273</v>
      </c>
      <c r="B42" t="s">
        <v>127</v>
      </c>
      <c r="C42">
        <v>-0.116168200969696</v>
      </c>
      <c r="D42">
        <v>-0.26190459728241</v>
      </c>
      <c r="E42">
        <v>-0.14789205789566</v>
      </c>
      <c r="F42">
        <v>-0.101871445775032</v>
      </c>
      <c r="G42">
        <v>-0.0645972341299057</v>
      </c>
      <c r="H42">
        <v>-0.324618369340897</v>
      </c>
      <c r="I42">
        <v>0.393741339445114</v>
      </c>
      <c r="J42">
        <v>0.769364416599274</v>
      </c>
      <c r="K42">
        <v>0.552253842353821</v>
      </c>
      <c r="L42">
        <v>0.493047267198563</v>
      </c>
      <c r="M42">
        <v>0.162073388695717</v>
      </c>
      <c r="N42">
        <v>-0.0216845609247685</v>
      </c>
      <c r="O42">
        <f>SUM(C42:N42)</f>
        <v>1.33174378797412</v>
      </c>
    </row>
    <row r="43" spans="1:15">
      <c r="A43" t="s">
        <v>274</v>
      </c>
      <c r="B43" t="s">
        <v>127</v>
      </c>
      <c r="C43">
        <v>-0.186372086405754</v>
      </c>
      <c r="D43">
        <v>-0.319696605205536</v>
      </c>
      <c r="E43">
        <v>-0.276907294988632</v>
      </c>
      <c r="F43">
        <v>-0.128830030560493</v>
      </c>
      <c r="G43">
        <v>-0.152239173650742</v>
      </c>
      <c r="H43">
        <v>-0.215194970369339</v>
      </c>
      <c r="I43">
        <v>0.826861143112183</v>
      </c>
      <c r="J43">
        <v>1.34899759292602</v>
      </c>
      <c r="K43">
        <v>1.22305190563202</v>
      </c>
      <c r="L43">
        <v>0.671316027641296</v>
      </c>
      <c r="M43">
        <v>0.128704845905304</v>
      </c>
      <c r="N43">
        <v>-0.0104590216651559</v>
      </c>
      <c r="O43">
        <f>SUM(C43:N43)</f>
        <v>2.90923233237117</v>
      </c>
    </row>
    <row r="45" spans="1:15">
      <c r="A45" t="s">
        <v>272</v>
      </c>
      <c r="B45" t="s">
        <v>131</v>
      </c>
      <c r="C45">
        <v>-0.0732717737555504</v>
      </c>
      <c r="D45">
        <v>-0.241436719894409</v>
      </c>
      <c r="E45">
        <v>-0.174577832221985</v>
      </c>
      <c r="F45">
        <v>-0.0494276508688927</v>
      </c>
      <c r="G45">
        <v>-0.0135824009776115</v>
      </c>
      <c r="H45">
        <v>-0.272398144006729</v>
      </c>
      <c r="I45">
        <v>0.191785022616386</v>
      </c>
      <c r="J45">
        <v>0.278967797756195</v>
      </c>
      <c r="K45">
        <v>0.520881533622742</v>
      </c>
      <c r="L45">
        <v>0.513521373271942</v>
      </c>
      <c r="M45">
        <v>0.251173108816147</v>
      </c>
      <c r="N45">
        <v>0.117008239030838</v>
      </c>
      <c r="O45">
        <f>SUM(C45:N45)</f>
        <v>1.04864255338907</v>
      </c>
    </row>
    <row r="46" spans="1:15">
      <c r="A46" t="s">
        <v>273</v>
      </c>
      <c r="B46" t="s">
        <v>131</v>
      </c>
      <c r="C46">
        <v>-0.0803138017654419</v>
      </c>
      <c r="D46">
        <v>-0.24713858962059</v>
      </c>
      <c r="E46">
        <v>-0.0990249812602997</v>
      </c>
      <c r="F46">
        <v>-0.0580703765153885</v>
      </c>
      <c r="G46">
        <v>-0.0195876806974411</v>
      </c>
      <c r="H46">
        <v>-0.187870666384697</v>
      </c>
      <c r="I46">
        <v>0.0759629160165787</v>
      </c>
      <c r="J46">
        <v>0.567990601062775</v>
      </c>
      <c r="K46">
        <v>0.265514761209488</v>
      </c>
      <c r="L46">
        <v>-0.0367606766521931</v>
      </c>
      <c r="M46">
        <v>-0.0235219690948725</v>
      </c>
      <c r="N46">
        <v>-0.0236207544803619</v>
      </c>
      <c r="O46" s="30">
        <f>SUM(C46:N46)</f>
        <v>0.133558781817556</v>
      </c>
    </row>
    <row r="47" spans="1:15">
      <c r="A47" t="s">
        <v>274</v>
      </c>
      <c r="B47" t="s">
        <v>131</v>
      </c>
      <c r="C47">
        <v>-0.173268496990204</v>
      </c>
      <c r="D47">
        <v>-0.287943094968796</v>
      </c>
      <c r="E47">
        <v>-0.238131672143936</v>
      </c>
      <c r="F47">
        <v>-0.0776384919881821</v>
      </c>
      <c r="G47">
        <v>-0.14180888235569</v>
      </c>
      <c r="H47">
        <v>-0.195698663592339</v>
      </c>
      <c r="I47">
        <v>0.487624615430832</v>
      </c>
      <c r="J47">
        <v>0.911569237709045</v>
      </c>
      <c r="K47">
        <v>0.869970440864563</v>
      </c>
      <c r="L47">
        <v>0.453543961048126</v>
      </c>
      <c r="M47">
        <v>0.0473671779036522</v>
      </c>
      <c r="N47">
        <v>-0.0614158660173416</v>
      </c>
      <c r="O47">
        <f>SUM(C47:N47)</f>
        <v>1.59417026489973</v>
      </c>
    </row>
    <row r="49" spans="1:15">
      <c r="A49" t="s">
        <v>272</v>
      </c>
      <c r="B49" t="s">
        <v>135</v>
      </c>
      <c r="C49">
        <v>-0.105176329612732</v>
      </c>
      <c r="D49">
        <v>-0.176322996616363</v>
      </c>
      <c r="E49">
        <v>-0.0812687501311302</v>
      </c>
      <c r="F49">
        <v>-0.109631568193436</v>
      </c>
      <c r="G49">
        <v>-0.0355367064476013</v>
      </c>
      <c r="H49">
        <v>-0.13407376408577</v>
      </c>
      <c r="I49">
        <v>0.122725754976273</v>
      </c>
      <c r="J49">
        <v>0.580179810523987</v>
      </c>
      <c r="K49">
        <v>0.000616630539298058</v>
      </c>
      <c r="L49">
        <v>-0.106709659099579</v>
      </c>
      <c r="M49">
        <v>0.0204970706254244</v>
      </c>
      <c r="N49">
        <v>-0.0440783798694611</v>
      </c>
      <c r="O49">
        <f>SUM(C49:N49)</f>
        <v>-0.0687788873910901</v>
      </c>
    </row>
    <row r="50" spans="1:15">
      <c r="A50" t="s">
        <v>273</v>
      </c>
      <c r="B50" t="s">
        <v>135</v>
      </c>
      <c r="C50">
        <v>-0.098165363073349</v>
      </c>
      <c r="D50">
        <v>-0.178397133946419</v>
      </c>
      <c r="E50">
        <v>-0.0389594957232475</v>
      </c>
      <c r="F50">
        <v>-0.0796740055084229</v>
      </c>
      <c r="G50">
        <v>-0.0244009140878916</v>
      </c>
      <c r="H50">
        <v>-0.125067740678787</v>
      </c>
      <c r="I50">
        <v>0.0224348623305559</v>
      </c>
      <c r="J50">
        <v>0.446901023387909</v>
      </c>
      <c r="K50">
        <v>-0.035691075026989</v>
      </c>
      <c r="L50">
        <v>-0.158221870660782</v>
      </c>
      <c r="M50">
        <v>-0.0585637763142586</v>
      </c>
      <c r="N50">
        <v>-0.0530712082982063</v>
      </c>
      <c r="O50" s="30">
        <f>SUM(C50:N50)</f>
        <v>-0.380876697599888</v>
      </c>
    </row>
    <row r="51" ht="15.15" spans="1:15">
      <c r="A51" t="s">
        <v>274</v>
      </c>
      <c r="B51" t="s">
        <v>135</v>
      </c>
      <c r="C51">
        <v>-0.131207540631294</v>
      </c>
      <c r="D51">
        <v>-0.184013903141022</v>
      </c>
      <c r="E51">
        <v>-0.133295923471451</v>
      </c>
      <c r="F51">
        <v>-0.104639247059822</v>
      </c>
      <c r="G51">
        <v>-0.0848256945610046</v>
      </c>
      <c r="H51">
        <v>-0.128452643752098</v>
      </c>
      <c r="I51">
        <v>0.129341095685959</v>
      </c>
      <c r="J51">
        <v>0.405457675457001</v>
      </c>
      <c r="K51">
        <v>0.2631915807724</v>
      </c>
      <c r="L51">
        <v>0.0907744690775871</v>
      </c>
      <c r="M51">
        <v>-0.0633231103420258</v>
      </c>
      <c r="N51">
        <v>-0.0962441861629486</v>
      </c>
      <c r="O51">
        <f>SUM(C51:N51)</f>
        <v>-0.0372374281287189</v>
      </c>
    </row>
    <row r="52" spans="17:21">
      <c r="Q52" t="s">
        <v>275</v>
      </c>
      <c r="R52" s="9" t="s">
        <v>276</v>
      </c>
      <c r="S52" s="9" t="s">
        <v>277</v>
      </c>
      <c r="T52" s="9" t="s">
        <v>278</v>
      </c>
      <c r="U52" s="32" t="s">
        <v>279</v>
      </c>
    </row>
    <row r="53" spans="17:21">
      <c r="Q53" s="33" t="s">
        <v>246</v>
      </c>
      <c r="R53" s="42">
        <v>1.33174394443631</v>
      </c>
      <c r="S53" s="43">
        <v>1.44581640511751</v>
      </c>
      <c r="T53" s="44">
        <v>2.41110967099667</v>
      </c>
      <c r="U53" s="45">
        <v>2.90383519232273</v>
      </c>
    </row>
    <row r="54" spans="17:21">
      <c r="Q54" s="33" t="s">
        <v>247</v>
      </c>
      <c r="R54" s="42">
        <v>0.54864251986146</v>
      </c>
      <c r="S54" s="43">
        <v>1.05545626338571</v>
      </c>
      <c r="T54" s="44">
        <v>1.90786167234182</v>
      </c>
      <c r="U54" s="45">
        <v>2.267</v>
      </c>
    </row>
    <row r="55" ht="15.15" spans="17:21">
      <c r="Q55" s="33" t="s">
        <v>248</v>
      </c>
      <c r="R55" s="46">
        <v>-0.46877901032567</v>
      </c>
      <c r="S55" s="47">
        <v>0.65964018404484</v>
      </c>
      <c r="T55" s="48">
        <v>1.27</v>
      </c>
      <c r="U55" s="49">
        <v>1.889</v>
      </c>
    </row>
    <row r="56" spans="17:21">
      <c r="Q56" t="s">
        <v>280</v>
      </c>
      <c r="R56" s="9" t="s">
        <v>276</v>
      </c>
      <c r="S56" s="9" t="s">
        <v>277</v>
      </c>
      <c r="T56" s="9" t="s">
        <v>278</v>
      </c>
      <c r="U56" s="32" t="s">
        <v>279</v>
      </c>
    </row>
    <row r="57" spans="17:21">
      <c r="Q57" s="33" t="s">
        <v>246</v>
      </c>
      <c r="R57" s="42">
        <v>1.81523849070072</v>
      </c>
      <c r="S57" s="43">
        <v>2.24581640511751</v>
      </c>
      <c r="T57" s="43">
        <v>2.476</v>
      </c>
      <c r="U57" s="50">
        <v>3.1024</v>
      </c>
    </row>
    <row r="58" spans="17:21">
      <c r="Q58" s="33" t="s">
        <v>247</v>
      </c>
      <c r="R58" s="42">
        <v>0.93355884887278</v>
      </c>
      <c r="S58" s="35">
        <v>1.3221469707787</v>
      </c>
      <c r="T58" s="43">
        <v>2.122</v>
      </c>
      <c r="U58" s="50">
        <v>2.93431487679482</v>
      </c>
    </row>
    <row r="59" ht="15.15" spans="17:21">
      <c r="Q59" s="33" t="s">
        <v>248</v>
      </c>
      <c r="R59" s="38">
        <v>-0.380876814946532</v>
      </c>
      <c r="S59" s="47">
        <v>0.933406681939959</v>
      </c>
      <c r="T59" s="39">
        <v>1.61284410208464</v>
      </c>
      <c r="U59" s="51">
        <v>2.14</v>
      </c>
    </row>
    <row r="60" spans="17:21">
      <c r="Q60" t="s">
        <v>281</v>
      </c>
      <c r="R60" s="9" t="s">
        <v>276</v>
      </c>
      <c r="S60" s="9" t="s">
        <v>277</v>
      </c>
      <c r="T60" s="9" t="s">
        <v>278</v>
      </c>
      <c r="U60" s="32" t="s">
        <v>279</v>
      </c>
    </row>
    <row r="61" spans="17:21">
      <c r="Q61" s="33" t="s">
        <v>246</v>
      </c>
      <c r="R61" s="52">
        <v>2.90923153143376</v>
      </c>
      <c r="S61" s="35">
        <v>3.49758698046207</v>
      </c>
      <c r="T61" s="35">
        <v>3.5722815617919</v>
      </c>
      <c r="U61" s="50">
        <v>4.68</v>
      </c>
    </row>
    <row r="62" spans="17:21">
      <c r="Q62" s="33" t="s">
        <v>247</v>
      </c>
      <c r="R62" s="52">
        <v>1.59417023509741</v>
      </c>
      <c r="S62" s="35">
        <v>1.87599207088351</v>
      </c>
      <c r="T62" s="35">
        <v>2.84235759079456</v>
      </c>
      <c r="U62" s="53">
        <v>3.51044671889395</v>
      </c>
    </row>
    <row r="63" ht="15.15" spans="17:21">
      <c r="Q63" s="33" t="s">
        <v>248</v>
      </c>
      <c r="R63" s="54">
        <v>-0.0372370183467864</v>
      </c>
      <c r="S63" s="47">
        <v>1.04486143961549</v>
      </c>
      <c r="T63" s="47">
        <v>1.97384658306837</v>
      </c>
      <c r="U63" s="55">
        <v>2.80814902856946</v>
      </c>
    </row>
  </sheetData>
  <mergeCells count="1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</mergeCells>
  <pageMargins left="0.75" right="0.75" top="1" bottom="1" header="0.5" footer="0.5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J8" sqref="J8"/>
    </sheetView>
  </sheetViews>
  <sheetFormatPr defaultColWidth="9" defaultRowHeight="14.4"/>
  <cols>
    <col min="1" max="1" width="12.6296296296296"/>
    <col min="2" max="6" width="13.75"/>
    <col min="7" max="7" width="11.5"/>
    <col min="8" max="9" width="12.6296296296296"/>
    <col min="10" max="10" width="11.5"/>
    <col min="11" max="13" width="12.6296296296296"/>
  </cols>
  <sheetData>
    <row r="2" spans="1:5">
      <c r="A2" s="4">
        <v>0</v>
      </c>
      <c r="B2" s="4">
        <v>1</v>
      </c>
      <c r="C2" s="4">
        <v>2</v>
      </c>
      <c r="D2" s="4">
        <v>3</v>
      </c>
      <c r="E2" s="4">
        <v>4</v>
      </c>
    </row>
    <row r="3" spans="1:5">
      <c r="A3" s="5">
        <v>11316.992045244</v>
      </c>
      <c r="B3" s="5">
        <v>2306.20097058917</v>
      </c>
      <c r="C3" s="5">
        <v>354.050308694647</v>
      </c>
      <c r="D3" s="5">
        <v>347.68287238976</v>
      </c>
      <c r="E3" s="5">
        <v>8037.5</v>
      </c>
    </row>
    <row r="5" spans="1:12">
      <c r="A5" s="4">
        <v>0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</row>
    <row r="6" spans="1:13">
      <c r="A6" s="5">
        <v>-0.219159319996834</v>
      </c>
      <c r="B6" s="5">
        <v>-0.538410604000092</v>
      </c>
      <c r="C6" s="5">
        <v>-0.431160002946854</v>
      </c>
      <c r="D6" s="5">
        <v>-0.443511962890625</v>
      </c>
      <c r="E6" s="5">
        <v>-0.280306547880173</v>
      </c>
      <c r="F6" s="5">
        <v>-0.215872541069984</v>
      </c>
      <c r="G6" s="5">
        <v>1.78969120979309</v>
      </c>
      <c r="H6" s="5">
        <v>2.54026460647583</v>
      </c>
      <c r="I6" s="5">
        <v>2.27778601646423</v>
      </c>
      <c r="J6" s="5">
        <v>1.25499176979065</v>
      </c>
      <c r="K6" s="5">
        <v>0.310586363077164</v>
      </c>
      <c r="L6" s="5">
        <v>0.134371981024742</v>
      </c>
      <c r="M6">
        <f>SUM(A6:L6)</f>
        <v>6.17927096784114</v>
      </c>
    </row>
    <row r="9" spans="1:5">
      <c r="A9" s="4">
        <v>0</v>
      </c>
      <c r="B9" s="4">
        <v>1</v>
      </c>
      <c r="C9" s="4">
        <v>2</v>
      </c>
      <c r="D9" s="4">
        <v>3</v>
      </c>
      <c r="E9" s="4">
        <v>4</v>
      </c>
    </row>
    <row r="10" spans="1:5">
      <c r="A10" s="5">
        <v>9130.22365656</v>
      </c>
      <c r="B10" s="5">
        <v>5850</v>
      </c>
      <c r="C10" s="5">
        <v>1750</v>
      </c>
      <c r="D10" s="5">
        <v>253.403243192062</v>
      </c>
      <c r="E10" s="5">
        <v>8037.5</v>
      </c>
    </row>
    <row r="12" spans="1:12">
      <c r="A12" s="4">
        <v>0</v>
      </c>
      <c r="B12" s="4">
        <v>1</v>
      </c>
      <c r="C12" s="4">
        <v>2</v>
      </c>
      <c r="D12" s="4">
        <v>3</v>
      </c>
      <c r="E12" s="4">
        <v>4</v>
      </c>
      <c r="F12" s="4">
        <v>5</v>
      </c>
      <c r="G12" s="4">
        <v>6</v>
      </c>
      <c r="H12" s="4">
        <v>7</v>
      </c>
      <c r="I12" s="4">
        <v>8</v>
      </c>
      <c r="J12" s="4">
        <v>9</v>
      </c>
      <c r="K12" s="4">
        <v>10</v>
      </c>
      <c r="L12" s="4">
        <v>11</v>
      </c>
    </row>
    <row r="13" spans="1:13">
      <c r="A13" s="5">
        <v>-0.116303533315659</v>
      </c>
      <c r="B13" s="5">
        <v>-0.317480534315109</v>
      </c>
      <c r="C13" s="5">
        <v>-0.30455020070076</v>
      </c>
      <c r="D13" s="5">
        <v>-0.108234450221062</v>
      </c>
      <c r="E13" s="5">
        <v>-0.125715702772141</v>
      </c>
      <c r="F13" s="5">
        <v>-0.204944923520088</v>
      </c>
      <c r="G13" s="5">
        <v>0.775536060333252</v>
      </c>
      <c r="H13" s="5">
        <v>1.22519671916962</v>
      </c>
      <c r="I13" s="5">
        <v>1.18389356136322</v>
      </c>
      <c r="J13" s="5">
        <v>0.677474021911621</v>
      </c>
      <c r="K13" s="5">
        <v>0.116880692541599</v>
      </c>
      <c r="L13" s="5">
        <v>-0.0058285603299737</v>
      </c>
      <c r="M13">
        <f>SUM(A13:L13)</f>
        <v>2.79592315014452</v>
      </c>
    </row>
    <row r="16" spans="1:5">
      <c r="A16" s="4">
        <v>0</v>
      </c>
      <c r="B16" s="4">
        <v>1</v>
      </c>
      <c r="C16" s="4">
        <v>2</v>
      </c>
      <c r="D16" s="4">
        <v>3</v>
      </c>
      <c r="E16" s="4">
        <v>4</v>
      </c>
    </row>
    <row r="17" spans="1:5">
      <c r="A17">
        <v>7454.702179536</v>
      </c>
      <c r="B17">
        <v>5200</v>
      </c>
      <c r="C17">
        <v>2500</v>
      </c>
      <c r="D17">
        <v>420</v>
      </c>
      <c r="E17">
        <v>8037.5</v>
      </c>
    </row>
    <row r="19" spans="1:12">
      <c r="A19" s="4">
        <v>0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</row>
    <row r="20" spans="1:13">
      <c r="A20">
        <v>-0.144636571407318</v>
      </c>
      <c r="B20">
        <v>-0.242553621530533</v>
      </c>
      <c r="C20">
        <v>-0.275146424770355</v>
      </c>
      <c r="D20">
        <v>-0.0765154361724854</v>
      </c>
      <c r="E20">
        <v>-0.159146815538406</v>
      </c>
      <c r="F20">
        <v>-0.208783760666847</v>
      </c>
      <c r="G20">
        <v>0.58877819776535</v>
      </c>
      <c r="H20">
        <v>0.989597678184509</v>
      </c>
      <c r="I20">
        <v>0.886569797992706</v>
      </c>
      <c r="J20">
        <v>0.495591461658478</v>
      </c>
      <c r="K20">
        <v>0.0750803351402283</v>
      </c>
      <c r="L20">
        <v>-0.0555407926440239</v>
      </c>
      <c r="M20">
        <f>SUM(A20:L20)</f>
        <v>1.8732940480113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7" sqref="K17"/>
    </sheetView>
  </sheetViews>
  <sheetFormatPr defaultColWidth="9" defaultRowHeight="14.4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B2" sqref="B2"/>
    </sheetView>
  </sheetViews>
  <sheetFormatPr defaultColWidth="9" defaultRowHeight="14.4" outlineLevelCol="2"/>
  <cols>
    <col min="2" max="2" width="10.3796296296296"/>
    <col min="3" max="3" width="11.5"/>
  </cols>
  <sheetData>
    <row r="1" ht="16.35" spans="1:1">
      <c r="A1" s="1" t="s">
        <v>282</v>
      </c>
    </row>
    <row r="2" ht="16.35" spans="1:3">
      <c r="A2" s="2">
        <v>8326</v>
      </c>
      <c r="B2">
        <v>10150.542</v>
      </c>
      <c r="C2">
        <f>B2-A2</f>
        <v>1824.542</v>
      </c>
    </row>
    <row r="3" ht="16.35" spans="1:3">
      <c r="A3" s="2">
        <v>8535</v>
      </c>
      <c r="B3">
        <v>10150.542</v>
      </c>
      <c r="C3">
        <f t="shared" ref="C3:C18" si="0">B3-A3</f>
        <v>1615.542</v>
      </c>
    </row>
    <row r="4" ht="16.35" spans="1:3">
      <c r="A4" s="2">
        <v>9931</v>
      </c>
      <c r="B4">
        <v>10150.542</v>
      </c>
      <c r="C4">
        <f t="shared" si="0"/>
        <v>219.541999999999</v>
      </c>
    </row>
    <row r="5" ht="16.35" spans="1:3">
      <c r="A5" s="2">
        <v>8326</v>
      </c>
      <c r="B5">
        <v>10150.542</v>
      </c>
      <c r="C5">
        <f t="shared" si="0"/>
        <v>1824.542</v>
      </c>
    </row>
    <row r="6" ht="16.35" spans="1:3">
      <c r="A6" s="2">
        <v>8326</v>
      </c>
      <c r="B6">
        <v>10150.542</v>
      </c>
      <c r="C6">
        <f t="shared" si="0"/>
        <v>1824.542</v>
      </c>
    </row>
    <row r="7" ht="16.35" spans="1:1">
      <c r="A7" s="3" t="s">
        <v>282</v>
      </c>
    </row>
    <row r="8" ht="16.35" spans="1:3">
      <c r="A8" s="2">
        <v>10151</v>
      </c>
      <c r="B8">
        <v>10150.542</v>
      </c>
      <c r="C8">
        <v>0</v>
      </c>
    </row>
    <row r="9" ht="16.35" spans="1:3">
      <c r="A9" s="2">
        <v>6502</v>
      </c>
      <c r="B9">
        <v>10150.542</v>
      </c>
      <c r="C9">
        <f t="shared" si="0"/>
        <v>3648.542</v>
      </c>
    </row>
    <row r="10" ht="16.35" spans="1:3">
      <c r="A10" s="2">
        <v>6502</v>
      </c>
      <c r="B10">
        <v>10150.542</v>
      </c>
      <c r="C10">
        <f t="shared" si="0"/>
        <v>3648.542</v>
      </c>
    </row>
    <row r="11" ht="16.35" spans="1:3">
      <c r="A11" s="2">
        <v>6502</v>
      </c>
      <c r="B11">
        <v>10150.542</v>
      </c>
      <c r="C11">
        <f t="shared" si="0"/>
        <v>3648.542</v>
      </c>
    </row>
    <row r="12" ht="16.35" spans="1:3">
      <c r="A12" s="2">
        <v>6502</v>
      </c>
      <c r="B12">
        <v>10150.542</v>
      </c>
      <c r="C12">
        <f t="shared" si="0"/>
        <v>3648.542</v>
      </c>
    </row>
    <row r="13" ht="16.35" spans="1:1">
      <c r="A13" s="1" t="s">
        <v>282</v>
      </c>
    </row>
    <row r="14" ht="16.35" spans="1:3">
      <c r="A14" s="2">
        <v>4678</v>
      </c>
      <c r="B14">
        <v>10150.542</v>
      </c>
      <c r="C14">
        <f t="shared" si="0"/>
        <v>5472.542</v>
      </c>
    </row>
    <row r="15" ht="16.35" spans="1:3">
      <c r="A15" s="2">
        <v>4678</v>
      </c>
      <c r="B15">
        <v>10150.542</v>
      </c>
      <c r="C15">
        <f t="shared" si="0"/>
        <v>5472.542</v>
      </c>
    </row>
    <row r="16" ht="16.35" spans="1:3">
      <c r="A16" s="2">
        <v>5712</v>
      </c>
      <c r="B16">
        <v>10150.542</v>
      </c>
      <c r="C16">
        <f t="shared" si="0"/>
        <v>4438.542</v>
      </c>
    </row>
    <row r="17" ht="16.35" spans="1:3">
      <c r="A17" s="2">
        <v>4678</v>
      </c>
      <c r="B17">
        <v>10150.542</v>
      </c>
      <c r="C17">
        <f t="shared" si="0"/>
        <v>5472.542</v>
      </c>
    </row>
    <row r="18" ht="16.35" spans="1:3">
      <c r="A18" s="2">
        <v>4678</v>
      </c>
      <c r="B18">
        <v>10150.542</v>
      </c>
      <c r="C18">
        <f t="shared" si="0"/>
        <v>5472.542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Q4" sqref="Q4:Q8"/>
    </sheetView>
  </sheetViews>
  <sheetFormatPr defaultColWidth="9" defaultRowHeight="14.4"/>
  <cols>
    <col min="2" max="2" width="4.62962962962963" customWidth="1"/>
    <col min="3" max="3" width="9.5" customWidth="1"/>
    <col min="4" max="4" width="4.62962962962963" customWidth="1"/>
    <col min="5" max="8" width="4.87962962962963" customWidth="1"/>
    <col min="9" max="12" width="5.75" customWidth="1"/>
    <col min="13" max="13" width="4.87962962962963" customWidth="1"/>
    <col min="14" max="15" width="6.25" customWidth="1"/>
    <col min="18" max="18" width="10.3796296296296" customWidth="1"/>
    <col min="20" max="20" width="17.25" customWidth="1"/>
    <col min="21" max="21" width="19.3796296296296" customWidth="1"/>
    <col min="22" max="22" width="11.5" customWidth="1"/>
    <col min="23" max="23" width="12.75" customWidth="1"/>
    <col min="24" max="24" width="10.3796296296296"/>
    <col min="25" max="26" width="16.25" customWidth="1"/>
    <col min="27" max="27" width="12.6296296296296"/>
  </cols>
  <sheetData>
    <row r="1" s="77" customFormat="1" spans="1:25">
      <c r="A1" s="58" t="s">
        <v>104</v>
      </c>
      <c r="B1" s="130" t="s">
        <v>105</v>
      </c>
      <c r="C1" s="130" t="s">
        <v>106</v>
      </c>
      <c r="D1" s="130" t="s">
        <v>107</v>
      </c>
      <c r="E1" s="130" t="s">
        <v>108</v>
      </c>
      <c r="F1" s="130" t="s">
        <v>109</v>
      </c>
      <c r="G1" s="130" t="s">
        <v>110</v>
      </c>
      <c r="H1" s="130" t="s">
        <v>111</v>
      </c>
      <c r="I1" s="130" t="s">
        <v>112</v>
      </c>
      <c r="J1" s="130" t="s">
        <v>113</v>
      </c>
      <c r="K1" s="130" t="s">
        <v>114</v>
      </c>
      <c r="L1" s="130" t="s">
        <v>115</v>
      </c>
      <c r="M1" s="130" t="s">
        <v>116</v>
      </c>
      <c r="N1" s="130" t="s">
        <v>117</v>
      </c>
      <c r="O1" s="130" t="s">
        <v>118</v>
      </c>
      <c r="P1" s="135" t="s">
        <v>119</v>
      </c>
      <c r="Q1" s="135" t="s">
        <v>120</v>
      </c>
      <c r="R1" s="31" t="s">
        <v>121</v>
      </c>
      <c r="S1" s="33" t="s">
        <v>122</v>
      </c>
      <c r="T1" s="33" t="s">
        <v>123</v>
      </c>
      <c r="U1" s="33" t="s">
        <v>124</v>
      </c>
      <c r="V1"/>
      <c r="W1" s="58"/>
      <c r="X1" s="58"/>
      <c r="Y1" s="58" t="s">
        <v>125</v>
      </c>
    </row>
    <row r="2" s="77" customFormat="1" spans="1:25">
      <c r="A2" s="58"/>
      <c r="B2" s="130"/>
      <c r="C2" s="131" t="s">
        <v>126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5"/>
      <c r="Q2" s="135"/>
      <c r="R2" s="31"/>
      <c r="S2" s="33"/>
      <c r="T2" s="33"/>
      <c r="U2" s="33"/>
      <c r="V2"/>
      <c r="W2" s="33" t="s">
        <v>127</v>
      </c>
      <c r="X2" s="33" t="s">
        <v>128</v>
      </c>
      <c r="Y2" s="58">
        <v>10338.7049251404</v>
      </c>
    </row>
    <row r="3" s="77" customFormat="1" spans="1:25">
      <c r="A3" s="58"/>
      <c r="B3" s="130" t="s">
        <v>129</v>
      </c>
      <c r="C3" s="132" t="s">
        <v>130</v>
      </c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5"/>
      <c r="Q3" s="135"/>
      <c r="R3" s="31"/>
      <c r="S3" s="33"/>
      <c r="T3" s="33"/>
      <c r="U3" s="33"/>
      <c r="V3"/>
      <c r="W3" s="33" t="s">
        <v>131</v>
      </c>
      <c r="X3" s="33" t="s">
        <v>132</v>
      </c>
      <c r="Y3" s="58">
        <v>9638.809803624</v>
      </c>
    </row>
    <row r="4" s="77" customFormat="1" spans="1:25">
      <c r="A4" s="58" t="s">
        <v>133</v>
      </c>
      <c r="B4" s="133"/>
      <c r="C4" s="133" t="s">
        <v>134</v>
      </c>
      <c r="D4" s="134">
        <v>0</v>
      </c>
      <c r="E4" s="134">
        <v>4.4</v>
      </c>
      <c r="F4" s="134">
        <v>0</v>
      </c>
      <c r="G4" s="134">
        <v>24.1</v>
      </c>
      <c r="H4" s="134">
        <v>27.7</v>
      </c>
      <c r="I4" s="134">
        <v>59.7</v>
      </c>
      <c r="J4" s="134">
        <v>127.3</v>
      </c>
      <c r="K4" s="134">
        <v>77.1</v>
      </c>
      <c r="L4" s="134">
        <v>104.1</v>
      </c>
      <c r="M4" s="134">
        <v>9.3</v>
      </c>
      <c r="N4" s="134">
        <v>57.9</v>
      </c>
      <c r="O4" s="134">
        <v>1.5</v>
      </c>
      <c r="P4" s="134">
        <v>493.1</v>
      </c>
      <c r="Q4" s="58">
        <f>AVERAGE(P4:P8)</f>
        <v>649.4</v>
      </c>
      <c r="R4" s="33">
        <v>633515380</v>
      </c>
      <c r="S4" s="33">
        <v>0.3</v>
      </c>
      <c r="T4" s="33">
        <f>Q4*R4*S4*0.001</f>
        <v>123421466.3316</v>
      </c>
      <c r="U4" s="33">
        <f>T4*0.0001</f>
        <v>12342.14663316</v>
      </c>
      <c r="V4"/>
      <c r="W4" s="33" t="s">
        <v>135</v>
      </c>
      <c r="X4" s="33" t="s">
        <v>136</v>
      </c>
      <c r="Y4" s="58">
        <v>8070.479128896</v>
      </c>
    </row>
    <row r="5" s="77" customFormat="1" spans="1:25">
      <c r="A5" s="58"/>
      <c r="B5" s="133"/>
      <c r="C5" s="130" t="s">
        <v>137</v>
      </c>
      <c r="D5" s="134">
        <v>0.7</v>
      </c>
      <c r="E5" s="134">
        <v>3.3</v>
      </c>
      <c r="F5" s="134">
        <v>0</v>
      </c>
      <c r="G5" s="134">
        <v>21.1</v>
      </c>
      <c r="H5" s="134">
        <v>32.7</v>
      </c>
      <c r="I5" s="134">
        <v>59.9</v>
      </c>
      <c r="J5" s="134">
        <v>309.5</v>
      </c>
      <c r="K5" s="134">
        <v>77.6</v>
      </c>
      <c r="L5" s="134">
        <v>126.3</v>
      </c>
      <c r="M5" s="134">
        <v>9.6</v>
      </c>
      <c r="N5" s="134">
        <v>56.4</v>
      </c>
      <c r="O5" s="134">
        <v>2.7</v>
      </c>
      <c r="P5" s="134">
        <v>699.8</v>
      </c>
      <c r="Q5" s="58"/>
      <c r="R5" s="33"/>
      <c r="S5" s="33"/>
      <c r="T5" s="33"/>
      <c r="U5" s="33"/>
      <c r="V5"/>
      <c r="W5" s="33"/>
      <c r="X5" s="33"/>
      <c r="Y5" s="58"/>
    </row>
    <row r="6" s="77" customFormat="1" spans="1:22">
      <c r="A6" s="58"/>
      <c r="B6" s="133"/>
      <c r="C6" s="130" t="s">
        <v>138</v>
      </c>
      <c r="D6" s="134">
        <v>0.2</v>
      </c>
      <c r="E6" s="134">
        <v>2.8</v>
      </c>
      <c r="F6" s="134">
        <v>0</v>
      </c>
      <c r="G6" s="134">
        <v>17.1</v>
      </c>
      <c r="H6" s="134">
        <v>40.3</v>
      </c>
      <c r="I6" s="134">
        <v>33.6</v>
      </c>
      <c r="J6" s="134">
        <v>235.4</v>
      </c>
      <c r="K6" s="134">
        <v>57.6</v>
      </c>
      <c r="L6" s="134">
        <v>143.6</v>
      </c>
      <c r="M6" s="134">
        <v>9.8</v>
      </c>
      <c r="N6" s="134">
        <v>58.1</v>
      </c>
      <c r="O6" s="134">
        <v>0.9</v>
      </c>
      <c r="P6" s="134">
        <v>599.4</v>
      </c>
      <c r="Q6" s="58"/>
      <c r="R6" s="33"/>
      <c r="S6" s="33"/>
      <c r="T6" s="33"/>
      <c r="U6" s="33"/>
      <c r="V6"/>
    </row>
    <row r="7" s="77" customFormat="1" spans="1:26">
      <c r="A7" s="58"/>
      <c r="B7" s="133"/>
      <c r="C7" s="130" t="s">
        <v>139</v>
      </c>
      <c r="D7" s="134">
        <v>0</v>
      </c>
      <c r="E7" s="134">
        <v>4.9</v>
      </c>
      <c r="F7" s="134">
        <v>0</v>
      </c>
      <c r="G7" s="134">
        <v>33.1</v>
      </c>
      <c r="H7" s="134">
        <v>34.2</v>
      </c>
      <c r="I7" s="134">
        <v>54.2</v>
      </c>
      <c r="J7" s="134">
        <v>306</v>
      </c>
      <c r="K7" s="134">
        <v>71.2</v>
      </c>
      <c r="L7" s="134">
        <v>161.6</v>
      </c>
      <c r="M7" s="134">
        <v>12.2</v>
      </c>
      <c r="N7" s="134">
        <v>66.1</v>
      </c>
      <c r="O7" s="134">
        <v>2.7</v>
      </c>
      <c r="P7" s="134">
        <v>746.2</v>
      </c>
      <c r="Q7" s="58"/>
      <c r="R7" s="33"/>
      <c r="S7" s="33"/>
      <c r="T7" s="33"/>
      <c r="U7" s="33"/>
      <c r="W7" s="94" t="s">
        <v>140</v>
      </c>
      <c r="X7" s="94" t="s">
        <v>141</v>
      </c>
      <c r="Y7" s="94" t="s">
        <v>123</v>
      </c>
      <c r="Z7" s="94" t="s">
        <v>125</v>
      </c>
    </row>
    <row r="8" s="77" customFormat="1" spans="1:26">
      <c r="A8" s="58"/>
      <c r="B8" s="133"/>
      <c r="C8" s="130" t="s">
        <v>142</v>
      </c>
      <c r="D8" s="134">
        <v>0.5</v>
      </c>
      <c r="E8" s="134">
        <v>3.3</v>
      </c>
      <c r="F8" s="134">
        <v>0</v>
      </c>
      <c r="G8" s="134">
        <v>20.5</v>
      </c>
      <c r="H8" s="134">
        <v>34.5</v>
      </c>
      <c r="I8" s="134">
        <v>69</v>
      </c>
      <c r="J8" s="134">
        <v>269.5</v>
      </c>
      <c r="K8" s="134">
        <v>91.5</v>
      </c>
      <c r="L8" s="134">
        <v>157</v>
      </c>
      <c r="M8" s="134">
        <v>8.5</v>
      </c>
      <c r="N8" s="134">
        <v>52.5</v>
      </c>
      <c r="O8" s="134">
        <v>1.7</v>
      </c>
      <c r="P8" s="136">
        <v>708.5</v>
      </c>
      <c r="Q8" s="58"/>
      <c r="R8" s="33"/>
      <c r="S8" s="33"/>
      <c r="T8" s="33"/>
      <c r="U8" s="33"/>
      <c r="W8" s="103" t="s">
        <v>143</v>
      </c>
      <c r="X8" s="103">
        <v>595.46</v>
      </c>
      <c r="Y8" s="94">
        <f>X8*R4*S4*0.001</f>
        <v>113169920.45244</v>
      </c>
      <c r="Z8" s="94">
        <v>11316.992045244</v>
      </c>
    </row>
    <row r="9" s="77" customFormat="1" spans="1:26">
      <c r="A9" s="58" t="s">
        <v>144</v>
      </c>
      <c r="B9" s="133"/>
      <c r="C9" s="133" t="s">
        <v>134</v>
      </c>
      <c r="D9" s="134">
        <v>0</v>
      </c>
      <c r="E9" s="134">
        <v>5.9</v>
      </c>
      <c r="F9" s="134">
        <v>0</v>
      </c>
      <c r="G9" s="134">
        <v>4.3</v>
      </c>
      <c r="H9" s="134">
        <v>28.1</v>
      </c>
      <c r="I9" s="134">
        <v>103.4</v>
      </c>
      <c r="J9" s="134">
        <v>193.6</v>
      </c>
      <c r="K9" s="134">
        <v>23.6</v>
      </c>
      <c r="L9" s="134">
        <v>51.2</v>
      </c>
      <c r="M9" s="134">
        <v>67.9</v>
      </c>
      <c r="N9" s="134">
        <v>5.8</v>
      </c>
      <c r="O9" s="134">
        <v>0</v>
      </c>
      <c r="P9" s="134">
        <v>483.8</v>
      </c>
      <c r="Q9" s="58">
        <f>AVERAGE(P9:P13)</f>
        <v>612.92</v>
      </c>
      <c r="R9" s="33">
        <v>633515380</v>
      </c>
      <c r="S9" s="33">
        <v>0.3</v>
      </c>
      <c r="T9" s="33">
        <f>Q9*R9*S9*0.001</f>
        <v>116488274.01288</v>
      </c>
      <c r="U9" s="33">
        <f>T9*0.0001</f>
        <v>11648.827401288</v>
      </c>
      <c r="W9" s="94" t="s">
        <v>145</v>
      </c>
      <c r="X9" s="94">
        <v>480.4</v>
      </c>
      <c r="Y9" s="94">
        <f>X9*R4*S4*0.001</f>
        <v>91302236.5656</v>
      </c>
      <c r="Z9" s="94">
        <v>9130.22365656</v>
      </c>
    </row>
    <row r="10" s="77" customFormat="1" spans="1:26">
      <c r="A10" s="58"/>
      <c r="B10" s="133"/>
      <c r="C10" s="130" t="s">
        <v>137</v>
      </c>
      <c r="D10" s="134">
        <v>0</v>
      </c>
      <c r="E10" s="134">
        <v>4.2</v>
      </c>
      <c r="F10" s="134">
        <v>0</v>
      </c>
      <c r="G10" s="134">
        <v>5.8</v>
      </c>
      <c r="H10" s="134">
        <v>28.6</v>
      </c>
      <c r="I10" s="134">
        <v>45.5</v>
      </c>
      <c r="J10" s="134">
        <v>266.2</v>
      </c>
      <c r="K10" s="134">
        <v>51.3</v>
      </c>
      <c r="L10" s="134">
        <v>62.6</v>
      </c>
      <c r="M10" s="134">
        <v>82.8</v>
      </c>
      <c r="N10" s="134">
        <v>6.3</v>
      </c>
      <c r="O10" s="134">
        <v>0</v>
      </c>
      <c r="P10" s="134">
        <v>553.3</v>
      </c>
      <c r="Q10" s="58"/>
      <c r="R10" s="33"/>
      <c r="S10" s="33"/>
      <c r="T10" s="33"/>
      <c r="U10" s="33"/>
      <c r="W10" s="94" t="s">
        <v>146</v>
      </c>
      <c r="X10" s="94">
        <v>392.24</v>
      </c>
      <c r="Y10" s="94">
        <f>X10*R4*S4*0.001</f>
        <v>74547021.79536</v>
      </c>
      <c r="Z10" s="94">
        <v>7454.702179536</v>
      </c>
    </row>
    <row r="11" s="77" customFormat="1" spans="1:21">
      <c r="A11" s="58"/>
      <c r="B11" s="133"/>
      <c r="C11" s="130" t="s">
        <v>138</v>
      </c>
      <c r="D11" s="134">
        <v>0</v>
      </c>
      <c r="E11" s="134">
        <v>6.7</v>
      </c>
      <c r="F11" s="134">
        <v>0</v>
      </c>
      <c r="G11" s="134">
        <v>3.2</v>
      </c>
      <c r="H11" s="134">
        <v>36.7</v>
      </c>
      <c r="I11" s="134">
        <v>36.4</v>
      </c>
      <c r="J11" s="134">
        <v>375</v>
      </c>
      <c r="K11" s="134">
        <v>45.4</v>
      </c>
      <c r="L11" s="134">
        <v>51.9</v>
      </c>
      <c r="M11" s="134">
        <v>71.4</v>
      </c>
      <c r="N11" s="134">
        <v>6.6</v>
      </c>
      <c r="O11" s="134">
        <v>0</v>
      </c>
      <c r="P11" s="134">
        <v>633.3</v>
      </c>
      <c r="Q11" s="58"/>
      <c r="R11" s="33"/>
      <c r="S11" s="33"/>
      <c r="T11" s="33"/>
      <c r="U11" s="33"/>
    </row>
    <row r="12" s="77" customFormat="1" spans="1:21">
      <c r="A12" s="58"/>
      <c r="B12" s="133"/>
      <c r="C12" s="130" t="s">
        <v>139</v>
      </c>
      <c r="D12" s="134">
        <v>0.3</v>
      </c>
      <c r="E12" s="134">
        <v>6.5</v>
      </c>
      <c r="F12" s="134">
        <v>0</v>
      </c>
      <c r="G12" s="134">
        <v>7.9</v>
      </c>
      <c r="H12" s="134">
        <v>33.7</v>
      </c>
      <c r="I12" s="134">
        <v>70.8</v>
      </c>
      <c r="J12" s="134">
        <v>278.7</v>
      </c>
      <c r="K12" s="134">
        <v>44.5</v>
      </c>
      <c r="L12" s="134">
        <v>46.2</v>
      </c>
      <c r="M12" s="134">
        <v>86.9</v>
      </c>
      <c r="N12" s="134">
        <v>9.7</v>
      </c>
      <c r="O12" s="134">
        <v>0</v>
      </c>
      <c r="P12" s="134">
        <v>585.2</v>
      </c>
      <c r="Q12" s="58"/>
      <c r="R12" s="33"/>
      <c r="S12" s="33"/>
      <c r="T12" s="33"/>
      <c r="U12" s="33"/>
    </row>
    <row r="13" s="77" customFormat="1" spans="1:21">
      <c r="A13" s="58"/>
      <c r="B13" s="133"/>
      <c r="C13" s="130" t="s">
        <v>142</v>
      </c>
      <c r="D13" s="134">
        <v>0</v>
      </c>
      <c r="E13" s="134">
        <v>6.5</v>
      </c>
      <c r="F13" s="134">
        <v>0</v>
      </c>
      <c r="G13" s="134">
        <v>5.5</v>
      </c>
      <c r="H13" s="134">
        <v>40</v>
      </c>
      <c r="I13" s="134">
        <v>118</v>
      </c>
      <c r="J13" s="134">
        <v>374</v>
      </c>
      <c r="K13" s="134">
        <v>73</v>
      </c>
      <c r="L13" s="134">
        <v>90</v>
      </c>
      <c r="M13" s="134">
        <v>92.5</v>
      </c>
      <c r="N13" s="134">
        <v>9.5</v>
      </c>
      <c r="O13" s="134">
        <v>0</v>
      </c>
      <c r="P13" s="136">
        <v>809</v>
      </c>
      <c r="Q13" s="58"/>
      <c r="R13" s="33"/>
      <c r="S13" s="33"/>
      <c r="T13" s="33"/>
      <c r="U13" s="33"/>
    </row>
    <row r="14" s="77" customFormat="1" spans="1:21">
      <c r="A14" s="58" t="s">
        <v>147</v>
      </c>
      <c r="B14" s="133"/>
      <c r="C14" s="133" t="s">
        <v>134</v>
      </c>
      <c r="D14" s="134">
        <v>0</v>
      </c>
      <c r="E14" s="134">
        <v>1.9</v>
      </c>
      <c r="F14" s="134">
        <v>21</v>
      </c>
      <c r="G14" s="134">
        <v>0</v>
      </c>
      <c r="H14" s="134">
        <v>23.4</v>
      </c>
      <c r="I14" s="134">
        <v>162.5</v>
      </c>
      <c r="J14" s="134">
        <v>117.1</v>
      </c>
      <c r="K14" s="134">
        <v>197.3</v>
      </c>
      <c r="L14" s="134">
        <v>44.1</v>
      </c>
      <c r="M14" s="134">
        <v>70.2</v>
      </c>
      <c r="N14" s="134">
        <v>0</v>
      </c>
      <c r="O14" s="134">
        <v>0</v>
      </c>
      <c r="P14" s="134">
        <v>637.5</v>
      </c>
      <c r="Q14" s="58">
        <f>AVERAGE(P14:P18)</f>
        <v>595.34</v>
      </c>
      <c r="R14" s="33">
        <v>633515380</v>
      </c>
      <c r="S14" s="33">
        <v>0.3</v>
      </c>
      <c r="T14" s="33">
        <f>Q14*R14*S14*0.001</f>
        <v>113147113.89876</v>
      </c>
      <c r="U14" s="33">
        <f>T14*0.0001</f>
        <v>11314.711389876</v>
      </c>
    </row>
    <row r="15" s="77" customFormat="1" spans="1:21">
      <c r="A15" s="58"/>
      <c r="B15" s="133"/>
      <c r="C15" s="130" t="s">
        <v>137</v>
      </c>
      <c r="D15" s="134">
        <v>0</v>
      </c>
      <c r="E15" s="134">
        <v>2.4</v>
      </c>
      <c r="F15" s="134">
        <v>15.4</v>
      </c>
      <c r="G15" s="134">
        <v>0</v>
      </c>
      <c r="H15" s="134">
        <v>19</v>
      </c>
      <c r="I15" s="134">
        <v>182</v>
      </c>
      <c r="J15" s="134">
        <v>115.8</v>
      </c>
      <c r="K15" s="134">
        <v>130.7</v>
      </c>
      <c r="L15" s="134">
        <v>4.6</v>
      </c>
      <c r="M15" s="134">
        <v>55.9</v>
      </c>
      <c r="N15" s="134">
        <v>0</v>
      </c>
      <c r="O15" s="134">
        <v>0</v>
      </c>
      <c r="P15" s="134">
        <v>525.8</v>
      </c>
      <c r="Q15" s="58"/>
      <c r="R15" s="33"/>
      <c r="S15" s="33"/>
      <c r="T15" s="33"/>
      <c r="U15" s="33"/>
    </row>
    <row r="16" s="77" customFormat="1" spans="1:21">
      <c r="A16" s="58"/>
      <c r="B16" s="133"/>
      <c r="C16" s="130" t="s">
        <v>138</v>
      </c>
      <c r="D16" s="134">
        <v>0</v>
      </c>
      <c r="E16" s="134">
        <v>3.5</v>
      </c>
      <c r="F16" s="134">
        <v>24.2</v>
      </c>
      <c r="G16" s="134">
        <v>0</v>
      </c>
      <c r="H16" s="134">
        <v>22.3</v>
      </c>
      <c r="I16" s="134">
        <v>173.5</v>
      </c>
      <c r="J16" s="134">
        <v>103.2</v>
      </c>
      <c r="K16" s="134">
        <v>111</v>
      </c>
      <c r="L16" s="134">
        <v>5.3</v>
      </c>
      <c r="M16" s="134">
        <v>52.2</v>
      </c>
      <c r="N16" s="134">
        <v>0</v>
      </c>
      <c r="O16" s="134">
        <v>0</v>
      </c>
      <c r="P16" s="134">
        <v>495.2</v>
      </c>
      <c r="Q16" s="58"/>
      <c r="R16" s="33"/>
      <c r="S16" s="33"/>
      <c r="T16" s="33"/>
      <c r="U16" s="33"/>
    </row>
    <row r="17" s="77" customFormat="1" spans="1:21">
      <c r="A17" s="58"/>
      <c r="B17" s="133"/>
      <c r="C17" s="130" t="s">
        <v>139</v>
      </c>
      <c r="D17" s="134">
        <v>0</v>
      </c>
      <c r="E17" s="134">
        <v>3.8</v>
      </c>
      <c r="F17" s="134">
        <v>17.2</v>
      </c>
      <c r="G17" s="134">
        <v>0</v>
      </c>
      <c r="H17" s="134">
        <v>21</v>
      </c>
      <c r="I17" s="134">
        <v>173.9</v>
      </c>
      <c r="J17" s="134">
        <v>131.9</v>
      </c>
      <c r="K17" s="134">
        <v>218.1</v>
      </c>
      <c r="L17" s="134">
        <v>27</v>
      </c>
      <c r="M17" s="134">
        <v>60.8</v>
      </c>
      <c r="N17" s="134">
        <v>0</v>
      </c>
      <c r="O17" s="134">
        <v>0</v>
      </c>
      <c r="P17" s="134">
        <v>653.7</v>
      </c>
      <c r="Q17" s="58"/>
      <c r="R17" s="33"/>
      <c r="S17" s="33"/>
      <c r="T17" s="33"/>
      <c r="U17" s="33"/>
    </row>
    <row r="18" s="77" customFormat="1" spans="1:21">
      <c r="A18" s="58"/>
      <c r="B18" s="133"/>
      <c r="C18" s="130" t="s">
        <v>142</v>
      </c>
      <c r="D18" s="134">
        <v>0</v>
      </c>
      <c r="E18" s="134">
        <v>2.5</v>
      </c>
      <c r="F18" s="134">
        <v>19.5</v>
      </c>
      <c r="G18" s="134">
        <v>0</v>
      </c>
      <c r="H18" s="134">
        <v>25</v>
      </c>
      <c r="I18" s="134">
        <v>256.5</v>
      </c>
      <c r="J18" s="134">
        <v>141.5</v>
      </c>
      <c r="K18" s="134">
        <v>135.5</v>
      </c>
      <c r="L18" s="134">
        <v>21.5</v>
      </c>
      <c r="M18" s="134">
        <v>62.5</v>
      </c>
      <c r="N18" s="134">
        <v>0</v>
      </c>
      <c r="O18" s="134">
        <v>0</v>
      </c>
      <c r="P18" s="136">
        <v>664.5</v>
      </c>
      <c r="Q18" s="58"/>
      <c r="R18" s="33"/>
      <c r="S18" s="33"/>
      <c r="T18" s="33"/>
      <c r="U18" s="33"/>
    </row>
    <row r="19" s="129" customFormat="1" ht="14.1" customHeight="1" spans="1:21">
      <c r="A19" s="58" t="s">
        <v>132</v>
      </c>
      <c r="B19" s="133"/>
      <c r="C19" s="133" t="s">
        <v>148</v>
      </c>
      <c r="D19" s="134">
        <v>0</v>
      </c>
      <c r="E19" s="134">
        <v>0</v>
      </c>
      <c r="F19" s="134">
        <v>1.9</v>
      </c>
      <c r="G19" s="134">
        <v>51.6</v>
      </c>
      <c r="H19" s="134">
        <v>22.9</v>
      </c>
      <c r="I19" s="134">
        <v>19.9</v>
      </c>
      <c r="J19" s="134">
        <v>322.4</v>
      </c>
      <c r="K19" s="134">
        <v>104.6</v>
      </c>
      <c r="L19" s="134">
        <v>51.8</v>
      </c>
      <c r="M19" s="134">
        <v>3</v>
      </c>
      <c r="N19" s="134">
        <v>0</v>
      </c>
      <c r="O19" s="134">
        <v>0</v>
      </c>
      <c r="P19" s="136">
        <v>578.1</v>
      </c>
      <c r="Q19" s="58">
        <f>AVERAGE(P19:P23)</f>
        <v>507.16</v>
      </c>
      <c r="R19" s="33">
        <v>633515380</v>
      </c>
      <c r="S19" s="33">
        <v>0.3</v>
      </c>
      <c r="T19" s="33">
        <f>Q19*R19*S19*0.001</f>
        <v>96388098.03624</v>
      </c>
      <c r="U19" s="33">
        <f>T19*0.0001</f>
        <v>9638.809803624</v>
      </c>
    </row>
    <row r="20" s="129" customFormat="1" ht="14.1" customHeight="1" spans="1:21">
      <c r="A20" s="58"/>
      <c r="B20" s="133"/>
      <c r="C20" s="130" t="s">
        <v>149</v>
      </c>
      <c r="D20" s="134">
        <v>0</v>
      </c>
      <c r="E20" s="134">
        <v>0</v>
      </c>
      <c r="F20" s="134">
        <v>1.1</v>
      </c>
      <c r="G20" s="134">
        <v>35.9</v>
      </c>
      <c r="H20" s="134">
        <v>20.7</v>
      </c>
      <c r="I20" s="134">
        <v>26.8</v>
      </c>
      <c r="J20" s="134">
        <v>160.2</v>
      </c>
      <c r="K20" s="134">
        <v>136.1</v>
      </c>
      <c r="L20" s="134">
        <v>35.3</v>
      </c>
      <c r="M20" s="134">
        <v>1.6</v>
      </c>
      <c r="N20" s="134">
        <v>0.9</v>
      </c>
      <c r="O20" s="134">
        <v>0</v>
      </c>
      <c r="P20" s="136">
        <v>418.6</v>
      </c>
      <c r="Q20" s="58"/>
      <c r="R20" s="33"/>
      <c r="S20" s="33"/>
      <c r="T20" s="33"/>
      <c r="U20" s="33"/>
    </row>
    <row r="21" s="129" customFormat="1" ht="14.1" customHeight="1" spans="1:21">
      <c r="A21" s="58"/>
      <c r="B21" s="133"/>
      <c r="C21" s="130" t="s">
        <v>150</v>
      </c>
      <c r="D21" s="134">
        <v>0</v>
      </c>
      <c r="E21" s="134">
        <v>0</v>
      </c>
      <c r="F21" s="134">
        <v>1.5</v>
      </c>
      <c r="G21" s="134">
        <v>38.6</v>
      </c>
      <c r="H21" s="134">
        <v>21.3</v>
      </c>
      <c r="I21" s="134">
        <v>32.5</v>
      </c>
      <c r="J21" s="134">
        <v>171.4</v>
      </c>
      <c r="K21" s="134">
        <v>92.7</v>
      </c>
      <c r="L21" s="134">
        <v>33.7</v>
      </c>
      <c r="M21" s="134">
        <v>1.3</v>
      </c>
      <c r="N21" s="134">
        <v>0.5</v>
      </c>
      <c r="O21" s="134">
        <v>0</v>
      </c>
      <c r="P21" s="136">
        <v>393.5</v>
      </c>
      <c r="Q21" s="58"/>
      <c r="R21" s="33"/>
      <c r="S21" s="33"/>
      <c r="T21" s="33"/>
      <c r="U21" s="33"/>
    </row>
    <row r="22" s="129" customFormat="1" ht="14.1" customHeight="1" spans="1:21">
      <c r="A22" s="58"/>
      <c r="B22" s="133"/>
      <c r="C22" s="130" t="s">
        <v>151</v>
      </c>
      <c r="D22" s="134">
        <v>0</v>
      </c>
      <c r="E22" s="134">
        <v>0</v>
      </c>
      <c r="F22" s="134">
        <v>1.6</v>
      </c>
      <c r="G22" s="134">
        <v>44.6</v>
      </c>
      <c r="H22" s="134">
        <v>12.9</v>
      </c>
      <c r="I22" s="134">
        <v>23</v>
      </c>
      <c r="J22" s="134">
        <v>315.9</v>
      </c>
      <c r="K22" s="134">
        <v>140.9</v>
      </c>
      <c r="L22" s="134">
        <v>52.8</v>
      </c>
      <c r="M22" s="134">
        <v>2.5</v>
      </c>
      <c r="N22" s="134">
        <v>0.8</v>
      </c>
      <c r="O22" s="134">
        <v>0</v>
      </c>
      <c r="P22" s="136">
        <v>595</v>
      </c>
      <c r="Q22" s="58"/>
      <c r="R22" s="33"/>
      <c r="S22" s="33"/>
      <c r="T22" s="33"/>
      <c r="U22" s="33"/>
    </row>
    <row r="23" s="129" customFormat="1" ht="14.1" customHeight="1" spans="1:21">
      <c r="A23" s="58"/>
      <c r="B23" s="133"/>
      <c r="C23" s="130" t="s">
        <v>152</v>
      </c>
      <c r="D23" s="134">
        <v>0</v>
      </c>
      <c r="E23" s="134">
        <v>0</v>
      </c>
      <c r="F23" s="134">
        <v>1.5</v>
      </c>
      <c r="G23" s="134">
        <v>41.2</v>
      </c>
      <c r="H23" s="134">
        <v>32.9</v>
      </c>
      <c r="I23" s="134">
        <v>23</v>
      </c>
      <c r="J23" s="134">
        <v>168</v>
      </c>
      <c r="K23" s="134">
        <v>234</v>
      </c>
      <c r="L23" s="134">
        <v>46.5</v>
      </c>
      <c r="M23" s="134">
        <v>3</v>
      </c>
      <c r="N23" s="134">
        <v>0.5</v>
      </c>
      <c r="O23" s="134">
        <v>0</v>
      </c>
      <c r="P23" s="136">
        <v>550.6</v>
      </c>
      <c r="Q23" s="58"/>
      <c r="R23" s="33"/>
      <c r="S23" s="33"/>
      <c r="T23" s="33"/>
      <c r="U23" s="33"/>
    </row>
    <row r="24" s="129" customFormat="1" ht="15" customHeight="1" spans="1:21">
      <c r="A24" s="58" t="s">
        <v>136</v>
      </c>
      <c r="B24" s="133"/>
      <c r="C24" s="133" t="s">
        <v>148</v>
      </c>
      <c r="D24" s="134">
        <v>0</v>
      </c>
      <c r="E24" s="134">
        <v>1.5</v>
      </c>
      <c r="F24" s="134">
        <v>2.4</v>
      </c>
      <c r="G24" s="134">
        <v>33.6</v>
      </c>
      <c r="H24" s="134">
        <v>31.3</v>
      </c>
      <c r="I24" s="134">
        <v>15.1</v>
      </c>
      <c r="J24" s="134">
        <v>97.6</v>
      </c>
      <c r="K24" s="134">
        <v>138</v>
      </c>
      <c r="L24" s="134">
        <v>45.2</v>
      </c>
      <c r="M24" s="134">
        <v>52</v>
      </c>
      <c r="N24" s="134">
        <v>16.4</v>
      </c>
      <c r="O24" s="134">
        <v>4.1</v>
      </c>
      <c r="P24" s="136">
        <v>437.2</v>
      </c>
      <c r="Q24" s="58">
        <f>AVERAGE(P24:P28)</f>
        <v>424.64</v>
      </c>
      <c r="R24" s="33">
        <v>633515380</v>
      </c>
      <c r="S24" s="33">
        <v>0.3</v>
      </c>
      <c r="T24" s="33">
        <f>Q24*R24*S24*0.001</f>
        <v>80704791.28896</v>
      </c>
      <c r="U24" s="33">
        <f>T24*0.0001</f>
        <v>8070.479128896</v>
      </c>
    </row>
    <row r="25" s="129" customFormat="1" ht="14.1" customHeight="1" spans="1:21">
      <c r="A25" s="58"/>
      <c r="B25" s="133"/>
      <c r="C25" s="130" t="s">
        <v>149</v>
      </c>
      <c r="D25" s="134">
        <v>0</v>
      </c>
      <c r="E25" s="134">
        <v>0.7</v>
      </c>
      <c r="F25" s="134">
        <v>2.1</v>
      </c>
      <c r="G25" s="134">
        <v>33.8</v>
      </c>
      <c r="H25" s="134">
        <v>44.1</v>
      </c>
      <c r="I25" s="134">
        <v>19.3</v>
      </c>
      <c r="J25" s="134">
        <v>108.2</v>
      </c>
      <c r="K25" s="134">
        <v>80.7</v>
      </c>
      <c r="L25" s="134">
        <v>41.4</v>
      </c>
      <c r="M25" s="134">
        <v>45.8</v>
      </c>
      <c r="N25" s="134">
        <v>22.4</v>
      </c>
      <c r="O25" s="134">
        <v>4.1</v>
      </c>
      <c r="P25" s="136">
        <v>402.6</v>
      </c>
      <c r="Q25" s="58"/>
      <c r="R25" s="33"/>
      <c r="S25" s="33"/>
      <c r="T25" s="33"/>
      <c r="U25" s="33"/>
    </row>
    <row r="26" s="129" customFormat="1" ht="14.1" customHeight="1" spans="1:21">
      <c r="A26" s="58"/>
      <c r="B26" s="133"/>
      <c r="C26" s="130" t="s">
        <v>150</v>
      </c>
      <c r="D26" s="134">
        <v>0</v>
      </c>
      <c r="E26" s="134">
        <v>0.8</v>
      </c>
      <c r="F26" s="134">
        <v>0</v>
      </c>
      <c r="G26" s="134">
        <v>35.3</v>
      </c>
      <c r="H26" s="134">
        <v>38.7</v>
      </c>
      <c r="I26" s="134">
        <v>14.9</v>
      </c>
      <c r="J26" s="134">
        <v>100.3</v>
      </c>
      <c r="K26" s="134">
        <v>66.9</v>
      </c>
      <c r="L26" s="134">
        <v>40.7</v>
      </c>
      <c r="M26" s="134">
        <v>42.7</v>
      </c>
      <c r="N26" s="134">
        <v>21.2</v>
      </c>
      <c r="O26" s="134">
        <v>2.7</v>
      </c>
      <c r="P26" s="136">
        <v>364.2</v>
      </c>
      <c r="Q26" s="58"/>
      <c r="R26" s="33"/>
      <c r="S26" s="33"/>
      <c r="T26" s="33"/>
      <c r="U26" s="33"/>
    </row>
    <row r="27" s="129" customFormat="1" ht="14.1" customHeight="1" spans="1:21">
      <c r="A27" s="58"/>
      <c r="B27" s="133"/>
      <c r="C27" s="130" t="s">
        <v>151</v>
      </c>
      <c r="D27" s="134">
        <v>0</v>
      </c>
      <c r="E27" s="134">
        <v>2.1</v>
      </c>
      <c r="F27" s="134">
        <v>2</v>
      </c>
      <c r="G27" s="134">
        <v>40.1</v>
      </c>
      <c r="H27" s="134">
        <v>40.1</v>
      </c>
      <c r="I27" s="134">
        <v>25.4</v>
      </c>
      <c r="J27" s="134">
        <v>109.6</v>
      </c>
      <c r="K27" s="134">
        <v>139.3</v>
      </c>
      <c r="L27" s="134">
        <v>45.4</v>
      </c>
      <c r="M27" s="134">
        <v>48.8</v>
      </c>
      <c r="N27" s="134">
        <v>15.7</v>
      </c>
      <c r="O27" s="134">
        <v>6.9</v>
      </c>
      <c r="P27" s="136">
        <v>475.4</v>
      </c>
      <c r="Q27" s="58"/>
      <c r="R27" s="33"/>
      <c r="S27" s="33"/>
      <c r="T27" s="33"/>
      <c r="U27" s="33"/>
    </row>
    <row r="28" s="129" customFormat="1" ht="14.1" customHeight="1" spans="1:21">
      <c r="A28" s="58"/>
      <c r="B28" s="133"/>
      <c r="C28" s="130" t="s">
        <v>152</v>
      </c>
      <c r="D28" s="134">
        <v>0</v>
      </c>
      <c r="E28" s="134">
        <v>0.6</v>
      </c>
      <c r="F28" s="134">
        <v>1.5</v>
      </c>
      <c r="G28" s="134">
        <v>50.5</v>
      </c>
      <c r="H28" s="134">
        <v>31.5</v>
      </c>
      <c r="I28" s="134">
        <v>19.1</v>
      </c>
      <c r="J28" s="134">
        <v>125</v>
      </c>
      <c r="K28" s="134">
        <v>77</v>
      </c>
      <c r="L28" s="134">
        <v>58</v>
      </c>
      <c r="M28" s="134">
        <v>56</v>
      </c>
      <c r="N28" s="134">
        <v>23</v>
      </c>
      <c r="O28" s="134">
        <v>1.6</v>
      </c>
      <c r="P28" s="136">
        <v>443.8</v>
      </c>
      <c r="Q28" s="58"/>
      <c r="R28" s="33"/>
      <c r="S28" s="33"/>
      <c r="T28" s="33"/>
      <c r="U28" s="33"/>
    </row>
    <row r="29" s="129" customFormat="1" ht="14.1" customHeight="1" spans="1:21">
      <c r="A29" s="58" t="s">
        <v>128</v>
      </c>
      <c r="B29" s="133"/>
      <c r="C29" s="133" t="s">
        <v>148</v>
      </c>
      <c r="D29" s="134">
        <v>4.8</v>
      </c>
      <c r="E29" s="134">
        <v>24.3</v>
      </c>
      <c r="F29" s="134">
        <v>5.7</v>
      </c>
      <c r="G29" s="134">
        <v>14.7</v>
      </c>
      <c r="H29" s="134">
        <v>48.5</v>
      </c>
      <c r="I29" s="134">
        <v>20.9</v>
      </c>
      <c r="J29" s="134">
        <v>68.7</v>
      </c>
      <c r="K29" s="134">
        <v>165.3</v>
      </c>
      <c r="L29" s="134">
        <v>53.1</v>
      </c>
      <c r="M29" s="134">
        <v>0</v>
      </c>
      <c r="N29" s="134">
        <v>20</v>
      </c>
      <c r="O29" s="134">
        <v>0</v>
      </c>
      <c r="P29" s="136">
        <v>426</v>
      </c>
      <c r="Q29" s="58">
        <f>AVERAGE(P29:P33)</f>
        <v>543.986</v>
      </c>
      <c r="R29" s="33">
        <v>633515380</v>
      </c>
      <c r="S29" s="33">
        <v>0.3</v>
      </c>
      <c r="T29" s="33">
        <f>Q29*R29*S29*0.001</f>
        <v>103387049.251404</v>
      </c>
      <c r="U29" s="33">
        <f>T29*0.0001</f>
        <v>10338.7049251404</v>
      </c>
    </row>
    <row r="30" s="129" customFormat="1" ht="14.1" customHeight="1" spans="1:21">
      <c r="A30" s="58"/>
      <c r="B30" s="133"/>
      <c r="C30" s="130" t="s">
        <v>149</v>
      </c>
      <c r="D30" s="134">
        <v>3.3</v>
      </c>
      <c r="E30" s="134">
        <v>21.1</v>
      </c>
      <c r="F30" s="134">
        <v>8.5</v>
      </c>
      <c r="G30" s="134">
        <v>18.5</v>
      </c>
      <c r="H30" s="134">
        <v>41.8</v>
      </c>
      <c r="I30" s="134">
        <v>50.1</v>
      </c>
      <c r="J30" s="134">
        <v>184.3</v>
      </c>
      <c r="K30" s="134">
        <v>184.9</v>
      </c>
      <c r="L30" s="134">
        <v>60.5</v>
      </c>
      <c r="M30" s="134">
        <v>0</v>
      </c>
      <c r="N30" s="134">
        <v>22.9</v>
      </c>
      <c r="O30" s="134">
        <v>1</v>
      </c>
      <c r="P30" s="136">
        <v>596.9</v>
      </c>
      <c r="Q30" s="58"/>
      <c r="R30" s="33"/>
      <c r="S30" s="33"/>
      <c r="T30" s="33"/>
      <c r="U30" s="33"/>
    </row>
    <row r="31" s="129" customFormat="1" ht="14.1" customHeight="1" spans="1:21">
      <c r="A31" s="58"/>
      <c r="B31" s="133"/>
      <c r="C31" s="130" t="s">
        <v>150</v>
      </c>
      <c r="D31" s="134">
        <v>3.9</v>
      </c>
      <c r="E31" s="134">
        <v>21.9</v>
      </c>
      <c r="F31" s="134">
        <v>4.2</v>
      </c>
      <c r="G31" s="134">
        <v>17.8</v>
      </c>
      <c r="H31" s="134">
        <v>32.63</v>
      </c>
      <c r="I31" s="134">
        <v>48.9</v>
      </c>
      <c r="J31" s="134">
        <v>140.5</v>
      </c>
      <c r="K31" s="134">
        <v>178</v>
      </c>
      <c r="L31" s="134">
        <v>49.5</v>
      </c>
      <c r="M31" s="134">
        <v>0</v>
      </c>
      <c r="N31" s="134">
        <v>22.9</v>
      </c>
      <c r="O31" s="134">
        <v>1.3</v>
      </c>
      <c r="P31" s="136">
        <v>521.53</v>
      </c>
      <c r="Q31" s="58"/>
      <c r="R31" s="33"/>
      <c r="S31" s="33"/>
      <c r="T31" s="33"/>
      <c r="U31" s="33"/>
    </row>
    <row r="32" s="129" customFormat="1" ht="14.1" customHeight="1" spans="1:21">
      <c r="A32" s="58"/>
      <c r="B32" s="133"/>
      <c r="C32" s="130" t="s">
        <v>151</v>
      </c>
      <c r="D32" s="134">
        <v>3.9</v>
      </c>
      <c r="E32" s="134">
        <v>24.8</v>
      </c>
      <c r="F32" s="134">
        <v>8.2</v>
      </c>
      <c r="G32" s="134">
        <v>18.8</v>
      </c>
      <c r="H32" s="134">
        <v>48.1</v>
      </c>
      <c r="I32" s="134">
        <v>33</v>
      </c>
      <c r="J32" s="134">
        <v>137.7</v>
      </c>
      <c r="K32" s="134">
        <v>229.9</v>
      </c>
      <c r="L32" s="134">
        <v>68.1</v>
      </c>
      <c r="M32" s="134">
        <v>0</v>
      </c>
      <c r="N32" s="134">
        <v>24.6</v>
      </c>
      <c r="O32" s="134">
        <v>0.8</v>
      </c>
      <c r="P32" s="136">
        <v>597.9</v>
      </c>
      <c r="Q32" s="58"/>
      <c r="R32" s="33"/>
      <c r="S32" s="33"/>
      <c r="T32" s="33"/>
      <c r="U32" s="33"/>
    </row>
    <row r="33" s="129" customFormat="1" ht="14.1" customHeight="1" spans="1:21">
      <c r="A33" s="58"/>
      <c r="B33" s="133"/>
      <c r="C33" s="130" t="s">
        <v>152</v>
      </c>
      <c r="D33" s="134">
        <v>2.8</v>
      </c>
      <c r="E33" s="134">
        <v>23.6</v>
      </c>
      <c r="F33" s="134">
        <v>9.5</v>
      </c>
      <c r="G33" s="134">
        <v>19.8</v>
      </c>
      <c r="H33" s="134">
        <v>41</v>
      </c>
      <c r="I33" s="134">
        <v>67</v>
      </c>
      <c r="J33" s="134">
        <v>161.6</v>
      </c>
      <c r="K33" s="134">
        <v>179</v>
      </c>
      <c r="L33" s="134">
        <v>46.2</v>
      </c>
      <c r="M33" s="134">
        <v>0</v>
      </c>
      <c r="N33" s="134">
        <v>25.6</v>
      </c>
      <c r="O33" s="134">
        <v>1.5</v>
      </c>
      <c r="P33" s="136">
        <v>577.6</v>
      </c>
      <c r="Q33" s="58"/>
      <c r="R33" s="33"/>
      <c r="S33" s="33"/>
      <c r="T33" s="33"/>
      <c r="U33" s="33"/>
    </row>
    <row r="34" s="129" customFormat="1" ht="15.6" spans="1:21">
      <c r="A34" s="58" t="s">
        <v>153</v>
      </c>
      <c r="B34" s="133"/>
      <c r="C34" s="133" t="s">
        <v>148</v>
      </c>
      <c r="D34" s="134">
        <v>2</v>
      </c>
      <c r="E34" s="134">
        <v>8.3</v>
      </c>
      <c r="F34" s="134">
        <v>40.6</v>
      </c>
      <c r="G34" s="134">
        <v>1.1</v>
      </c>
      <c r="H34" s="134">
        <v>15</v>
      </c>
      <c r="I34" s="134">
        <v>66.7</v>
      </c>
      <c r="J34" s="134">
        <v>375.2</v>
      </c>
      <c r="K34" s="134">
        <v>243</v>
      </c>
      <c r="L34" s="134">
        <v>148.3</v>
      </c>
      <c r="M34" s="134">
        <v>24.1</v>
      </c>
      <c r="N34" s="134">
        <v>21</v>
      </c>
      <c r="O34" s="134">
        <v>0</v>
      </c>
      <c r="P34" s="136">
        <v>945.3</v>
      </c>
      <c r="Q34" s="58">
        <f>AVERAGE(P34:P38)</f>
        <v>914.26</v>
      </c>
      <c r="R34" s="33">
        <v>633515380</v>
      </c>
      <c r="S34" s="33">
        <v>0.3</v>
      </c>
      <c r="T34" s="33">
        <f>Q34*R34*S34*0.001</f>
        <v>173759331.39564</v>
      </c>
      <c r="U34" s="33">
        <f>T34*0.0001</f>
        <v>17375.933139564</v>
      </c>
    </row>
    <row r="35" s="129" customFormat="1" ht="15.6" spans="1:21">
      <c r="A35" s="58"/>
      <c r="B35" s="133"/>
      <c r="C35" s="130" t="s">
        <v>149</v>
      </c>
      <c r="D35" s="134">
        <v>0.4</v>
      </c>
      <c r="E35" s="134">
        <v>10.6</v>
      </c>
      <c r="F35" s="134">
        <v>22.5</v>
      </c>
      <c r="G35" s="134">
        <v>1.2</v>
      </c>
      <c r="H35" s="134">
        <v>17.3</v>
      </c>
      <c r="I35" s="134">
        <v>55.2</v>
      </c>
      <c r="J35" s="134">
        <v>381.1</v>
      </c>
      <c r="K35" s="134">
        <v>153</v>
      </c>
      <c r="L35" s="134">
        <v>150</v>
      </c>
      <c r="M35" s="134">
        <v>26.3</v>
      </c>
      <c r="N35" s="134">
        <v>8.7</v>
      </c>
      <c r="O35" s="134">
        <v>0.8</v>
      </c>
      <c r="P35" s="136">
        <v>827.1</v>
      </c>
      <c r="Q35" s="58"/>
      <c r="R35" s="33"/>
      <c r="S35" s="33"/>
      <c r="T35" s="33"/>
      <c r="U35" s="33"/>
    </row>
    <row r="36" s="129" customFormat="1" ht="15.6" spans="1:21">
      <c r="A36" s="58"/>
      <c r="B36" s="133"/>
      <c r="C36" s="130" t="s">
        <v>150</v>
      </c>
      <c r="D36" s="134">
        <v>0.4</v>
      </c>
      <c r="E36" s="134">
        <v>11.1</v>
      </c>
      <c r="F36" s="134">
        <v>26.4</v>
      </c>
      <c r="G36" s="134">
        <v>1.8</v>
      </c>
      <c r="H36" s="134">
        <v>14.7</v>
      </c>
      <c r="I36" s="134">
        <v>40.4</v>
      </c>
      <c r="J36" s="134">
        <v>370.6</v>
      </c>
      <c r="K36" s="134">
        <v>130.4</v>
      </c>
      <c r="L36" s="134">
        <v>151.1</v>
      </c>
      <c r="M36" s="134">
        <v>28.6</v>
      </c>
      <c r="N36" s="134">
        <v>2.7</v>
      </c>
      <c r="O36" s="134">
        <v>0</v>
      </c>
      <c r="P36" s="136">
        <v>778.2</v>
      </c>
      <c r="Q36" s="58"/>
      <c r="R36" s="33"/>
      <c r="S36" s="33"/>
      <c r="T36" s="33"/>
      <c r="U36" s="33"/>
    </row>
    <row r="37" s="129" customFormat="1" ht="15.6" spans="1:21">
      <c r="A37" s="58"/>
      <c r="B37" s="133"/>
      <c r="C37" s="130" t="s">
        <v>151</v>
      </c>
      <c r="D37" s="134">
        <v>0.8</v>
      </c>
      <c r="E37" s="134">
        <v>12.4</v>
      </c>
      <c r="F37" s="134">
        <v>26.9</v>
      </c>
      <c r="G37" s="134">
        <v>0.9</v>
      </c>
      <c r="H37" s="134">
        <v>18</v>
      </c>
      <c r="I37" s="134">
        <v>86.2</v>
      </c>
      <c r="J37" s="134">
        <v>500.7</v>
      </c>
      <c r="K37" s="134">
        <v>163</v>
      </c>
      <c r="L37" s="134">
        <v>177.4</v>
      </c>
      <c r="M37" s="134">
        <v>31.4</v>
      </c>
      <c r="N37" s="134">
        <v>8</v>
      </c>
      <c r="O37" s="134">
        <v>0.5</v>
      </c>
      <c r="P37" s="136">
        <v>1026.2</v>
      </c>
      <c r="Q37" s="58"/>
      <c r="R37" s="33"/>
      <c r="S37" s="33"/>
      <c r="T37" s="33"/>
      <c r="U37" s="33"/>
    </row>
    <row r="38" s="129" customFormat="1" ht="15.6" spans="1:21">
      <c r="A38" s="58"/>
      <c r="B38" s="133"/>
      <c r="C38" s="130" t="s">
        <v>152</v>
      </c>
      <c r="D38" s="134">
        <v>0.5</v>
      </c>
      <c r="E38" s="134">
        <v>13.6</v>
      </c>
      <c r="F38" s="134">
        <v>28</v>
      </c>
      <c r="G38" s="134">
        <v>1.8</v>
      </c>
      <c r="H38" s="134">
        <v>15.2</v>
      </c>
      <c r="I38" s="134">
        <v>75</v>
      </c>
      <c r="J38" s="134">
        <v>435.4</v>
      </c>
      <c r="K38" s="134">
        <v>158.5</v>
      </c>
      <c r="L38" s="134">
        <v>229</v>
      </c>
      <c r="M38" s="134">
        <v>30</v>
      </c>
      <c r="N38" s="134">
        <v>6</v>
      </c>
      <c r="O38" s="134">
        <v>1.5</v>
      </c>
      <c r="P38" s="136">
        <v>994.5</v>
      </c>
      <c r="Q38" s="58"/>
      <c r="R38" s="33"/>
      <c r="S38" s="33"/>
      <c r="T38" s="33"/>
      <c r="U38" s="33"/>
    </row>
    <row r="39" s="129" customFormat="1" ht="14.1" customHeight="1" spans="1:21">
      <c r="A39" s="58" t="s">
        <v>154</v>
      </c>
      <c r="B39" s="133"/>
      <c r="C39" s="133" t="s">
        <v>148</v>
      </c>
      <c r="D39" s="134">
        <v>1.8</v>
      </c>
      <c r="E39" s="134">
        <v>5.1</v>
      </c>
      <c r="F39" s="134">
        <v>24.4</v>
      </c>
      <c r="G39" s="134">
        <v>7.8</v>
      </c>
      <c r="H39" s="134">
        <v>7.3</v>
      </c>
      <c r="I39" s="134">
        <v>91.9</v>
      </c>
      <c r="J39" s="134">
        <v>181</v>
      </c>
      <c r="K39" s="134">
        <v>145.1</v>
      </c>
      <c r="L39" s="134">
        <v>23.5</v>
      </c>
      <c r="M39" s="134">
        <v>1.3</v>
      </c>
      <c r="N39" s="134">
        <v>25</v>
      </c>
      <c r="O39" s="134">
        <v>0</v>
      </c>
      <c r="P39" s="136">
        <v>514.2</v>
      </c>
      <c r="Q39" s="58">
        <f>AVERAGE(P39:P43)</f>
        <v>457.64</v>
      </c>
      <c r="R39" s="33">
        <v>633515380</v>
      </c>
      <c r="S39" s="33">
        <v>0.3</v>
      </c>
      <c r="T39" s="33">
        <f>Q39*R39*S39*0.001</f>
        <v>86976593.55096</v>
      </c>
      <c r="U39" s="33">
        <f>T39*0.0001</f>
        <v>8697.659355096</v>
      </c>
    </row>
    <row r="40" s="129" customFormat="1" ht="14.1" customHeight="1" spans="1:21">
      <c r="A40" s="58"/>
      <c r="B40" s="133"/>
      <c r="C40" s="130" t="s">
        <v>149</v>
      </c>
      <c r="D40" s="134">
        <v>2.7</v>
      </c>
      <c r="E40" s="134">
        <v>8.1</v>
      </c>
      <c r="F40" s="134">
        <v>25.4</v>
      </c>
      <c r="G40" s="134">
        <v>8.9</v>
      </c>
      <c r="H40" s="134">
        <v>4.1</v>
      </c>
      <c r="I40" s="134">
        <v>111.5</v>
      </c>
      <c r="J40" s="134">
        <v>105</v>
      </c>
      <c r="K40" s="134">
        <v>94.6</v>
      </c>
      <c r="L40" s="134">
        <v>1</v>
      </c>
      <c r="M40" s="134">
        <v>10.4</v>
      </c>
      <c r="N40" s="134">
        <v>30.6</v>
      </c>
      <c r="O40" s="134">
        <v>0</v>
      </c>
      <c r="P40" s="136">
        <v>402.3</v>
      </c>
      <c r="Q40" s="58"/>
      <c r="R40" s="33"/>
      <c r="S40" s="33"/>
      <c r="T40" s="33"/>
      <c r="U40" s="33"/>
    </row>
    <row r="41" s="129" customFormat="1" ht="14.1" customHeight="1" spans="1:21">
      <c r="A41" s="58"/>
      <c r="B41" s="133"/>
      <c r="C41" s="130" t="s">
        <v>150</v>
      </c>
      <c r="D41" s="134">
        <v>5.1</v>
      </c>
      <c r="E41" s="134">
        <v>14.8</v>
      </c>
      <c r="F41" s="134">
        <v>27.1</v>
      </c>
      <c r="G41" s="134">
        <v>5.6</v>
      </c>
      <c r="H41" s="134">
        <v>5</v>
      </c>
      <c r="I41" s="134">
        <v>69.6</v>
      </c>
      <c r="J41" s="134">
        <v>125.9</v>
      </c>
      <c r="K41" s="134">
        <v>93.9</v>
      </c>
      <c r="L41" s="134">
        <v>3</v>
      </c>
      <c r="M41" s="134">
        <v>3.2</v>
      </c>
      <c r="N41" s="134">
        <v>16.7</v>
      </c>
      <c r="O41" s="134">
        <v>0</v>
      </c>
      <c r="P41" s="136">
        <v>369.9</v>
      </c>
      <c r="Q41" s="58"/>
      <c r="R41" s="33"/>
      <c r="S41" s="33"/>
      <c r="T41" s="33"/>
      <c r="U41" s="33"/>
    </row>
    <row r="42" s="129" customFormat="1" ht="14.1" customHeight="1" spans="1:21">
      <c r="A42" s="58"/>
      <c r="B42" s="133"/>
      <c r="C42" s="130" t="s">
        <v>151</v>
      </c>
      <c r="D42" s="134">
        <v>3.3</v>
      </c>
      <c r="E42" s="134">
        <v>8.1</v>
      </c>
      <c r="F42" s="134">
        <v>30.7</v>
      </c>
      <c r="G42" s="134">
        <v>9.3</v>
      </c>
      <c r="H42" s="134">
        <v>5.3</v>
      </c>
      <c r="I42" s="134">
        <v>186.4</v>
      </c>
      <c r="J42" s="134">
        <v>186.4</v>
      </c>
      <c r="K42" s="134">
        <v>113.6</v>
      </c>
      <c r="L42" s="134">
        <v>23.6</v>
      </c>
      <c r="M42" s="134">
        <v>3.9</v>
      </c>
      <c r="N42" s="134">
        <v>23.7</v>
      </c>
      <c r="O42" s="134">
        <v>0</v>
      </c>
      <c r="P42" s="136">
        <v>594.3</v>
      </c>
      <c r="Q42" s="58"/>
      <c r="R42" s="33"/>
      <c r="S42" s="33"/>
      <c r="T42" s="33"/>
      <c r="U42" s="33"/>
    </row>
    <row r="43" s="129" customFormat="1" ht="14.1" customHeight="1" spans="1:21">
      <c r="A43" s="58"/>
      <c r="B43" s="133"/>
      <c r="C43" s="130" t="s">
        <v>152</v>
      </c>
      <c r="D43" s="134">
        <v>2.4</v>
      </c>
      <c r="E43" s="134">
        <v>5.8</v>
      </c>
      <c r="F43" s="134">
        <v>27.6</v>
      </c>
      <c r="G43" s="134">
        <v>10.5</v>
      </c>
      <c r="H43" s="134">
        <v>6</v>
      </c>
      <c r="I43" s="134">
        <v>100</v>
      </c>
      <c r="J43" s="134">
        <v>101.7</v>
      </c>
      <c r="K43" s="134">
        <v>106.5</v>
      </c>
      <c r="L43" s="134">
        <v>20</v>
      </c>
      <c r="M43" s="134">
        <v>5.8</v>
      </c>
      <c r="N43" s="134">
        <v>21.2</v>
      </c>
      <c r="O43" s="134">
        <v>0</v>
      </c>
      <c r="P43" s="136">
        <v>407.5</v>
      </c>
      <c r="Q43" s="58"/>
      <c r="R43" s="33"/>
      <c r="S43" s="33"/>
      <c r="T43" s="33"/>
      <c r="U43" s="33"/>
    </row>
  </sheetData>
  <mergeCells count="67">
    <mergeCell ref="A1:A3"/>
    <mergeCell ref="A4:A8"/>
    <mergeCell ref="A9:A13"/>
    <mergeCell ref="A14:A18"/>
    <mergeCell ref="A19:A23"/>
    <mergeCell ref="A24:A28"/>
    <mergeCell ref="A29:A33"/>
    <mergeCell ref="A34:A38"/>
    <mergeCell ref="A39:A4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Q4:Q8"/>
    <mergeCell ref="Q9:Q13"/>
    <mergeCell ref="Q14:Q18"/>
    <mergeCell ref="Q19:Q23"/>
    <mergeCell ref="Q24:Q28"/>
    <mergeCell ref="Q29:Q33"/>
    <mergeCell ref="Q34:Q38"/>
    <mergeCell ref="Q39:Q43"/>
    <mergeCell ref="R1:R3"/>
    <mergeCell ref="R4:R8"/>
    <mergeCell ref="R9:R13"/>
    <mergeCell ref="R14:R18"/>
    <mergeCell ref="R19:R23"/>
    <mergeCell ref="R24:R28"/>
    <mergeCell ref="R29:R33"/>
    <mergeCell ref="R34:R38"/>
    <mergeCell ref="R39:R43"/>
    <mergeCell ref="S1:S3"/>
    <mergeCell ref="S4:S8"/>
    <mergeCell ref="S9:S13"/>
    <mergeCell ref="S14:S18"/>
    <mergeCell ref="S19:S23"/>
    <mergeCell ref="S24:S28"/>
    <mergeCell ref="S29:S33"/>
    <mergeCell ref="S34:S38"/>
    <mergeCell ref="S39:S43"/>
    <mergeCell ref="T1:T3"/>
    <mergeCell ref="T4:T8"/>
    <mergeCell ref="T9:T13"/>
    <mergeCell ref="T14:T18"/>
    <mergeCell ref="T19:T23"/>
    <mergeCell ref="T24:T28"/>
    <mergeCell ref="T29:T33"/>
    <mergeCell ref="T34:T38"/>
    <mergeCell ref="T39:T43"/>
    <mergeCell ref="U1:U3"/>
    <mergeCell ref="U4:U8"/>
    <mergeCell ref="U9:U13"/>
    <mergeCell ref="U14:U18"/>
    <mergeCell ref="U19:U23"/>
    <mergeCell ref="U24:U28"/>
    <mergeCell ref="U29:U33"/>
    <mergeCell ref="U34:U38"/>
    <mergeCell ref="U39:U43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workbookViewId="0">
      <selection activeCell="G36" sqref="G36:M47"/>
    </sheetView>
  </sheetViews>
  <sheetFormatPr defaultColWidth="9" defaultRowHeight="14.4"/>
  <cols>
    <col min="2" max="2" width="15.75" customWidth="1"/>
    <col min="3" max="3" width="16.3796296296296" customWidth="1"/>
    <col min="4" max="4" width="10.5" customWidth="1"/>
    <col min="5" max="5" width="10" customWidth="1"/>
    <col min="6" max="6" width="15" customWidth="1"/>
    <col min="8" max="8" width="15" customWidth="1"/>
    <col min="9" max="10" width="10.8796296296296" customWidth="1"/>
    <col min="11" max="11" width="12.75" customWidth="1"/>
    <col min="12" max="12" width="10.5" customWidth="1"/>
    <col min="13" max="13" width="10.6296296296296" customWidth="1"/>
    <col min="14" max="14" width="10.8796296296296" customWidth="1"/>
    <col min="15" max="15" width="12.8796296296296" customWidth="1"/>
    <col min="16" max="16" width="9.37962962962963" customWidth="1"/>
  </cols>
  <sheetData>
    <row r="1" ht="29.55" spans="1:15">
      <c r="A1" s="95" t="s">
        <v>155</v>
      </c>
      <c r="B1" s="96" t="s">
        <v>156</v>
      </c>
      <c r="C1" s="96" t="s">
        <v>157</v>
      </c>
      <c r="D1" s="96" t="s">
        <v>158</v>
      </c>
      <c r="E1" s="96" t="s">
        <v>159</v>
      </c>
      <c r="G1" s="97" t="s">
        <v>160</v>
      </c>
      <c r="H1" s="98"/>
      <c r="I1" s="98"/>
      <c r="J1" s="114"/>
      <c r="O1" s="33"/>
    </row>
    <row r="2" ht="15.15" spans="1:15">
      <c r="A2" s="99">
        <v>2015</v>
      </c>
      <c r="B2" s="100">
        <v>0</v>
      </c>
      <c r="C2" s="100">
        <v>456.02</v>
      </c>
      <c r="D2" s="100">
        <v>0</v>
      </c>
      <c r="E2" s="100">
        <v>456.02</v>
      </c>
      <c r="G2" s="101" t="s">
        <v>104</v>
      </c>
      <c r="H2" s="102" t="s">
        <v>161</v>
      </c>
      <c r="I2" s="102" t="s">
        <v>162</v>
      </c>
      <c r="J2" s="115" t="s">
        <v>163</v>
      </c>
      <c r="O2" s="33"/>
    </row>
    <row r="3" ht="15.15" spans="1:15">
      <c r="A3" s="99">
        <v>2016</v>
      </c>
      <c r="B3" s="100">
        <v>0</v>
      </c>
      <c r="C3" s="100">
        <v>714.19</v>
      </c>
      <c r="D3" s="100">
        <v>0</v>
      </c>
      <c r="E3" s="100">
        <v>714.19</v>
      </c>
      <c r="G3" s="101">
        <v>2015</v>
      </c>
      <c r="H3" s="103">
        <v>456.02</v>
      </c>
      <c r="I3" s="103">
        <v>456.02</v>
      </c>
      <c r="J3" s="116">
        <v>0</v>
      </c>
      <c r="O3" s="33"/>
    </row>
    <row r="4" ht="15.15" spans="1:15">
      <c r="A4" s="99">
        <v>2017</v>
      </c>
      <c r="B4" s="100">
        <v>834.19</v>
      </c>
      <c r="C4" s="100">
        <v>0</v>
      </c>
      <c r="D4" s="100">
        <v>383.8</v>
      </c>
      <c r="E4" s="100">
        <v>1217.99</v>
      </c>
      <c r="G4" s="101">
        <v>2016</v>
      </c>
      <c r="H4" s="103">
        <v>714.19</v>
      </c>
      <c r="I4" s="103">
        <v>714.19</v>
      </c>
      <c r="J4" s="116">
        <v>0</v>
      </c>
      <c r="O4" s="33"/>
    </row>
    <row r="5" ht="15.15" spans="1:15">
      <c r="A5" s="99">
        <v>2018</v>
      </c>
      <c r="B5" s="100">
        <v>1622.45</v>
      </c>
      <c r="C5" s="100">
        <v>0</v>
      </c>
      <c r="D5" s="100">
        <v>418.94</v>
      </c>
      <c r="E5" s="100">
        <v>2041.39</v>
      </c>
      <c r="G5" s="101">
        <v>2017</v>
      </c>
      <c r="H5" s="103">
        <v>834.19</v>
      </c>
      <c r="I5" s="103">
        <v>0</v>
      </c>
      <c r="J5" s="116">
        <v>383.8</v>
      </c>
      <c r="O5" s="33"/>
    </row>
    <row r="6" ht="15.15" spans="1:15">
      <c r="A6" s="99">
        <v>2019</v>
      </c>
      <c r="B6" s="100">
        <v>2053.58</v>
      </c>
      <c r="C6" s="100">
        <v>0</v>
      </c>
      <c r="D6" s="100">
        <v>409.7</v>
      </c>
      <c r="E6" s="100">
        <v>2463.28</v>
      </c>
      <c r="G6" s="101">
        <v>2018</v>
      </c>
      <c r="H6" s="103">
        <v>1622.45</v>
      </c>
      <c r="I6" s="103">
        <v>0</v>
      </c>
      <c r="J6" s="116">
        <v>418.94</v>
      </c>
      <c r="O6" s="33"/>
    </row>
    <row r="7" ht="15.15" spans="1:15">
      <c r="A7" s="99">
        <v>2020</v>
      </c>
      <c r="B7" s="100">
        <v>263.52</v>
      </c>
      <c r="C7" s="100">
        <v>0</v>
      </c>
      <c r="D7" s="100">
        <v>188.81</v>
      </c>
      <c r="E7" s="100">
        <v>452.33</v>
      </c>
      <c r="G7" s="101">
        <v>2019</v>
      </c>
      <c r="H7" s="103">
        <v>2107.33</v>
      </c>
      <c r="I7" s="103">
        <v>0</v>
      </c>
      <c r="J7" s="116">
        <v>409.7</v>
      </c>
      <c r="O7" s="33"/>
    </row>
    <row r="8" ht="15.15" spans="1:15">
      <c r="A8" s="99">
        <v>2021</v>
      </c>
      <c r="B8" s="100">
        <v>2634.2</v>
      </c>
      <c r="C8" s="100">
        <v>79.06</v>
      </c>
      <c r="D8" s="100">
        <v>187.79</v>
      </c>
      <c r="E8" s="100">
        <v>2901.05</v>
      </c>
      <c r="G8" s="101">
        <v>2020</v>
      </c>
      <c r="H8" s="103">
        <v>263.52</v>
      </c>
      <c r="I8" s="103">
        <v>0</v>
      </c>
      <c r="J8" s="116">
        <v>188.81</v>
      </c>
      <c r="O8" s="33"/>
    </row>
    <row r="9" ht="15.15" spans="1:15">
      <c r="A9" s="99">
        <v>2022</v>
      </c>
      <c r="B9" s="100">
        <v>1954.86</v>
      </c>
      <c r="C9" s="100">
        <v>296.16</v>
      </c>
      <c r="D9" s="100">
        <v>3.45</v>
      </c>
      <c r="E9" s="100">
        <v>2254.47</v>
      </c>
      <c r="G9" s="101">
        <v>2021</v>
      </c>
      <c r="H9" s="103">
        <v>2407.77032</v>
      </c>
      <c r="I9" s="103">
        <v>79.06</v>
      </c>
      <c r="J9" s="116">
        <v>187.79</v>
      </c>
      <c r="O9" s="33"/>
    </row>
    <row r="10" ht="15.15" spans="1:15">
      <c r="A10" s="104" t="s">
        <v>164</v>
      </c>
      <c r="B10" s="100">
        <f>SUM(B2:B9)</f>
        <v>9362.8</v>
      </c>
      <c r="C10" s="100">
        <f>SUM(C2:C9)</f>
        <v>1545.43</v>
      </c>
      <c r="D10" s="100">
        <f>SUM(D2:D9)</f>
        <v>1592.49</v>
      </c>
      <c r="E10" s="100">
        <f>SUM(E2:E9)</f>
        <v>12500.72</v>
      </c>
      <c r="G10" s="105">
        <v>2022</v>
      </c>
      <c r="H10" s="106">
        <v>1954.86</v>
      </c>
      <c r="I10" s="106">
        <v>296.16</v>
      </c>
      <c r="J10" s="117">
        <v>3.45</v>
      </c>
      <c r="K10" s="33"/>
      <c r="L10" s="33"/>
      <c r="M10" s="33"/>
      <c r="N10" s="33"/>
      <c r="O10" s="33"/>
    </row>
    <row r="13" s="77" customFormat="1" spans="1:16">
      <c r="A13" s="107" t="s">
        <v>165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18"/>
    </row>
    <row r="14" s="77" customFormat="1" spans="1:16">
      <c r="A14" s="94"/>
      <c r="B14" s="94"/>
      <c r="C14" s="94" t="s">
        <v>166</v>
      </c>
      <c r="D14" s="94" t="s">
        <v>167</v>
      </c>
      <c r="E14" s="94" t="s">
        <v>168</v>
      </c>
      <c r="F14" s="94" t="s">
        <v>169</v>
      </c>
      <c r="G14" s="94" t="s">
        <v>170</v>
      </c>
      <c r="H14" s="94" t="s">
        <v>171</v>
      </c>
      <c r="I14" s="94" t="s">
        <v>172</v>
      </c>
      <c r="J14" s="94" t="s">
        <v>173</v>
      </c>
      <c r="K14" s="94" t="s">
        <v>174</v>
      </c>
      <c r="L14" s="94" t="s">
        <v>175</v>
      </c>
      <c r="M14" s="94" t="s">
        <v>176</v>
      </c>
      <c r="N14" s="94" t="s">
        <v>177</v>
      </c>
      <c r="O14" s="94" t="s">
        <v>178</v>
      </c>
      <c r="P14" s="94" t="s">
        <v>179</v>
      </c>
    </row>
    <row r="15" s="77" customFormat="1" spans="1:16">
      <c r="A15" s="94">
        <v>2017</v>
      </c>
      <c r="B15" s="94" t="s">
        <v>156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v>0</v>
      </c>
      <c r="P15" s="94">
        <v>0</v>
      </c>
    </row>
    <row r="16" s="77" customFormat="1" spans="1:16">
      <c r="A16" s="94">
        <v>2018</v>
      </c>
      <c r="B16" s="94" t="s">
        <v>156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163.63</v>
      </c>
      <c r="L16" s="94">
        <v>430</v>
      </c>
      <c r="M16" s="94">
        <v>157</v>
      </c>
      <c r="N16" s="94">
        <v>0</v>
      </c>
      <c r="O16" s="94">
        <v>750.63</v>
      </c>
      <c r="P16" s="94">
        <v>90</v>
      </c>
    </row>
    <row r="17" s="77" customFormat="1" spans="1:16">
      <c r="A17" s="94">
        <v>2019</v>
      </c>
      <c r="B17" s="94" t="s">
        <v>156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75.43</v>
      </c>
      <c r="J17" s="94">
        <v>453.6</v>
      </c>
      <c r="K17" s="94">
        <v>388.37</v>
      </c>
      <c r="L17" s="94">
        <v>454.9</v>
      </c>
      <c r="M17" s="94">
        <v>6.23</v>
      </c>
      <c r="N17" s="94">
        <v>0</v>
      </c>
      <c r="O17" s="94">
        <v>1378.53</v>
      </c>
      <c r="P17" s="94">
        <v>150</v>
      </c>
    </row>
    <row r="18" s="77" customFormat="1" spans="1:16">
      <c r="A18" s="94">
        <v>2020</v>
      </c>
      <c r="B18" s="94" t="s">
        <v>156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="77" customFormat="1" spans="1:16">
      <c r="A19" s="94">
        <v>2021</v>
      </c>
      <c r="B19" s="94" t="s">
        <v>156</v>
      </c>
      <c r="C19" s="94">
        <v>0</v>
      </c>
      <c r="D19" s="94">
        <v>0</v>
      </c>
      <c r="E19" s="94">
        <v>0</v>
      </c>
      <c r="F19" s="94">
        <v>0</v>
      </c>
      <c r="G19" s="94">
        <v>131.73408</v>
      </c>
      <c r="H19" s="94">
        <v>490.15</v>
      </c>
      <c r="I19" s="94">
        <v>439.5168</v>
      </c>
      <c r="J19" s="94">
        <v>477.81712</v>
      </c>
      <c r="K19" s="94">
        <v>53.3952</v>
      </c>
      <c r="L19" s="94">
        <v>535.68</v>
      </c>
      <c r="M19" s="94">
        <v>76.31712</v>
      </c>
      <c r="N19" s="94">
        <v>0</v>
      </c>
      <c r="O19" s="94">
        <v>2204.61032</v>
      </c>
      <c r="P19" s="94">
        <v>210</v>
      </c>
    </row>
    <row r="20" s="77" customFormat="1" spans="1:16">
      <c r="A20" s="94">
        <v>2022</v>
      </c>
      <c r="B20" s="94" t="s">
        <v>156</v>
      </c>
      <c r="C20" s="94">
        <v>0</v>
      </c>
      <c r="D20" s="94">
        <v>0</v>
      </c>
      <c r="E20" s="94">
        <v>0</v>
      </c>
      <c r="F20" s="94">
        <v>653.69</v>
      </c>
      <c r="G20" s="94">
        <v>861.5</v>
      </c>
      <c r="H20" s="94">
        <v>439.67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1954.86</v>
      </c>
      <c r="P20" s="94">
        <v>90</v>
      </c>
    </row>
    <row r="21" s="77" customFormat="1" spans="1:16">
      <c r="A21" s="94">
        <v>2023</v>
      </c>
      <c r="B21" s="94" t="s">
        <v>156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94"/>
      <c r="L21" s="94"/>
      <c r="M21" s="94"/>
      <c r="N21" s="94"/>
      <c r="O21" s="94">
        <v>0</v>
      </c>
      <c r="P21" s="94"/>
    </row>
    <row r="22" s="77" customFormat="1"/>
    <row r="23" s="77" customFormat="1"/>
    <row r="24" s="77" customFormat="1" spans="1:16">
      <c r="A24" s="109" t="s">
        <v>180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18"/>
    </row>
    <row r="25" s="77" customFormat="1" spans="1:16">
      <c r="A25" s="94"/>
      <c r="B25" s="94"/>
      <c r="C25" s="94" t="s">
        <v>166</v>
      </c>
      <c r="D25" s="94" t="s">
        <v>167</v>
      </c>
      <c r="E25" s="94" t="s">
        <v>168</v>
      </c>
      <c r="F25" s="94" t="s">
        <v>169</v>
      </c>
      <c r="G25" s="94" t="s">
        <v>170</v>
      </c>
      <c r="H25" s="94" t="s">
        <v>171</v>
      </c>
      <c r="I25" s="94" t="s">
        <v>172</v>
      </c>
      <c r="J25" s="94" t="s">
        <v>173</v>
      </c>
      <c r="K25" s="94" t="s">
        <v>174</v>
      </c>
      <c r="L25" s="94" t="s">
        <v>175</v>
      </c>
      <c r="M25" s="94" t="s">
        <v>176</v>
      </c>
      <c r="N25" s="94" t="s">
        <v>177</v>
      </c>
      <c r="O25" s="94" t="s">
        <v>178</v>
      </c>
      <c r="P25" s="119"/>
    </row>
    <row r="26" s="77" customFormat="1" spans="1:18">
      <c r="A26" s="94">
        <v>2015</v>
      </c>
      <c r="B26" s="94" t="s">
        <v>181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13.1</v>
      </c>
      <c r="J26" s="94">
        <v>90.64</v>
      </c>
      <c r="K26" s="94">
        <v>104.67</v>
      </c>
      <c r="L26" s="94">
        <v>109.36</v>
      </c>
      <c r="M26" s="94">
        <v>107.61</v>
      </c>
      <c r="N26" s="94">
        <v>30.64</v>
      </c>
      <c r="O26" s="94">
        <v>456.02</v>
      </c>
      <c r="P26" s="120"/>
      <c r="Q26" s="128"/>
      <c r="R26" s="128"/>
    </row>
    <row r="27" s="77" customFormat="1" spans="1:18">
      <c r="A27" s="94">
        <v>2016</v>
      </c>
      <c r="B27" s="94" t="s">
        <v>181</v>
      </c>
      <c r="C27" s="94">
        <v>0</v>
      </c>
      <c r="D27" s="94">
        <v>0</v>
      </c>
      <c r="E27" s="94">
        <v>0</v>
      </c>
      <c r="F27" s="94">
        <v>64.87</v>
      </c>
      <c r="G27" s="94">
        <v>117.3</v>
      </c>
      <c r="H27" s="94">
        <v>108.98</v>
      </c>
      <c r="I27" s="94">
        <v>118.74</v>
      </c>
      <c r="J27" s="94">
        <v>66.77</v>
      </c>
      <c r="K27" s="94">
        <v>58.39</v>
      </c>
      <c r="L27" s="94">
        <v>60.7</v>
      </c>
      <c r="M27" s="94">
        <v>90.2</v>
      </c>
      <c r="N27" s="94">
        <v>28.24</v>
      </c>
      <c r="O27" s="94">
        <v>714.19</v>
      </c>
      <c r="P27" s="120"/>
      <c r="Q27" s="128"/>
      <c r="R27" s="128"/>
    </row>
    <row r="28" s="77" customFormat="1" spans="1:18">
      <c r="A28" s="94">
        <v>2017</v>
      </c>
      <c r="B28" s="94" t="s">
        <v>181</v>
      </c>
      <c r="C28" s="94">
        <v>0</v>
      </c>
      <c r="D28" s="94">
        <v>0</v>
      </c>
      <c r="E28" s="94">
        <v>0</v>
      </c>
      <c r="F28" s="94">
        <v>53.43</v>
      </c>
      <c r="G28" s="94">
        <v>112.99</v>
      </c>
      <c r="H28" s="94">
        <v>114.64</v>
      </c>
      <c r="I28" s="94">
        <v>121.64</v>
      </c>
      <c r="J28" s="94">
        <v>75.68</v>
      </c>
      <c r="K28" s="94">
        <v>68.52</v>
      </c>
      <c r="L28" s="94">
        <v>109.8</v>
      </c>
      <c r="M28" s="94">
        <v>106.13</v>
      </c>
      <c r="N28" s="94">
        <v>71.36</v>
      </c>
      <c r="O28" s="94">
        <v>834.19</v>
      </c>
      <c r="P28" s="120"/>
      <c r="Q28" s="128"/>
      <c r="R28" s="128"/>
    </row>
    <row r="29" s="77" customFormat="1" spans="1:18">
      <c r="A29" s="94">
        <v>2018</v>
      </c>
      <c r="B29" s="94" t="s">
        <v>181</v>
      </c>
      <c r="C29" s="94">
        <v>0</v>
      </c>
      <c r="D29" s="94">
        <v>0</v>
      </c>
      <c r="E29" s="94">
        <v>60.15</v>
      </c>
      <c r="F29" s="94">
        <v>114.07</v>
      </c>
      <c r="G29" s="94">
        <v>100.78</v>
      </c>
      <c r="H29" s="94">
        <v>58.82</v>
      </c>
      <c r="I29" s="94">
        <v>106.19</v>
      </c>
      <c r="J29" s="94">
        <v>80.26</v>
      </c>
      <c r="K29" s="94">
        <v>89.44</v>
      </c>
      <c r="L29" s="94">
        <v>93.99</v>
      </c>
      <c r="M29" s="94">
        <v>111.36</v>
      </c>
      <c r="N29" s="94">
        <v>56.76</v>
      </c>
      <c r="O29" s="94">
        <v>871.82</v>
      </c>
      <c r="P29" s="120"/>
      <c r="Q29" s="128"/>
      <c r="R29" s="128"/>
    </row>
    <row r="30" s="77" customFormat="1" spans="1:18">
      <c r="A30" s="94">
        <v>2019</v>
      </c>
      <c r="B30" s="94" t="s">
        <v>181</v>
      </c>
      <c r="C30" s="94">
        <v>0</v>
      </c>
      <c r="D30" s="94">
        <v>0</v>
      </c>
      <c r="E30" s="94">
        <v>69.02</v>
      </c>
      <c r="F30" s="94">
        <v>99.49</v>
      </c>
      <c r="G30" s="94">
        <v>100.32</v>
      </c>
      <c r="H30" s="94">
        <v>103.25</v>
      </c>
      <c r="I30" s="94">
        <v>104.84</v>
      </c>
      <c r="J30" s="94">
        <v>102.43</v>
      </c>
      <c r="K30" s="94">
        <v>98.9</v>
      </c>
      <c r="L30" s="94">
        <v>50.55</v>
      </c>
      <c r="M30" s="94">
        <v>0</v>
      </c>
      <c r="N30" s="94"/>
      <c r="O30" s="94">
        <v>728.8</v>
      </c>
      <c r="P30" s="120"/>
      <c r="Q30" s="128"/>
      <c r="R30" s="128"/>
    </row>
    <row r="31" s="77" customFormat="1" spans="1:18">
      <c r="A31" s="94">
        <v>2020</v>
      </c>
      <c r="B31" s="94" t="s">
        <v>181</v>
      </c>
      <c r="C31" s="94"/>
      <c r="D31" s="94">
        <v>0</v>
      </c>
      <c r="E31" s="94"/>
      <c r="F31" s="94"/>
      <c r="G31" s="94">
        <v>0</v>
      </c>
      <c r="H31" s="94">
        <v>26.68</v>
      </c>
      <c r="I31" s="94">
        <v>49.06</v>
      </c>
      <c r="J31" s="94">
        <v>48.63</v>
      </c>
      <c r="K31" s="94">
        <v>47.37</v>
      </c>
      <c r="L31" s="94">
        <v>45.77</v>
      </c>
      <c r="M31" s="94">
        <v>42.97</v>
      </c>
      <c r="N31" s="94">
        <v>3.04</v>
      </c>
      <c r="O31" s="94">
        <v>263.52</v>
      </c>
      <c r="P31" s="120"/>
      <c r="Q31" s="128"/>
      <c r="R31" s="128"/>
    </row>
    <row r="32" s="77" customFormat="1" spans="1:18">
      <c r="A32" s="94">
        <v>2021</v>
      </c>
      <c r="B32" s="94" t="s">
        <v>181</v>
      </c>
      <c r="C32" s="94">
        <v>0</v>
      </c>
      <c r="D32" s="94">
        <v>0</v>
      </c>
      <c r="E32" s="94">
        <v>25.28</v>
      </c>
      <c r="F32" s="94">
        <v>47.4</v>
      </c>
      <c r="G32" s="94">
        <v>48.46</v>
      </c>
      <c r="H32" s="94">
        <v>47.66</v>
      </c>
      <c r="I32" s="94">
        <v>34.36</v>
      </c>
      <c r="J32" s="9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203.16</v>
      </c>
      <c r="P32" s="120"/>
      <c r="Q32" s="128"/>
      <c r="R32" s="128"/>
    </row>
    <row r="33" s="77" customFormat="1" spans="1:18">
      <c r="A33" s="94">
        <v>2022</v>
      </c>
      <c r="B33" s="94" t="s">
        <v>181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120"/>
      <c r="Q33" s="128"/>
      <c r="R33" s="128"/>
    </row>
    <row r="34" s="77" customFormat="1" spans="1:16">
      <c r="A34" s="94">
        <v>2023</v>
      </c>
      <c r="B34" s="94" t="s">
        <v>181</v>
      </c>
      <c r="C34" s="94">
        <v>0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4"/>
      <c r="J34" s="94"/>
      <c r="K34" s="94"/>
      <c r="L34" s="94"/>
      <c r="M34" s="94"/>
      <c r="N34" s="94"/>
      <c r="O34" s="94"/>
      <c r="P34" s="119"/>
    </row>
    <row r="35" ht="15.15"/>
    <row r="36" ht="15.15" spans="1:13">
      <c r="A36" t="s">
        <v>156</v>
      </c>
      <c r="G36" s="110" t="s">
        <v>182</v>
      </c>
      <c r="H36" s="110" t="s">
        <v>183</v>
      </c>
      <c r="I36" s="110" t="s">
        <v>184</v>
      </c>
      <c r="J36" s="121" t="s">
        <v>156</v>
      </c>
      <c r="K36" s="122"/>
      <c r="L36" s="123"/>
      <c r="M36" s="110" t="s">
        <v>185</v>
      </c>
    </row>
    <row r="37" ht="15.15" spans="1:13">
      <c r="A37" s="103" t="s">
        <v>0</v>
      </c>
      <c r="B37" s="103" t="s">
        <v>186</v>
      </c>
      <c r="C37" s="103" t="s">
        <v>187</v>
      </c>
      <c r="D37" s="103" t="s">
        <v>188</v>
      </c>
      <c r="G37" s="111"/>
      <c r="H37" s="111"/>
      <c r="I37" s="111"/>
      <c r="J37" s="112" t="s">
        <v>186</v>
      </c>
      <c r="K37" s="112" t="s">
        <v>187</v>
      </c>
      <c r="L37" s="124" t="s">
        <v>189</v>
      </c>
      <c r="M37" s="111"/>
    </row>
    <row r="38" ht="15.15" spans="1:13">
      <c r="A38" s="103">
        <v>2015</v>
      </c>
      <c r="B38" s="103">
        <v>0</v>
      </c>
      <c r="C38" s="103">
        <v>456.02</v>
      </c>
      <c r="D38" s="103">
        <f>B38+C38</f>
        <v>456.02</v>
      </c>
      <c r="G38" s="112">
        <v>2015</v>
      </c>
      <c r="H38" s="113">
        <v>456.02</v>
      </c>
      <c r="I38" s="113">
        <v>0</v>
      </c>
      <c r="J38" s="113">
        <v>0</v>
      </c>
      <c r="K38" s="113">
        <v>456.02</v>
      </c>
      <c r="L38" s="113">
        <f>J38+K38</f>
        <v>456.02</v>
      </c>
      <c r="M38" s="113">
        <f>H38+I38+L38</f>
        <v>912.04</v>
      </c>
    </row>
    <row r="39" ht="15.15" spans="1:13">
      <c r="A39" s="103">
        <v>2016</v>
      </c>
      <c r="B39" s="103">
        <v>0</v>
      </c>
      <c r="C39" s="103">
        <v>714.19</v>
      </c>
      <c r="D39" s="103">
        <f t="shared" ref="D39:D45" si="0">B39+C39</f>
        <v>714.19</v>
      </c>
      <c r="G39" s="112">
        <v>2016</v>
      </c>
      <c r="H39" s="113">
        <v>714.19</v>
      </c>
      <c r="I39" s="113">
        <v>0</v>
      </c>
      <c r="J39" s="113">
        <v>0</v>
      </c>
      <c r="K39" s="113">
        <v>714.19</v>
      </c>
      <c r="L39" s="113">
        <f>J39+K39</f>
        <v>714.19</v>
      </c>
      <c r="M39" s="113">
        <f t="shared" ref="M39:M45" si="1">H39+I39+L39</f>
        <v>1428.38</v>
      </c>
    </row>
    <row r="40" ht="15.15" spans="1:13">
      <c r="A40" s="103">
        <v>2017</v>
      </c>
      <c r="B40" s="103">
        <v>0</v>
      </c>
      <c r="C40" s="103">
        <v>834.19</v>
      </c>
      <c r="D40" s="103">
        <f t="shared" si="0"/>
        <v>834.19</v>
      </c>
      <c r="G40" s="112">
        <v>2017</v>
      </c>
      <c r="H40" s="113">
        <v>0</v>
      </c>
      <c r="I40" s="113">
        <v>383.8</v>
      </c>
      <c r="J40" s="113">
        <v>0</v>
      </c>
      <c r="K40" s="113">
        <v>834.19</v>
      </c>
      <c r="L40" s="113">
        <f>J40+K40</f>
        <v>834.19</v>
      </c>
      <c r="M40" s="113">
        <f t="shared" si="1"/>
        <v>1217.99</v>
      </c>
    </row>
    <row r="41" ht="15.15" spans="1:13">
      <c r="A41" s="103">
        <v>2018</v>
      </c>
      <c r="B41" s="103">
        <v>750.63</v>
      </c>
      <c r="C41" s="103">
        <v>871.82</v>
      </c>
      <c r="D41" s="103">
        <f t="shared" si="0"/>
        <v>1622.45</v>
      </c>
      <c r="G41" s="112">
        <v>2018</v>
      </c>
      <c r="H41" s="113">
        <v>0</v>
      </c>
      <c r="I41" s="113">
        <v>418.94</v>
      </c>
      <c r="J41" s="113">
        <v>750.63</v>
      </c>
      <c r="K41" s="113">
        <v>871.82</v>
      </c>
      <c r="L41" s="113">
        <f t="shared" ref="L38:L45" si="2">J41+K41</f>
        <v>1622.45</v>
      </c>
      <c r="M41" s="113">
        <f t="shared" si="1"/>
        <v>2041.39</v>
      </c>
    </row>
    <row r="42" ht="15.15" spans="1:13">
      <c r="A42" s="103">
        <v>2019</v>
      </c>
      <c r="B42" s="103">
        <v>1378.53</v>
      </c>
      <c r="C42" s="103">
        <v>728.8</v>
      </c>
      <c r="D42" s="103">
        <f t="shared" si="0"/>
        <v>2107.33</v>
      </c>
      <c r="G42" s="112">
        <v>2019</v>
      </c>
      <c r="H42" s="113">
        <v>0</v>
      </c>
      <c r="I42" s="113">
        <v>409.7</v>
      </c>
      <c r="J42" s="113">
        <v>1378.53</v>
      </c>
      <c r="K42" s="113">
        <v>728.8</v>
      </c>
      <c r="L42" s="113">
        <f t="shared" si="2"/>
        <v>2107.33</v>
      </c>
      <c r="M42" s="113">
        <f t="shared" si="1"/>
        <v>2517.03</v>
      </c>
    </row>
    <row r="43" ht="15.15" spans="1:13">
      <c r="A43" s="103">
        <v>2020</v>
      </c>
      <c r="B43" s="103">
        <v>0</v>
      </c>
      <c r="C43" s="103">
        <v>263.52</v>
      </c>
      <c r="D43" s="103">
        <f t="shared" si="0"/>
        <v>263.52</v>
      </c>
      <c r="G43" s="112">
        <v>2020</v>
      </c>
      <c r="H43" s="113">
        <v>0</v>
      </c>
      <c r="I43" s="113">
        <v>188.81</v>
      </c>
      <c r="J43" s="113">
        <v>0</v>
      </c>
      <c r="K43" s="113">
        <v>263.52</v>
      </c>
      <c r="L43" s="113">
        <f t="shared" si="2"/>
        <v>263.52</v>
      </c>
      <c r="M43" s="113">
        <f t="shared" si="1"/>
        <v>452.33</v>
      </c>
    </row>
    <row r="44" ht="15.15" spans="1:13">
      <c r="A44" s="103">
        <v>2021</v>
      </c>
      <c r="B44" s="103">
        <v>2204.61032</v>
      </c>
      <c r="C44" s="103">
        <v>203.16</v>
      </c>
      <c r="D44" s="103">
        <f t="shared" si="0"/>
        <v>2407.77032</v>
      </c>
      <c r="G44" s="112">
        <v>2021</v>
      </c>
      <c r="H44" s="113">
        <v>79.06</v>
      </c>
      <c r="I44" s="113">
        <v>187.79</v>
      </c>
      <c r="J44" s="113">
        <v>2204.61032</v>
      </c>
      <c r="K44" s="113">
        <v>203.16</v>
      </c>
      <c r="L44" s="113">
        <f t="shared" si="2"/>
        <v>2407.77032</v>
      </c>
      <c r="M44" s="113">
        <f t="shared" si="1"/>
        <v>2674.62032</v>
      </c>
    </row>
    <row r="45" ht="15.15" spans="1:13">
      <c r="A45" s="103">
        <v>2022</v>
      </c>
      <c r="B45" s="103">
        <v>1954.86</v>
      </c>
      <c r="C45" s="103">
        <v>0</v>
      </c>
      <c r="D45" s="103">
        <f t="shared" si="0"/>
        <v>1954.86</v>
      </c>
      <c r="G45" s="112">
        <v>2022</v>
      </c>
      <c r="H45" s="113">
        <v>296.16</v>
      </c>
      <c r="I45" s="113">
        <v>3.45</v>
      </c>
      <c r="J45" s="113">
        <v>1954.86</v>
      </c>
      <c r="K45" s="113">
        <v>0</v>
      </c>
      <c r="L45" s="113">
        <f t="shared" si="2"/>
        <v>1954.86</v>
      </c>
      <c r="M45" s="113">
        <f t="shared" si="1"/>
        <v>2254.47</v>
      </c>
    </row>
    <row r="46" ht="24.75" spans="7:13">
      <c r="G46" s="112">
        <v>2023</v>
      </c>
      <c r="H46" s="113">
        <v>183.01</v>
      </c>
      <c r="I46" s="113" t="s">
        <v>190</v>
      </c>
      <c r="J46" s="125" t="s">
        <v>191</v>
      </c>
      <c r="K46" s="126"/>
      <c r="L46" s="127"/>
      <c r="M46" s="113">
        <f>H46</f>
        <v>183.01</v>
      </c>
    </row>
    <row r="47" ht="15.15" spans="7:13">
      <c r="G47" s="112" t="s">
        <v>192</v>
      </c>
      <c r="H47" s="113">
        <f>SUM(H38:H46)</f>
        <v>1728.44</v>
      </c>
      <c r="I47" s="113">
        <v>1592.49</v>
      </c>
      <c r="J47" s="113">
        <f>SUM(J38:J45)</f>
        <v>6288.63032</v>
      </c>
      <c r="K47" s="113">
        <f>SUM(K38:K45)</f>
        <v>4071.7</v>
      </c>
      <c r="L47" s="113">
        <f>SUM(L38:L45)</f>
        <v>10360.33032</v>
      </c>
      <c r="M47" s="113">
        <f>SUM(M38:M46)</f>
        <v>13681.26032</v>
      </c>
    </row>
  </sheetData>
  <mergeCells count="9">
    <mergeCell ref="G1:J1"/>
    <mergeCell ref="A13:P13"/>
    <mergeCell ref="A24:P24"/>
    <mergeCell ref="J36:L36"/>
    <mergeCell ref="J46:L46"/>
    <mergeCell ref="G36:G37"/>
    <mergeCell ref="H36:H37"/>
    <mergeCell ref="I36:I37"/>
    <mergeCell ref="M36:M37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E17" sqref="E17"/>
    </sheetView>
  </sheetViews>
  <sheetFormatPr defaultColWidth="9" defaultRowHeight="14.4"/>
  <cols>
    <col min="2" max="2" width="14.75" customWidth="1"/>
    <col min="3" max="3" width="12.6296296296296" customWidth="1"/>
    <col min="4" max="4" width="11.5" customWidth="1"/>
    <col min="5" max="6" width="12.6296296296296" customWidth="1"/>
    <col min="8" max="9" width="11.5" customWidth="1"/>
    <col min="10" max="11" width="10.3796296296296" customWidth="1"/>
  </cols>
  <sheetData>
    <row r="1" spans="1:11">
      <c r="A1" s="91"/>
      <c r="B1" s="91"/>
      <c r="C1" s="91">
        <v>2014</v>
      </c>
      <c r="D1" s="91">
        <v>2015</v>
      </c>
      <c r="E1" s="91">
        <v>2016</v>
      </c>
      <c r="F1" s="91">
        <v>2017</v>
      </c>
      <c r="G1" s="91">
        <v>2018</v>
      </c>
      <c r="H1" s="91">
        <v>2019</v>
      </c>
      <c r="I1" s="91">
        <v>2020</v>
      </c>
      <c r="J1" s="91">
        <v>2021</v>
      </c>
      <c r="K1" s="91">
        <v>2022</v>
      </c>
    </row>
    <row r="2" spans="1:11">
      <c r="A2" s="91"/>
      <c r="B2" s="92" t="s">
        <v>193</v>
      </c>
      <c r="C2" s="93">
        <v>18003.0457</v>
      </c>
      <c r="D2" s="93">
        <v>16332.059</v>
      </c>
      <c r="E2" s="93">
        <v>16423.85</v>
      </c>
      <c r="F2" s="93">
        <v>15301.155</v>
      </c>
      <c r="G2" s="93">
        <v>14921.3016</v>
      </c>
      <c r="H2" s="93">
        <v>14720.7543</v>
      </c>
      <c r="I2" s="93">
        <v>14106.2019</v>
      </c>
      <c r="J2" s="93">
        <v>13779.787</v>
      </c>
      <c r="K2" s="93">
        <v>13204.0504</v>
      </c>
    </row>
    <row r="3" spans="1:11">
      <c r="A3" s="91">
        <v>1</v>
      </c>
      <c r="B3" s="91" t="s">
        <v>194</v>
      </c>
      <c r="C3" s="91">
        <v>101.55</v>
      </c>
      <c r="D3" s="91">
        <v>91.13</v>
      </c>
      <c r="E3" s="91">
        <v>86.71</v>
      </c>
      <c r="F3" s="91">
        <v>47.83</v>
      </c>
      <c r="G3" s="91">
        <v>55.38</v>
      </c>
      <c r="H3" s="91">
        <v>68.82</v>
      </c>
      <c r="I3" s="91">
        <v>58.72</v>
      </c>
      <c r="J3" s="91">
        <v>42.8</v>
      </c>
      <c r="K3" s="91">
        <v>35.83</v>
      </c>
    </row>
    <row r="4" spans="1:11">
      <c r="A4" s="91">
        <v>2</v>
      </c>
      <c r="B4" s="91" t="s">
        <v>195</v>
      </c>
      <c r="C4" s="91">
        <v>2142.06696506402</v>
      </c>
      <c r="D4" s="91">
        <v>1911.23</v>
      </c>
      <c r="E4" s="91">
        <v>2106.79</v>
      </c>
      <c r="F4" s="91">
        <v>1985.13</v>
      </c>
      <c r="G4" s="91">
        <v>2054.71572051212</v>
      </c>
      <c r="H4" s="91">
        <v>2120.69</v>
      </c>
      <c r="I4" s="91">
        <v>1945.42</v>
      </c>
      <c r="J4" s="91">
        <v>1805.55</v>
      </c>
      <c r="K4" s="91">
        <v>1898.85</v>
      </c>
    </row>
    <row r="5" spans="1:11">
      <c r="A5" s="91">
        <v>3</v>
      </c>
      <c r="B5" s="91" t="s">
        <v>196</v>
      </c>
      <c r="C5" s="91">
        <v>2184.52649741215</v>
      </c>
      <c r="D5" s="91">
        <v>2142.0632</v>
      </c>
      <c r="E5" s="91">
        <v>2261.1497014628</v>
      </c>
      <c r="F5" s="91">
        <v>2101.51447317802</v>
      </c>
      <c r="G5" s="91">
        <v>1976.28835098693</v>
      </c>
      <c r="H5" s="91">
        <v>1991.0986</v>
      </c>
      <c r="I5" s="91">
        <v>1906.3457</v>
      </c>
      <c r="J5" s="91">
        <v>2074.7408</v>
      </c>
      <c r="K5" s="91">
        <v>1724.763</v>
      </c>
    </row>
    <row r="6" spans="1:11">
      <c r="A6" s="91">
        <v>4</v>
      </c>
      <c r="B6" s="91" t="s">
        <v>197</v>
      </c>
      <c r="C6" s="91">
        <v>512.1039</v>
      </c>
      <c r="D6" s="91">
        <v>475.9096</v>
      </c>
      <c r="E6" s="91">
        <v>392.44</v>
      </c>
      <c r="F6" s="91">
        <v>223.23</v>
      </c>
      <c r="G6" s="91">
        <v>305.61</v>
      </c>
      <c r="H6" s="91">
        <v>331.02</v>
      </c>
      <c r="I6" s="91">
        <v>321.78</v>
      </c>
      <c r="J6" s="91">
        <v>301.47</v>
      </c>
      <c r="K6" s="91">
        <v>306.56</v>
      </c>
    </row>
    <row r="7" spans="1:11">
      <c r="A7" s="91">
        <v>5</v>
      </c>
      <c r="B7" s="91" t="s">
        <v>198</v>
      </c>
      <c r="C7" s="91">
        <v>1328.59778159902</v>
      </c>
      <c r="D7" s="91">
        <v>1236.33</v>
      </c>
      <c r="E7" s="91">
        <v>1294.29</v>
      </c>
      <c r="F7" s="91">
        <v>1265.59</v>
      </c>
      <c r="G7" s="91">
        <v>1215.61225279215</v>
      </c>
      <c r="H7" s="91">
        <v>1233.55</v>
      </c>
      <c r="I7" s="91">
        <v>1228.03</v>
      </c>
      <c r="J7" s="91">
        <v>1130.38</v>
      </c>
      <c r="K7" s="91">
        <v>1064.19</v>
      </c>
    </row>
    <row r="8" spans="1:11">
      <c r="A8" s="91">
        <v>6</v>
      </c>
      <c r="B8" s="91" t="s">
        <v>199</v>
      </c>
      <c r="C8" s="91">
        <v>515.93</v>
      </c>
      <c r="D8" s="91">
        <v>441.12</v>
      </c>
      <c r="E8" s="91">
        <v>405.07</v>
      </c>
      <c r="F8" s="91">
        <v>406.52</v>
      </c>
      <c r="G8" s="91">
        <v>393.71</v>
      </c>
      <c r="H8" s="91">
        <v>385.71</v>
      </c>
      <c r="I8" s="91">
        <v>308.28</v>
      </c>
      <c r="J8" s="91">
        <v>297.04</v>
      </c>
      <c r="K8" s="91">
        <v>267.3</v>
      </c>
    </row>
    <row r="9" spans="1:11">
      <c r="A9" s="91">
        <v>7</v>
      </c>
      <c r="B9" s="91" t="s">
        <v>200</v>
      </c>
      <c r="C9" s="91">
        <v>1210.9224</v>
      </c>
      <c r="D9" s="91">
        <v>1155.6958</v>
      </c>
      <c r="E9" s="91">
        <v>1055.16352738394</v>
      </c>
      <c r="F9" s="91">
        <v>990.633338409593</v>
      </c>
      <c r="G9" s="91">
        <v>1125.16676210935</v>
      </c>
      <c r="H9" s="91">
        <v>1222.804</v>
      </c>
      <c r="I9" s="91">
        <v>1366.3372</v>
      </c>
      <c r="J9" s="91">
        <v>1326.9335</v>
      </c>
      <c r="K9" s="91">
        <v>1326.7912</v>
      </c>
    </row>
    <row r="10" spans="1:11">
      <c r="A10" s="91">
        <v>8</v>
      </c>
      <c r="B10" s="91" t="s">
        <v>201</v>
      </c>
      <c r="C10" s="91">
        <v>1347.8528</v>
      </c>
      <c r="D10" s="91">
        <v>1223.8246</v>
      </c>
      <c r="E10" s="91">
        <v>1358.451867787</v>
      </c>
      <c r="F10" s="91">
        <v>1315.71949132805</v>
      </c>
      <c r="G10" s="91">
        <v>1178.28311507141</v>
      </c>
      <c r="H10" s="91">
        <v>1122.4681</v>
      </c>
      <c r="I10" s="91">
        <v>1163.2467</v>
      </c>
      <c r="J10" s="91">
        <v>1301.9027</v>
      </c>
      <c r="K10" s="91">
        <v>1248.3747</v>
      </c>
    </row>
    <row r="11" spans="1:11">
      <c r="A11" s="91">
        <v>9</v>
      </c>
      <c r="B11" s="91" t="s">
        <v>202</v>
      </c>
      <c r="C11" s="91">
        <v>1016.4111</v>
      </c>
      <c r="D11" s="91">
        <v>796.9905</v>
      </c>
      <c r="E11" s="91">
        <v>810.740836001203</v>
      </c>
      <c r="F11" s="91">
        <v>720.049416122821</v>
      </c>
      <c r="G11" s="91">
        <v>657.125551937157</v>
      </c>
      <c r="H11" s="91">
        <v>666.548</v>
      </c>
      <c r="I11" s="91">
        <v>691.8261</v>
      </c>
      <c r="J11" s="91">
        <v>694.3632</v>
      </c>
      <c r="K11" s="91">
        <v>481.6315</v>
      </c>
    </row>
    <row r="12" spans="1:11">
      <c r="A12" s="91">
        <v>10</v>
      </c>
      <c r="B12" s="91" t="s">
        <v>203</v>
      </c>
      <c r="C12" s="91">
        <v>130.6431</v>
      </c>
      <c r="D12" s="91">
        <v>125.7332</v>
      </c>
      <c r="E12" s="91">
        <v>101.310460543357</v>
      </c>
      <c r="F12" s="91">
        <v>87.9666582425072</v>
      </c>
      <c r="G12" s="91">
        <v>99.9688820997193</v>
      </c>
      <c r="H12" s="91">
        <v>142.1974</v>
      </c>
      <c r="I12" s="91">
        <v>162.5459</v>
      </c>
      <c r="J12" s="91">
        <v>163.8338</v>
      </c>
      <c r="K12" s="91">
        <v>128.2516</v>
      </c>
    </row>
    <row r="13" spans="1:11">
      <c r="A13" s="91">
        <v>11</v>
      </c>
      <c r="B13" s="94" t="s">
        <v>204</v>
      </c>
      <c r="C13" s="58">
        <v>675.37</v>
      </c>
      <c r="D13" s="91">
        <v>555.24</v>
      </c>
      <c r="E13" s="91">
        <v>555.34</v>
      </c>
      <c r="F13" s="91">
        <v>588.39</v>
      </c>
      <c r="G13" s="91">
        <v>522.25</v>
      </c>
      <c r="H13" s="91">
        <v>212.06</v>
      </c>
      <c r="I13" s="91">
        <v>141.76</v>
      </c>
      <c r="J13" s="91">
        <v>100.03</v>
      </c>
      <c r="K13" s="91">
        <v>178.63</v>
      </c>
    </row>
    <row r="14" spans="1:11">
      <c r="A14" s="91">
        <v>12</v>
      </c>
      <c r="B14" s="94" t="s">
        <v>205</v>
      </c>
      <c r="C14" s="58">
        <v>1413.8</v>
      </c>
      <c r="D14" s="91">
        <v>1272.98</v>
      </c>
      <c r="E14" s="91">
        <v>1454.89</v>
      </c>
      <c r="F14" s="91">
        <v>962.6</v>
      </c>
      <c r="G14" s="91">
        <v>898.66</v>
      </c>
      <c r="H14" s="91">
        <v>708.12</v>
      </c>
      <c r="I14" s="91">
        <v>614.55</v>
      </c>
      <c r="J14" s="91">
        <v>529.77</v>
      </c>
      <c r="K14" s="91">
        <v>816.01</v>
      </c>
    </row>
    <row r="15" spans="1:11">
      <c r="A15" s="91">
        <v>13</v>
      </c>
      <c r="B15" s="94" t="s">
        <v>206</v>
      </c>
      <c r="C15" s="58">
        <v>841.83</v>
      </c>
      <c r="D15" s="91">
        <v>714.3</v>
      </c>
      <c r="E15" s="91">
        <v>823.51</v>
      </c>
      <c r="F15" s="91">
        <v>527.69</v>
      </c>
      <c r="G15" s="91">
        <v>478.41</v>
      </c>
      <c r="H15" s="91">
        <v>582.92</v>
      </c>
      <c r="I15" s="91">
        <v>603.23</v>
      </c>
      <c r="J15" s="91">
        <v>674.6</v>
      </c>
      <c r="K15" s="91">
        <v>673.36</v>
      </c>
    </row>
    <row r="16" spans="1:11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</row>
    <row r="17" spans="1:11">
      <c r="A17" s="77"/>
      <c r="B17" s="58" t="s">
        <v>207</v>
      </c>
      <c r="C17" s="58">
        <f t="shared" ref="C17:K17" si="0">SUM(C3:C15)</f>
        <v>13421.6045440752</v>
      </c>
      <c r="D17" s="58">
        <f t="shared" si="0"/>
        <v>12142.5469</v>
      </c>
      <c r="E17" s="58">
        <f t="shared" si="0"/>
        <v>12705.8563931783</v>
      </c>
      <c r="F17" s="58">
        <f t="shared" si="0"/>
        <v>11222.863377281</v>
      </c>
      <c r="G17" s="58">
        <f t="shared" si="0"/>
        <v>10961.1806355088</v>
      </c>
      <c r="H17" s="58">
        <f t="shared" si="0"/>
        <v>10788.0061</v>
      </c>
      <c r="I17" s="58">
        <f t="shared" si="0"/>
        <v>10512.0716</v>
      </c>
      <c r="J17" s="58">
        <f t="shared" si="0"/>
        <v>10443.414</v>
      </c>
      <c r="K17" s="58">
        <f t="shared" si="0"/>
        <v>10150.542</v>
      </c>
    </row>
    <row r="18" spans="1:1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0"/>
  <sheetViews>
    <sheetView zoomScale="90" zoomScaleNormal="90" topLeftCell="A55" workbookViewId="0">
      <selection activeCell="L75" sqref="L75"/>
    </sheetView>
  </sheetViews>
  <sheetFormatPr defaultColWidth="9" defaultRowHeight="14.4"/>
  <cols>
    <col min="1" max="1" width="7.12962962962963" style="58" customWidth="1"/>
    <col min="2" max="2" width="5.37962962962963" style="58" customWidth="1"/>
    <col min="3" max="3" width="12.6296296296296" style="58" customWidth="1"/>
    <col min="4" max="4" width="13.75" style="58" customWidth="1"/>
    <col min="5" max="5" width="12.6296296296296" style="58" customWidth="1"/>
    <col min="6" max="7" width="12.6296296296296" style="77" customWidth="1"/>
    <col min="9" max="9" width="32.1296296296296" customWidth="1"/>
  </cols>
  <sheetData>
    <row r="1" spans="1:9">
      <c r="A1" s="78" t="s">
        <v>104</v>
      </c>
      <c r="B1" s="78" t="s">
        <v>208</v>
      </c>
      <c r="C1" s="78" t="s">
        <v>209</v>
      </c>
      <c r="D1" s="58" t="s">
        <v>210</v>
      </c>
      <c r="E1" s="58" t="s">
        <v>211</v>
      </c>
      <c r="I1" t="s">
        <v>212</v>
      </c>
    </row>
    <row r="2" spans="1:6">
      <c r="A2" s="58">
        <v>2013</v>
      </c>
      <c r="B2" s="58">
        <v>12</v>
      </c>
      <c r="C2" s="58">
        <v>31.37</v>
      </c>
      <c r="D2" s="58" t="e">
        <f>C2-#REF!</f>
        <v>#REF!</v>
      </c>
      <c r="E2" s="58">
        <f t="shared" ref="E2:E22" si="0">C2-6</f>
        <v>25.37</v>
      </c>
      <c r="F2" s="58"/>
    </row>
    <row r="3" spans="1:7">
      <c r="A3" s="58">
        <v>2014</v>
      </c>
      <c r="B3" s="58">
        <v>1</v>
      </c>
      <c r="C3" s="58">
        <v>31.39</v>
      </c>
      <c r="D3" s="58">
        <f t="shared" ref="D2:D23" si="1">C3-C2</f>
        <v>0.0199999999999996</v>
      </c>
      <c r="E3" s="58">
        <f t="shared" si="0"/>
        <v>25.39</v>
      </c>
      <c r="F3" s="58">
        <f>AVERAGE(E3:E14)</f>
        <v>24.3316666666667</v>
      </c>
      <c r="G3" s="77">
        <v>24.3316666666667</v>
      </c>
    </row>
    <row r="4" spans="1:6">
      <c r="A4" s="58">
        <v>2014</v>
      </c>
      <c r="B4" s="58">
        <v>2</v>
      </c>
      <c r="C4" s="58">
        <v>31.4</v>
      </c>
      <c r="D4" s="58">
        <f t="shared" si="1"/>
        <v>0.00999999999999801</v>
      </c>
      <c r="E4" s="58">
        <f t="shared" si="0"/>
        <v>25.4</v>
      </c>
      <c r="F4" s="58"/>
    </row>
    <row r="5" spans="1:6">
      <c r="A5" s="58">
        <v>2014</v>
      </c>
      <c r="B5" s="58">
        <v>3</v>
      </c>
      <c r="C5" s="58">
        <v>31.13</v>
      </c>
      <c r="D5" s="58">
        <f t="shared" si="1"/>
        <v>-0.27</v>
      </c>
      <c r="E5" s="58">
        <f t="shared" si="0"/>
        <v>25.13</v>
      </c>
      <c r="F5" s="58"/>
    </row>
    <row r="6" spans="1:6">
      <c r="A6" s="58">
        <v>2014</v>
      </c>
      <c r="B6" s="58">
        <v>4</v>
      </c>
      <c r="C6" s="58">
        <v>30.84</v>
      </c>
      <c r="D6" s="58">
        <f t="shared" si="1"/>
        <v>-0.289999999999999</v>
      </c>
      <c r="E6" s="58">
        <f t="shared" si="0"/>
        <v>24.84</v>
      </c>
      <c r="F6" s="58"/>
    </row>
    <row r="7" spans="1:6">
      <c r="A7" s="58">
        <v>2014</v>
      </c>
      <c r="B7" s="58">
        <v>5</v>
      </c>
      <c r="C7" s="58">
        <v>30.59</v>
      </c>
      <c r="D7" s="58">
        <f t="shared" si="1"/>
        <v>-0.25</v>
      </c>
      <c r="E7" s="58">
        <f t="shared" si="0"/>
        <v>24.59</v>
      </c>
      <c r="F7" s="58"/>
    </row>
    <row r="8" spans="1:6">
      <c r="A8" s="58">
        <v>2014</v>
      </c>
      <c r="B8" s="58">
        <v>6</v>
      </c>
      <c r="C8" s="58">
        <v>30.45</v>
      </c>
      <c r="D8" s="58">
        <f t="shared" si="1"/>
        <v>-0.140000000000001</v>
      </c>
      <c r="E8" s="58">
        <f t="shared" si="0"/>
        <v>24.45</v>
      </c>
      <c r="F8" s="58"/>
    </row>
    <row r="9" spans="1:6">
      <c r="A9" s="58">
        <v>2014</v>
      </c>
      <c r="B9" s="58">
        <v>7</v>
      </c>
      <c r="C9" s="58">
        <v>30.08</v>
      </c>
      <c r="D9" s="58">
        <f t="shared" si="1"/>
        <v>-0.370000000000001</v>
      </c>
      <c r="E9" s="58">
        <f t="shared" si="0"/>
        <v>24.08</v>
      </c>
      <c r="F9" s="58"/>
    </row>
    <row r="10" spans="1:6">
      <c r="A10" s="58">
        <v>2014</v>
      </c>
      <c r="B10" s="58">
        <v>8</v>
      </c>
      <c r="C10" s="58">
        <v>29.87</v>
      </c>
      <c r="D10" s="58">
        <f t="shared" si="1"/>
        <v>-0.209999999999997</v>
      </c>
      <c r="E10" s="58">
        <f t="shared" si="0"/>
        <v>23.87</v>
      </c>
      <c r="F10" s="58"/>
    </row>
    <row r="11" spans="1:6">
      <c r="A11" s="58">
        <v>2014</v>
      </c>
      <c r="B11" s="58">
        <v>9</v>
      </c>
      <c r="C11" s="58">
        <v>29.87</v>
      </c>
      <c r="D11" s="58">
        <f t="shared" si="1"/>
        <v>0</v>
      </c>
      <c r="E11" s="58">
        <f t="shared" si="0"/>
        <v>23.87</v>
      </c>
      <c r="F11" s="58"/>
    </row>
    <row r="12" spans="1:6">
      <c r="A12" s="58">
        <v>2014</v>
      </c>
      <c r="B12" s="58">
        <v>10</v>
      </c>
      <c r="C12" s="58">
        <v>29.75</v>
      </c>
      <c r="D12" s="58">
        <f t="shared" si="1"/>
        <v>-0.120000000000001</v>
      </c>
      <c r="E12" s="58">
        <f t="shared" si="0"/>
        <v>23.75</v>
      </c>
      <c r="F12" s="58"/>
    </row>
    <row r="13" spans="1:6">
      <c r="A13" s="58">
        <v>2014</v>
      </c>
      <c r="B13" s="58">
        <v>11</v>
      </c>
      <c r="C13" s="58">
        <v>29.41</v>
      </c>
      <c r="D13" s="58">
        <f t="shared" si="1"/>
        <v>-0.34</v>
      </c>
      <c r="E13" s="58">
        <f t="shared" si="0"/>
        <v>23.41</v>
      </c>
      <c r="F13" s="58"/>
    </row>
    <row r="14" ht="15.15" spans="1:8">
      <c r="A14" s="58">
        <v>2014</v>
      </c>
      <c r="B14" s="58">
        <v>12</v>
      </c>
      <c r="C14" s="58">
        <v>29.2</v>
      </c>
      <c r="D14" s="58">
        <f t="shared" si="1"/>
        <v>-0.210000000000001</v>
      </c>
      <c r="E14" s="58">
        <f t="shared" si="0"/>
        <v>23.2</v>
      </c>
      <c r="F14" s="58"/>
      <c r="H14" t="s">
        <v>7</v>
      </c>
    </row>
    <row r="15" spans="1:9">
      <c r="A15" s="79">
        <v>2015</v>
      </c>
      <c r="B15" s="80">
        <v>1</v>
      </c>
      <c r="C15" s="80">
        <v>29.4</v>
      </c>
      <c r="D15" s="80">
        <f t="shared" si="1"/>
        <v>0.199999999999999</v>
      </c>
      <c r="E15" s="80">
        <f t="shared" si="0"/>
        <v>23.4</v>
      </c>
      <c r="F15" s="80">
        <f>AVERAGE(E15:E26)</f>
        <v>24.0966666666667</v>
      </c>
      <c r="G15" s="81">
        <v>24.0966666666667</v>
      </c>
      <c r="H15">
        <f>E15-E14</f>
        <v>0.199999999999999</v>
      </c>
      <c r="I15" s="33">
        <f>SUM(H15:H26)</f>
        <v>3.62</v>
      </c>
    </row>
    <row r="16" spans="1:9">
      <c r="A16" s="82">
        <v>2015</v>
      </c>
      <c r="B16" s="58">
        <v>2</v>
      </c>
      <c r="C16" s="58">
        <v>29.6</v>
      </c>
      <c r="D16" s="58">
        <f t="shared" si="1"/>
        <v>0.200000000000003</v>
      </c>
      <c r="E16" s="58">
        <f t="shared" si="0"/>
        <v>23.6</v>
      </c>
      <c r="F16" s="58"/>
      <c r="G16" s="83"/>
      <c r="H16">
        <f t="shared" ref="H16:H47" si="2">E16-E15</f>
        <v>0.200000000000003</v>
      </c>
      <c r="I16" s="33"/>
    </row>
    <row r="17" spans="1:9">
      <c r="A17" s="82">
        <v>2015</v>
      </c>
      <c r="B17" s="58">
        <v>3</v>
      </c>
      <c r="C17" s="58">
        <v>29.56</v>
      </c>
      <c r="D17" s="58">
        <f t="shared" si="1"/>
        <v>-0.0400000000000027</v>
      </c>
      <c r="E17" s="58">
        <f t="shared" si="0"/>
        <v>23.56</v>
      </c>
      <c r="F17" s="58"/>
      <c r="G17" s="83"/>
      <c r="H17">
        <f t="shared" si="2"/>
        <v>-0.0400000000000027</v>
      </c>
      <c r="I17" s="33"/>
    </row>
    <row r="18" spans="1:9">
      <c r="A18" s="82">
        <v>2015</v>
      </c>
      <c r="B18" s="58">
        <v>4</v>
      </c>
      <c r="C18" s="58">
        <v>29.14</v>
      </c>
      <c r="D18" s="58">
        <f t="shared" si="1"/>
        <v>-0.419999999999998</v>
      </c>
      <c r="E18" s="58">
        <f t="shared" si="0"/>
        <v>23.14</v>
      </c>
      <c r="F18" s="58"/>
      <c r="G18" s="83"/>
      <c r="H18">
        <f t="shared" si="2"/>
        <v>-0.419999999999998</v>
      </c>
      <c r="I18" s="33"/>
    </row>
    <row r="19" spans="1:9">
      <c r="A19" s="82">
        <v>2015</v>
      </c>
      <c r="B19" s="58">
        <v>5</v>
      </c>
      <c r="C19" s="58">
        <v>28.97</v>
      </c>
      <c r="D19" s="58">
        <f t="shared" si="1"/>
        <v>-0.170000000000002</v>
      </c>
      <c r="E19" s="58">
        <f t="shared" si="0"/>
        <v>22.97</v>
      </c>
      <c r="F19" s="58"/>
      <c r="G19" s="83"/>
      <c r="H19">
        <f t="shared" si="2"/>
        <v>-0.170000000000002</v>
      </c>
      <c r="I19" s="33"/>
    </row>
    <row r="20" spans="1:9">
      <c r="A20" s="82">
        <v>2015</v>
      </c>
      <c r="B20" s="58">
        <v>6</v>
      </c>
      <c r="C20" s="58">
        <v>28.91</v>
      </c>
      <c r="D20" s="58">
        <f t="shared" si="1"/>
        <v>-0.0599999999999987</v>
      </c>
      <c r="E20" s="58">
        <f t="shared" si="0"/>
        <v>22.91</v>
      </c>
      <c r="F20" s="58"/>
      <c r="G20" s="83"/>
      <c r="H20">
        <f t="shared" si="2"/>
        <v>-0.0599999999999987</v>
      </c>
      <c r="I20" s="33"/>
    </row>
    <row r="21" spans="1:9">
      <c r="A21" s="82">
        <v>2015</v>
      </c>
      <c r="B21" s="58">
        <v>7</v>
      </c>
      <c r="C21" s="58">
        <v>28.73</v>
      </c>
      <c r="D21" s="58">
        <f t="shared" si="1"/>
        <v>-0.18</v>
      </c>
      <c r="E21" s="58">
        <f t="shared" si="0"/>
        <v>22.73</v>
      </c>
      <c r="F21" s="58"/>
      <c r="G21" s="83"/>
      <c r="H21">
        <f t="shared" si="2"/>
        <v>-0.18</v>
      </c>
      <c r="I21" s="33"/>
    </row>
    <row r="22" spans="1:9">
      <c r="A22" s="82">
        <v>2015</v>
      </c>
      <c r="B22" s="58">
        <v>8</v>
      </c>
      <c r="C22" s="58">
        <v>28.71</v>
      </c>
      <c r="D22" s="58">
        <f t="shared" si="1"/>
        <v>-0.0199999999999996</v>
      </c>
      <c r="E22" s="58">
        <f t="shared" si="0"/>
        <v>22.71</v>
      </c>
      <c r="F22" s="58"/>
      <c r="G22" s="83"/>
      <c r="H22">
        <f t="shared" si="2"/>
        <v>-0.0199999999999996</v>
      </c>
      <c r="I22" s="33"/>
    </row>
    <row r="23" spans="1:9">
      <c r="A23" s="82">
        <v>2015</v>
      </c>
      <c r="B23" s="58">
        <v>9</v>
      </c>
      <c r="C23" s="58">
        <v>30.58</v>
      </c>
      <c r="D23" s="58">
        <f t="shared" si="1"/>
        <v>1.87</v>
      </c>
      <c r="E23" s="58">
        <f t="shared" ref="E23:E80" si="3">C23-6</f>
        <v>24.58</v>
      </c>
      <c r="F23" s="58"/>
      <c r="G23" s="83"/>
      <c r="H23">
        <f t="shared" si="2"/>
        <v>1.87</v>
      </c>
      <c r="I23" s="33"/>
    </row>
    <row r="24" spans="1:9">
      <c r="A24" s="82">
        <v>2015</v>
      </c>
      <c r="B24" s="58">
        <v>10</v>
      </c>
      <c r="C24" s="58">
        <v>32.08</v>
      </c>
      <c r="D24" s="58">
        <f t="shared" ref="D24:D86" si="4">C24-C23</f>
        <v>1.5</v>
      </c>
      <c r="E24" s="58">
        <f t="shared" si="3"/>
        <v>26.08</v>
      </c>
      <c r="F24" s="58"/>
      <c r="G24" s="83"/>
      <c r="H24">
        <f t="shared" si="2"/>
        <v>1.5</v>
      </c>
      <c r="I24" s="33"/>
    </row>
    <row r="25" spans="1:9">
      <c r="A25" s="82">
        <v>2015</v>
      </c>
      <c r="B25" s="58">
        <v>11</v>
      </c>
      <c r="C25" s="58">
        <v>32.66</v>
      </c>
      <c r="D25" s="58">
        <f t="shared" si="4"/>
        <v>0.579999999999998</v>
      </c>
      <c r="E25" s="58">
        <f t="shared" si="3"/>
        <v>26.66</v>
      </c>
      <c r="F25" s="58"/>
      <c r="G25" s="83"/>
      <c r="H25">
        <f t="shared" si="2"/>
        <v>0.579999999999998</v>
      </c>
      <c r="I25" s="33"/>
    </row>
    <row r="26" spans="1:9">
      <c r="A26" s="82">
        <v>2015</v>
      </c>
      <c r="B26" s="58">
        <v>12</v>
      </c>
      <c r="C26" s="58">
        <v>32.82</v>
      </c>
      <c r="D26" s="58">
        <f t="shared" si="4"/>
        <v>0.160000000000004</v>
      </c>
      <c r="E26" s="58">
        <f t="shared" si="3"/>
        <v>26.82</v>
      </c>
      <c r="F26" s="58"/>
      <c r="G26" s="83"/>
      <c r="H26">
        <f t="shared" si="2"/>
        <v>0.160000000000004</v>
      </c>
      <c r="I26" s="33"/>
    </row>
    <row r="27" spans="1:9">
      <c r="A27" s="82">
        <v>2016</v>
      </c>
      <c r="B27" s="58">
        <v>1</v>
      </c>
      <c r="C27" s="58">
        <v>32.83</v>
      </c>
      <c r="D27" s="58">
        <f t="shared" si="4"/>
        <v>0.00999999999999801</v>
      </c>
      <c r="E27" s="58">
        <f t="shared" si="3"/>
        <v>26.83</v>
      </c>
      <c r="F27" s="58">
        <f>AVERAGE(E27:E38)</f>
        <v>27.1116666666667</v>
      </c>
      <c r="G27" s="83">
        <v>27.1116666666667</v>
      </c>
      <c r="H27">
        <f t="shared" si="2"/>
        <v>0.00999999999999801</v>
      </c>
      <c r="I27" s="33">
        <f>SUM(H27:H38)</f>
        <v>1.83</v>
      </c>
    </row>
    <row r="28" spans="1:9">
      <c r="A28" s="82">
        <v>2016</v>
      </c>
      <c r="B28" s="58">
        <v>2</v>
      </c>
      <c r="C28" s="58">
        <v>32.64</v>
      </c>
      <c r="D28" s="58">
        <f t="shared" si="4"/>
        <v>-0.189999999999998</v>
      </c>
      <c r="E28" s="58">
        <f t="shared" si="3"/>
        <v>26.64</v>
      </c>
      <c r="F28" s="58"/>
      <c r="G28" s="83"/>
      <c r="H28">
        <f t="shared" si="2"/>
        <v>-0.189999999999998</v>
      </c>
      <c r="I28" s="33"/>
    </row>
    <row r="29" spans="1:9">
      <c r="A29" s="82">
        <v>2016</v>
      </c>
      <c r="B29" s="58">
        <v>3</v>
      </c>
      <c r="C29" s="58">
        <v>32.34</v>
      </c>
      <c r="D29" s="58">
        <f t="shared" si="4"/>
        <v>-0.299999999999997</v>
      </c>
      <c r="E29" s="58">
        <f t="shared" si="3"/>
        <v>26.34</v>
      </c>
      <c r="F29" s="58"/>
      <c r="G29" s="83"/>
      <c r="H29">
        <f t="shared" si="2"/>
        <v>-0.299999999999997</v>
      </c>
      <c r="I29" s="33"/>
    </row>
    <row r="30" spans="1:9">
      <c r="A30" s="82">
        <v>2016</v>
      </c>
      <c r="B30" s="58">
        <v>4</v>
      </c>
      <c r="C30" s="58">
        <v>32.14</v>
      </c>
      <c r="D30" s="58">
        <f t="shared" si="4"/>
        <v>-0.200000000000003</v>
      </c>
      <c r="E30" s="58">
        <f t="shared" si="3"/>
        <v>26.14</v>
      </c>
      <c r="F30" s="58"/>
      <c r="G30" s="83"/>
      <c r="H30">
        <f t="shared" si="2"/>
        <v>-0.200000000000003</v>
      </c>
      <c r="I30" s="33"/>
    </row>
    <row r="31" spans="1:9">
      <c r="A31" s="82">
        <v>2016</v>
      </c>
      <c r="B31" s="58">
        <v>5</v>
      </c>
      <c r="C31" s="58">
        <v>32.12</v>
      </c>
      <c r="D31" s="58">
        <f t="shared" si="4"/>
        <v>-0.0200000000000031</v>
      </c>
      <c r="E31" s="58">
        <f t="shared" si="3"/>
        <v>26.12</v>
      </c>
      <c r="F31" s="58"/>
      <c r="G31" s="83"/>
      <c r="H31">
        <f t="shared" si="2"/>
        <v>-0.0200000000000031</v>
      </c>
      <c r="I31" s="33"/>
    </row>
    <row r="32" spans="1:9">
      <c r="A32" s="82">
        <v>2016</v>
      </c>
      <c r="B32" s="58">
        <v>6</v>
      </c>
      <c r="C32" s="58">
        <v>32.32</v>
      </c>
      <c r="D32" s="58">
        <f t="shared" si="4"/>
        <v>0.200000000000003</v>
      </c>
      <c r="E32" s="58">
        <f t="shared" si="3"/>
        <v>26.32</v>
      </c>
      <c r="F32" s="58"/>
      <c r="G32" s="83"/>
      <c r="H32">
        <f t="shared" si="2"/>
        <v>0.200000000000003</v>
      </c>
      <c r="I32" s="33"/>
    </row>
    <row r="33" spans="1:9">
      <c r="A33" s="82">
        <v>2016</v>
      </c>
      <c r="B33" s="58">
        <v>7</v>
      </c>
      <c r="C33" s="58">
        <v>32.65</v>
      </c>
      <c r="D33" s="58">
        <f t="shared" si="4"/>
        <v>0.329999999999998</v>
      </c>
      <c r="E33" s="58">
        <f t="shared" si="3"/>
        <v>26.65</v>
      </c>
      <c r="F33" s="58"/>
      <c r="G33" s="83"/>
      <c r="H33">
        <f t="shared" si="2"/>
        <v>0.329999999999998</v>
      </c>
      <c r="I33" s="33"/>
    </row>
    <row r="34" spans="1:9">
      <c r="A34" s="82">
        <v>2016</v>
      </c>
      <c r="B34" s="58">
        <v>8</v>
      </c>
      <c r="C34" s="58">
        <v>33.18</v>
      </c>
      <c r="D34" s="58">
        <f t="shared" si="4"/>
        <v>0.530000000000001</v>
      </c>
      <c r="E34" s="58">
        <f t="shared" si="3"/>
        <v>27.18</v>
      </c>
      <c r="F34" s="58"/>
      <c r="G34" s="83"/>
      <c r="H34">
        <f t="shared" si="2"/>
        <v>0.530000000000001</v>
      </c>
      <c r="I34" s="33"/>
    </row>
    <row r="35" spans="1:9">
      <c r="A35" s="82">
        <v>2016</v>
      </c>
      <c r="B35" s="58">
        <v>9</v>
      </c>
      <c r="C35" s="58">
        <v>33.71</v>
      </c>
      <c r="D35" s="58">
        <f t="shared" si="4"/>
        <v>0.530000000000001</v>
      </c>
      <c r="E35" s="58">
        <f t="shared" si="3"/>
        <v>27.71</v>
      </c>
      <c r="F35" s="58"/>
      <c r="G35" s="83"/>
      <c r="H35">
        <f t="shared" si="2"/>
        <v>0.530000000000001</v>
      </c>
      <c r="I35" s="33"/>
    </row>
    <row r="36" spans="1:9">
      <c r="A36" s="82">
        <v>2016</v>
      </c>
      <c r="B36" s="58">
        <v>10</v>
      </c>
      <c r="C36" s="58">
        <v>34.23</v>
      </c>
      <c r="D36" s="58">
        <f t="shared" si="4"/>
        <v>0.519999999999996</v>
      </c>
      <c r="E36" s="58">
        <f t="shared" si="3"/>
        <v>28.23</v>
      </c>
      <c r="F36" s="58"/>
      <c r="G36" s="83"/>
      <c r="H36">
        <f t="shared" si="2"/>
        <v>0.519999999999996</v>
      </c>
      <c r="I36" s="33"/>
    </row>
    <row r="37" spans="1:9">
      <c r="A37" s="82">
        <v>2016</v>
      </c>
      <c r="B37" s="58">
        <v>11</v>
      </c>
      <c r="C37" s="58">
        <v>34.53</v>
      </c>
      <c r="D37" s="58">
        <f t="shared" si="4"/>
        <v>0.300000000000004</v>
      </c>
      <c r="E37" s="58">
        <f t="shared" si="3"/>
        <v>28.53</v>
      </c>
      <c r="F37" s="58"/>
      <c r="G37" s="83"/>
      <c r="H37">
        <f t="shared" si="2"/>
        <v>0.300000000000004</v>
      </c>
      <c r="I37" s="33"/>
    </row>
    <row r="38" spans="1:9">
      <c r="A38" s="82">
        <v>2016</v>
      </c>
      <c r="B38" s="58">
        <v>12</v>
      </c>
      <c r="C38" s="58">
        <v>34.65</v>
      </c>
      <c r="D38" s="58">
        <f t="shared" si="4"/>
        <v>0.119999999999997</v>
      </c>
      <c r="E38" s="58">
        <f t="shared" si="3"/>
        <v>28.65</v>
      </c>
      <c r="F38" s="58"/>
      <c r="G38" s="83"/>
      <c r="H38">
        <f t="shared" si="2"/>
        <v>0.119999999999997</v>
      </c>
      <c r="I38" s="33"/>
    </row>
    <row r="39" spans="1:9">
      <c r="A39" s="82">
        <v>2017</v>
      </c>
      <c r="B39" s="58">
        <v>1</v>
      </c>
      <c r="C39" s="58">
        <v>34.68</v>
      </c>
      <c r="D39" s="58">
        <f t="shared" si="4"/>
        <v>0.0300000000000011</v>
      </c>
      <c r="E39" s="58">
        <f t="shared" si="3"/>
        <v>28.68</v>
      </c>
      <c r="F39" s="58">
        <f>AVERAGE(E39:E50)</f>
        <v>29.1816666666667</v>
      </c>
      <c r="G39" s="83">
        <v>29.1816666666667</v>
      </c>
      <c r="H39">
        <f t="shared" si="2"/>
        <v>0.0300000000000011</v>
      </c>
      <c r="I39" s="33">
        <f>SUM(H39:H50)</f>
        <v>1.76</v>
      </c>
    </row>
    <row r="40" spans="1:9">
      <c r="A40" s="82">
        <v>2017</v>
      </c>
      <c r="B40" s="58">
        <v>2</v>
      </c>
      <c r="C40" s="58">
        <v>34.68</v>
      </c>
      <c r="D40" s="58">
        <f t="shared" si="4"/>
        <v>0</v>
      </c>
      <c r="E40" s="58">
        <f t="shared" si="3"/>
        <v>28.68</v>
      </c>
      <c r="F40" s="58"/>
      <c r="G40" s="83"/>
      <c r="H40">
        <f t="shared" si="2"/>
        <v>0</v>
      </c>
      <c r="I40" s="33"/>
    </row>
    <row r="41" spans="1:9">
      <c r="A41" s="82">
        <v>2017</v>
      </c>
      <c r="B41" s="58">
        <v>3</v>
      </c>
      <c r="C41" s="58">
        <v>34.58</v>
      </c>
      <c r="D41" s="58">
        <f t="shared" si="4"/>
        <v>-0.100000000000001</v>
      </c>
      <c r="E41" s="58">
        <f t="shared" si="3"/>
        <v>28.58</v>
      </c>
      <c r="F41" s="58"/>
      <c r="G41" s="83"/>
      <c r="H41">
        <f t="shared" si="2"/>
        <v>-0.100000000000001</v>
      </c>
      <c r="I41" s="33"/>
    </row>
    <row r="42" spans="1:9">
      <c r="A42" s="82">
        <v>2017</v>
      </c>
      <c r="B42" s="58">
        <v>4</v>
      </c>
      <c r="C42" s="58">
        <v>34.39</v>
      </c>
      <c r="D42" s="58">
        <f t="shared" si="4"/>
        <v>-0.189999999999998</v>
      </c>
      <c r="E42" s="58">
        <f t="shared" si="3"/>
        <v>28.39</v>
      </c>
      <c r="F42" s="58"/>
      <c r="G42" s="83"/>
      <c r="H42">
        <f t="shared" si="2"/>
        <v>-0.189999999999998</v>
      </c>
      <c r="I42" s="33"/>
    </row>
    <row r="43" spans="1:9">
      <c r="A43" s="82">
        <v>2017</v>
      </c>
      <c r="B43" s="58">
        <v>5</v>
      </c>
      <c r="C43" s="58">
        <v>34.38</v>
      </c>
      <c r="D43" s="58">
        <f t="shared" si="4"/>
        <v>-0.00999999999999801</v>
      </c>
      <c r="E43" s="58">
        <f t="shared" si="3"/>
        <v>28.38</v>
      </c>
      <c r="F43" s="58"/>
      <c r="G43" s="83"/>
      <c r="H43">
        <f t="shared" si="2"/>
        <v>-0.00999999999999801</v>
      </c>
      <c r="I43" s="33"/>
    </row>
    <row r="44" spans="1:9">
      <c r="A44" s="82">
        <v>2017</v>
      </c>
      <c r="B44" s="58">
        <v>6</v>
      </c>
      <c r="C44" s="58">
        <v>34.4</v>
      </c>
      <c r="D44" s="58">
        <f t="shared" si="4"/>
        <v>0.019999999999996</v>
      </c>
      <c r="E44" s="58">
        <f t="shared" si="3"/>
        <v>28.4</v>
      </c>
      <c r="F44" s="58"/>
      <c r="G44" s="83"/>
      <c r="H44">
        <f t="shared" si="2"/>
        <v>0.019999999999996</v>
      </c>
      <c r="I44" s="33"/>
    </row>
    <row r="45" spans="1:9">
      <c r="A45" s="82">
        <v>2017</v>
      </c>
      <c r="B45" s="58">
        <v>7</v>
      </c>
      <c r="C45" s="58">
        <v>34.71</v>
      </c>
      <c r="D45" s="58">
        <f t="shared" si="4"/>
        <v>0.310000000000002</v>
      </c>
      <c r="E45" s="58">
        <f t="shared" si="3"/>
        <v>28.71</v>
      </c>
      <c r="F45" s="58"/>
      <c r="G45" s="83"/>
      <c r="H45">
        <f t="shared" si="2"/>
        <v>0.310000000000002</v>
      </c>
      <c r="I45" s="33"/>
    </row>
    <row r="46" spans="1:9">
      <c r="A46" s="82">
        <v>2017</v>
      </c>
      <c r="B46" s="58">
        <v>8</v>
      </c>
      <c r="C46" s="58">
        <v>35.32</v>
      </c>
      <c r="D46" s="58">
        <f t="shared" si="4"/>
        <v>0.609999999999999</v>
      </c>
      <c r="E46" s="58">
        <f t="shared" si="3"/>
        <v>29.32</v>
      </c>
      <c r="F46" s="58"/>
      <c r="G46" s="83"/>
      <c r="H46">
        <f t="shared" si="2"/>
        <v>0.609999999999999</v>
      </c>
      <c r="I46" s="33"/>
    </row>
    <row r="47" spans="1:9">
      <c r="A47" s="82">
        <v>2017</v>
      </c>
      <c r="B47" s="58">
        <v>9</v>
      </c>
      <c r="C47" s="58">
        <v>35.82</v>
      </c>
      <c r="D47" s="58">
        <f t="shared" si="4"/>
        <v>0.5</v>
      </c>
      <c r="E47" s="58">
        <f t="shared" si="3"/>
        <v>29.82</v>
      </c>
      <c r="F47" s="58"/>
      <c r="G47" s="83"/>
      <c r="H47">
        <f t="shared" si="2"/>
        <v>0.5</v>
      </c>
      <c r="I47" s="33"/>
    </row>
    <row r="48" spans="1:9">
      <c r="A48" s="82">
        <v>2017</v>
      </c>
      <c r="B48" s="58">
        <v>10</v>
      </c>
      <c r="C48" s="58">
        <v>36.31</v>
      </c>
      <c r="D48" s="58">
        <f t="shared" si="4"/>
        <v>0.490000000000002</v>
      </c>
      <c r="E48" s="58">
        <f t="shared" si="3"/>
        <v>30.31</v>
      </c>
      <c r="F48" s="58"/>
      <c r="G48" s="83"/>
      <c r="H48">
        <f t="shared" ref="H48:H79" si="5">E48-E47</f>
        <v>0.490000000000002</v>
      </c>
      <c r="I48" s="33"/>
    </row>
    <row r="49" spans="1:9">
      <c r="A49" s="82">
        <v>2017</v>
      </c>
      <c r="B49" s="58">
        <v>11</v>
      </c>
      <c r="C49" s="58">
        <v>36.5</v>
      </c>
      <c r="D49" s="58">
        <f t="shared" si="4"/>
        <v>0.189999999999998</v>
      </c>
      <c r="E49" s="58">
        <f t="shared" si="3"/>
        <v>30.5</v>
      </c>
      <c r="F49" s="58"/>
      <c r="G49" s="83"/>
      <c r="H49">
        <f t="shared" si="5"/>
        <v>0.189999999999998</v>
      </c>
      <c r="I49" s="33"/>
    </row>
    <row r="50" spans="1:9">
      <c r="A50" s="82">
        <v>2017</v>
      </c>
      <c r="B50" s="58">
        <v>12</v>
      </c>
      <c r="C50" s="58">
        <v>36.41</v>
      </c>
      <c r="D50" s="58">
        <f t="shared" si="4"/>
        <v>-0.0900000000000034</v>
      </c>
      <c r="E50" s="58">
        <f t="shared" si="3"/>
        <v>30.41</v>
      </c>
      <c r="F50" s="58"/>
      <c r="G50" s="83"/>
      <c r="H50">
        <f t="shared" si="5"/>
        <v>-0.0900000000000034</v>
      </c>
      <c r="I50" s="33"/>
    </row>
    <row r="51" spans="1:9">
      <c r="A51" s="82">
        <v>2018</v>
      </c>
      <c r="B51" s="58">
        <v>1</v>
      </c>
      <c r="C51" s="58">
        <v>36.36</v>
      </c>
      <c r="D51" s="58">
        <f t="shared" si="4"/>
        <v>-0.0499999999999972</v>
      </c>
      <c r="E51" s="58">
        <f t="shared" si="3"/>
        <v>30.36</v>
      </c>
      <c r="F51" s="58">
        <f>AVERAGE(E51:E62)</f>
        <v>30.7441666666667</v>
      </c>
      <c r="G51" s="83">
        <v>30.7441666666667</v>
      </c>
      <c r="H51">
        <f t="shared" si="5"/>
        <v>-0.0499999999999972</v>
      </c>
      <c r="I51" s="33">
        <f>SUM(H51:H62)</f>
        <v>0.680000000000007</v>
      </c>
    </row>
    <row r="52" spans="1:9">
      <c r="A52" s="82">
        <v>2018</v>
      </c>
      <c r="B52" s="58">
        <v>2</v>
      </c>
      <c r="C52" s="58">
        <v>36.32</v>
      </c>
      <c r="D52" s="58">
        <f t="shared" si="4"/>
        <v>-0.0399999999999991</v>
      </c>
      <c r="E52" s="58">
        <f t="shared" si="3"/>
        <v>30.32</v>
      </c>
      <c r="F52" s="58"/>
      <c r="G52" s="83"/>
      <c r="H52">
        <f t="shared" si="5"/>
        <v>-0.0399999999999991</v>
      </c>
      <c r="I52" s="33"/>
    </row>
    <row r="53" spans="1:9">
      <c r="A53" s="82">
        <v>2018</v>
      </c>
      <c r="B53" s="58">
        <v>3</v>
      </c>
      <c r="C53" s="58">
        <v>36.25</v>
      </c>
      <c r="D53" s="58">
        <f t="shared" si="4"/>
        <v>-0.0700000000000003</v>
      </c>
      <c r="E53" s="58">
        <f t="shared" si="3"/>
        <v>30.25</v>
      </c>
      <c r="F53" s="58"/>
      <c r="G53" s="83"/>
      <c r="H53">
        <f t="shared" si="5"/>
        <v>-0.0700000000000003</v>
      </c>
      <c r="I53" s="33"/>
    </row>
    <row r="54" spans="1:9">
      <c r="A54" s="82">
        <v>2018</v>
      </c>
      <c r="B54" s="58">
        <v>4</v>
      </c>
      <c r="C54" s="58">
        <v>36.25</v>
      </c>
      <c r="D54" s="58">
        <f t="shared" si="4"/>
        <v>0</v>
      </c>
      <c r="E54" s="58">
        <f t="shared" si="3"/>
        <v>30.25</v>
      </c>
      <c r="F54" s="58"/>
      <c r="G54" s="83"/>
      <c r="H54">
        <f t="shared" si="5"/>
        <v>0</v>
      </c>
      <c r="I54" s="33"/>
    </row>
    <row r="55" spans="1:9">
      <c r="A55" s="82">
        <v>2018</v>
      </c>
      <c r="B55" s="58">
        <v>5</v>
      </c>
      <c r="C55" s="58">
        <v>36.38</v>
      </c>
      <c r="D55" s="58">
        <f t="shared" si="4"/>
        <v>0.130000000000003</v>
      </c>
      <c r="E55" s="58">
        <f t="shared" si="3"/>
        <v>30.38</v>
      </c>
      <c r="F55" s="58"/>
      <c r="G55" s="83"/>
      <c r="H55">
        <f t="shared" si="5"/>
        <v>0.130000000000003</v>
      </c>
      <c r="I55" s="33"/>
    </row>
    <row r="56" spans="1:9">
      <c r="A56" s="82">
        <v>2018</v>
      </c>
      <c r="B56" s="58">
        <v>6</v>
      </c>
      <c r="C56" s="58">
        <v>36.52</v>
      </c>
      <c r="D56" s="58">
        <f t="shared" si="4"/>
        <v>0.140000000000001</v>
      </c>
      <c r="E56" s="58">
        <f t="shared" si="3"/>
        <v>30.52</v>
      </c>
      <c r="F56" s="58"/>
      <c r="G56" s="83"/>
      <c r="H56">
        <f t="shared" si="5"/>
        <v>0.140000000000001</v>
      </c>
      <c r="I56" s="33"/>
    </row>
    <row r="57" spans="1:9">
      <c r="A57" s="82">
        <v>2018</v>
      </c>
      <c r="B57" s="58">
        <v>7</v>
      </c>
      <c r="C57" s="58">
        <v>36.59</v>
      </c>
      <c r="D57" s="58">
        <f t="shared" si="4"/>
        <v>0.0700000000000003</v>
      </c>
      <c r="E57" s="58">
        <f t="shared" si="3"/>
        <v>30.59</v>
      </c>
      <c r="F57" s="58"/>
      <c r="G57" s="83"/>
      <c r="H57">
        <f t="shared" si="5"/>
        <v>0.0700000000000003</v>
      </c>
      <c r="I57" s="33"/>
    </row>
    <row r="58" spans="1:9">
      <c r="A58" s="82">
        <v>2018</v>
      </c>
      <c r="B58" s="58">
        <v>8</v>
      </c>
      <c r="C58" s="58">
        <v>37.14</v>
      </c>
      <c r="D58" s="58">
        <f t="shared" si="4"/>
        <v>0.549999999999997</v>
      </c>
      <c r="E58" s="58">
        <f t="shared" si="3"/>
        <v>31.14</v>
      </c>
      <c r="F58" s="58"/>
      <c r="G58" s="83"/>
      <c r="H58">
        <f t="shared" si="5"/>
        <v>0.549999999999997</v>
      </c>
      <c r="I58" s="33"/>
    </row>
    <row r="59" spans="1:9">
      <c r="A59" s="82">
        <v>2018</v>
      </c>
      <c r="B59" s="58">
        <v>9</v>
      </c>
      <c r="C59" s="58">
        <v>37.42</v>
      </c>
      <c r="D59" s="58">
        <f t="shared" si="4"/>
        <v>0.280000000000001</v>
      </c>
      <c r="E59" s="58">
        <f t="shared" si="3"/>
        <v>31.42</v>
      </c>
      <c r="F59" s="58"/>
      <c r="G59" s="83"/>
      <c r="H59">
        <f t="shared" si="5"/>
        <v>0.280000000000001</v>
      </c>
      <c r="I59" s="33"/>
    </row>
    <row r="60" spans="1:9">
      <c r="A60" s="82">
        <v>2018</v>
      </c>
      <c r="B60" s="58">
        <v>10</v>
      </c>
      <c r="C60" s="58">
        <v>37.43</v>
      </c>
      <c r="D60" s="58">
        <f t="shared" si="4"/>
        <v>0.00999999999999801</v>
      </c>
      <c r="E60" s="58">
        <f t="shared" si="3"/>
        <v>31.43</v>
      </c>
      <c r="F60" s="58"/>
      <c r="G60" s="83"/>
      <c r="H60">
        <f t="shared" si="5"/>
        <v>0.00999999999999801</v>
      </c>
      <c r="I60" s="33"/>
    </row>
    <row r="61" spans="1:9">
      <c r="A61" s="82">
        <v>2018</v>
      </c>
      <c r="B61" s="58">
        <v>11</v>
      </c>
      <c r="C61" s="58">
        <v>37.18</v>
      </c>
      <c r="D61" s="58">
        <f t="shared" si="4"/>
        <v>-0.25</v>
      </c>
      <c r="E61" s="58">
        <f t="shared" si="3"/>
        <v>31.18</v>
      </c>
      <c r="F61" s="58"/>
      <c r="G61" s="83"/>
      <c r="H61">
        <f t="shared" si="5"/>
        <v>-0.25</v>
      </c>
      <c r="I61" s="33"/>
    </row>
    <row r="62" spans="1:9">
      <c r="A62" s="82">
        <v>2018</v>
      </c>
      <c r="B62" s="58">
        <v>12</v>
      </c>
      <c r="C62" s="58">
        <v>37.09</v>
      </c>
      <c r="D62" s="58">
        <f t="shared" si="4"/>
        <v>-0.0899999999999963</v>
      </c>
      <c r="E62" s="58">
        <f t="shared" si="3"/>
        <v>31.09</v>
      </c>
      <c r="F62" s="58"/>
      <c r="G62" s="83"/>
      <c r="H62">
        <f t="shared" si="5"/>
        <v>-0.0899999999999963</v>
      </c>
      <c r="I62" s="33"/>
    </row>
    <row r="63" spans="1:9">
      <c r="A63" s="82">
        <v>2019</v>
      </c>
      <c r="B63" s="58">
        <v>1</v>
      </c>
      <c r="C63" s="58">
        <v>36.96</v>
      </c>
      <c r="D63" s="58">
        <f t="shared" si="4"/>
        <v>-0.130000000000003</v>
      </c>
      <c r="E63" s="58">
        <f t="shared" si="3"/>
        <v>30.96</v>
      </c>
      <c r="F63" s="58">
        <f>AVERAGE(E63:E74)</f>
        <v>30.48</v>
      </c>
      <c r="G63" s="83">
        <v>30.48</v>
      </c>
      <c r="H63">
        <f t="shared" si="5"/>
        <v>-0.130000000000003</v>
      </c>
      <c r="I63" s="33">
        <f>SUM(H63:H74)</f>
        <v>-0.830000000000005</v>
      </c>
    </row>
    <row r="64" spans="1:9">
      <c r="A64" s="82">
        <v>2019</v>
      </c>
      <c r="B64" s="58">
        <v>2</v>
      </c>
      <c r="C64" s="58">
        <v>36.88</v>
      </c>
      <c r="D64" s="58">
        <f t="shared" si="4"/>
        <v>-0.0799999999999983</v>
      </c>
      <c r="E64" s="58">
        <f t="shared" si="3"/>
        <v>30.88</v>
      </c>
      <c r="F64" s="58"/>
      <c r="G64" s="83"/>
      <c r="H64">
        <f t="shared" si="5"/>
        <v>-0.0799999999999983</v>
      </c>
      <c r="I64" s="33"/>
    </row>
    <row r="65" spans="1:9">
      <c r="A65" s="82">
        <v>2019</v>
      </c>
      <c r="B65" s="58">
        <v>3</v>
      </c>
      <c r="C65" s="58">
        <v>36.71</v>
      </c>
      <c r="D65" s="58">
        <f t="shared" si="4"/>
        <v>-0.170000000000002</v>
      </c>
      <c r="E65" s="58">
        <f t="shared" si="3"/>
        <v>30.71</v>
      </c>
      <c r="F65" s="58"/>
      <c r="G65" s="83"/>
      <c r="H65">
        <f t="shared" si="5"/>
        <v>-0.170000000000002</v>
      </c>
      <c r="I65" s="33"/>
    </row>
    <row r="66" spans="1:9">
      <c r="A66" s="82">
        <v>2019</v>
      </c>
      <c r="B66" s="58">
        <v>4</v>
      </c>
      <c r="C66" s="58">
        <v>36.52</v>
      </c>
      <c r="D66" s="58">
        <f t="shared" si="4"/>
        <v>-0.189999999999998</v>
      </c>
      <c r="E66" s="58">
        <f t="shared" si="3"/>
        <v>30.52</v>
      </c>
      <c r="F66" s="58"/>
      <c r="G66" s="83"/>
      <c r="H66">
        <f t="shared" si="5"/>
        <v>-0.189999999999998</v>
      </c>
      <c r="I66" s="33"/>
    </row>
    <row r="67" spans="1:9">
      <c r="A67" s="82">
        <v>2019</v>
      </c>
      <c r="B67" s="58">
        <v>5</v>
      </c>
      <c r="C67" s="58">
        <v>36.39</v>
      </c>
      <c r="D67" s="58">
        <f t="shared" si="4"/>
        <v>-0.130000000000003</v>
      </c>
      <c r="E67" s="58">
        <f t="shared" si="3"/>
        <v>30.39</v>
      </c>
      <c r="F67" s="58"/>
      <c r="G67" s="83"/>
      <c r="H67">
        <f t="shared" si="5"/>
        <v>-0.130000000000003</v>
      </c>
      <c r="I67" s="33"/>
    </row>
    <row r="68" spans="1:9">
      <c r="A68" s="82">
        <v>2019</v>
      </c>
      <c r="B68" s="58">
        <v>6</v>
      </c>
      <c r="C68" s="58">
        <v>36.3</v>
      </c>
      <c r="D68" s="58">
        <f t="shared" si="4"/>
        <v>-0.0900000000000034</v>
      </c>
      <c r="E68" s="58">
        <f t="shared" si="3"/>
        <v>30.3</v>
      </c>
      <c r="F68" s="58"/>
      <c r="G68" s="83"/>
      <c r="H68">
        <f t="shared" si="5"/>
        <v>-0.0900000000000034</v>
      </c>
      <c r="I68" s="33"/>
    </row>
    <row r="69" spans="1:9">
      <c r="A69" s="82">
        <v>2019</v>
      </c>
      <c r="B69" s="58">
        <v>7</v>
      </c>
      <c r="C69" s="58">
        <v>36.24</v>
      </c>
      <c r="D69" s="58">
        <f t="shared" si="4"/>
        <v>-0.0599999999999952</v>
      </c>
      <c r="E69" s="58">
        <f t="shared" si="3"/>
        <v>30.24</v>
      </c>
      <c r="F69" s="58"/>
      <c r="G69" s="83"/>
      <c r="H69">
        <f t="shared" si="5"/>
        <v>-0.0599999999999952</v>
      </c>
      <c r="I69" s="33"/>
    </row>
    <row r="70" spans="1:9">
      <c r="A70" s="82">
        <v>2019</v>
      </c>
      <c r="B70" s="58">
        <v>8</v>
      </c>
      <c r="C70" s="58">
        <v>36.3</v>
      </c>
      <c r="D70" s="58">
        <f t="shared" si="4"/>
        <v>0.0599999999999952</v>
      </c>
      <c r="E70" s="58">
        <f t="shared" si="3"/>
        <v>30.3</v>
      </c>
      <c r="F70" s="58"/>
      <c r="G70" s="83"/>
      <c r="H70">
        <f t="shared" si="5"/>
        <v>0.0599999999999952</v>
      </c>
      <c r="I70" s="33"/>
    </row>
    <row r="71" spans="1:9">
      <c r="A71" s="82">
        <v>2019</v>
      </c>
      <c r="B71" s="58">
        <v>9</v>
      </c>
      <c r="C71" s="58">
        <v>36.39</v>
      </c>
      <c r="D71" s="58">
        <f t="shared" si="4"/>
        <v>0.0900000000000034</v>
      </c>
      <c r="E71" s="58">
        <f t="shared" si="3"/>
        <v>30.39</v>
      </c>
      <c r="F71" s="58"/>
      <c r="G71" s="83"/>
      <c r="H71">
        <f t="shared" si="5"/>
        <v>0.0900000000000034</v>
      </c>
      <c r="I71" s="33"/>
    </row>
    <row r="72" spans="1:9">
      <c r="A72" s="82">
        <v>2019</v>
      </c>
      <c r="B72" s="58">
        <v>10</v>
      </c>
      <c r="C72" s="58">
        <v>36.43</v>
      </c>
      <c r="D72" s="58">
        <f t="shared" si="4"/>
        <v>0.0399999999999991</v>
      </c>
      <c r="E72" s="58">
        <f t="shared" si="3"/>
        <v>30.43</v>
      </c>
      <c r="F72" s="58"/>
      <c r="G72" s="83"/>
      <c r="H72">
        <f t="shared" si="5"/>
        <v>0.0399999999999991</v>
      </c>
      <c r="I72" s="33"/>
    </row>
    <row r="73" spans="1:9">
      <c r="A73" s="82">
        <v>2019</v>
      </c>
      <c r="B73" s="58">
        <v>11</v>
      </c>
      <c r="C73" s="58">
        <v>36.38</v>
      </c>
      <c r="D73" s="58">
        <f t="shared" si="4"/>
        <v>-0.0499999999999972</v>
      </c>
      <c r="E73" s="58">
        <f t="shared" si="3"/>
        <v>30.38</v>
      </c>
      <c r="F73" s="58"/>
      <c r="G73" s="83"/>
      <c r="H73">
        <f t="shared" si="5"/>
        <v>-0.0499999999999972</v>
      </c>
      <c r="I73" s="33"/>
    </row>
    <row r="74" spans="1:10">
      <c r="A74" s="82">
        <v>2019</v>
      </c>
      <c r="B74" s="58">
        <v>12</v>
      </c>
      <c r="C74" s="58">
        <v>36.26</v>
      </c>
      <c r="D74" s="58">
        <f t="shared" si="4"/>
        <v>-0.120000000000005</v>
      </c>
      <c r="E74" s="58">
        <f t="shared" si="3"/>
        <v>30.26</v>
      </c>
      <c r="F74" s="58"/>
      <c r="G74" s="83"/>
      <c r="H74">
        <f t="shared" si="5"/>
        <v>-0.120000000000005</v>
      </c>
      <c r="I74" s="33"/>
      <c r="J74" t="s">
        <v>213</v>
      </c>
    </row>
    <row r="75" spans="1:12">
      <c r="A75" s="82">
        <v>2020</v>
      </c>
      <c r="B75" s="58">
        <v>1</v>
      </c>
      <c r="C75" s="58">
        <v>36.21</v>
      </c>
      <c r="D75" s="58">
        <f t="shared" si="4"/>
        <v>-0.0499999999999972</v>
      </c>
      <c r="E75" s="84">
        <f t="shared" si="3"/>
        <v>30.21</v>
      </c>
      <c r="F75" s="58">
        <f>AVERAGE(E75:E86)</f>
        <v>29.4708333333333</v>
      </c>
      <c r="G75" s="83">
        <v>29.4708333333333</v>
      </c>
      <c r="H75" s="85">
        <v>-0.0499999999999972</v>
      </c>
      <c r="I75" s="33">
        <f>SUM(H75:H86)</f>
        <v>-0.929999999999998</v>
      </c>
      <c r="J75" s="85">
        <v>-0.0499999999999972</v>
      </c>
      <c r="K75" s="33">
        <f>SUM(J75:J86)</f>
        <v>0.0499999999999885</v>
      </c>
      <c r="L75">
        <f>E74+J75</f>
        <v>30.21</v>
      </c>
    </row>
    <row r="76" spans="1:12">
      <c r="A76" s="82">
        <v>2020</v>
      </c>
      <c r="B76" s="58">
        <v>2</v>
      </c>
      <c r="C76" s="58">
        <v>36.22</v>
      </c>
      <c r="D76" s="58">
        <f t="shared" si="4"/>
        <v>0.00999999999999801</v>
      </c>
      <c r="E76" s="84">
        <f t="shared" si="3"/>
        <v>30.22</v>
      </c>
      <c r="F76" s="58"/>
      <c r="G76" s="83"/>
      <c r="H76" s="85">
        <v>0.00999999999999801</v>
      </c>
      <c r="I76" s="33"/>
      <c r="J76" s="85">
        <v>0.00999999999999801</v>
      </c>
      <c r="K76" s="33"/>
      <c r="L76">
        <f t="shared" ref="L76:L86" si="6">E75+J76</f>
        <v>30.22</v>
      </c>
    </row>
    <row r="77" spans="1:12">
      <c r="A77" s="82">
        <v>2020</v>
      </c>
      <c r="B77" s="58">
        <v>3</v>
      </c>
      <c r="C77" s="58">
        <v>36.1</v>
      </c>
      <c r="D77" s="58">
        <f t="shared" si="4"/>
        <v>-0.119999999999997</v>
      </c>
      <c r="E77" s="84">
        <f t="shared" si="3"/>
        <v>30.1</v>
      </c>
      <c r="F77" s="58"/>
      <c r="G77" s="83"/>
      <c r="H77" s="85">
        <v>-0.119999999999997</v>
      </c>
      <c r="I77" s="33"/>
      <c r="J77" s="85">
        <v>-0.119999999999997</v>
      </c>
      <c r="K77" s="33"/>
      <c r="L77">
        <f t="shared" si="6"/>
        <v>30.1</v>
      </c>
    </row>
    <row r="78" spans="1:12">
      <c r="A78" s="82">
        <v>2020</v>
      </c>
      <c r="B78" s="58">
        <v>4</v>
      </c>
      <c r="C78" s="58">
        <v>35.8</v>
      </c>
      <c r="D78" s="58">
        <f t="shared" si="4"/>
        <v>-0.300000000000004</v>
      </c>
      <c r="E78" s="84">
        <f t="shared" si="3"/>
        <v>29.8</v>
      </c>
      <c r="F78" s="58"/>
      <c r="G78" s="83"/>
      <c r="H78" s="85">
        <v>-0.300000000000004</v>
      </c>
      <c r="I78" s="33"/>
      <c r="J78" s="85">
        <v>-0.1</v>
      </c>
      <c r="K78" s="33"/>
      <c r="L78">
        <f t="shared" si="6"/>
        <v>30</v>
      </c>
    </row>
    <row r="79" spans="1:12">
      <c r="A79" s="82">
        <v>2020</v>
      </c>
      <c r="B79" s="58">
        <v>5</v>
      </c>
      <c r="C79" s="58">
        <v>35.5</v>
      </c>
      <c r="D79" s="58">
        <f t="shared" si="4"/>
        <v>-0.299999999999997</v>
      </c>
      <c r="E79" s="84">
        <f t="shared" si="3"/>
        <v>29.5</v>
      </c>
      <c r="F79" s="58"/>
      <c r="G79" s="83"/>
      <c r="H79" s="85">
        <v>-0.299999999999997</v>
      </c>
      <c r="I79" s="33"/>
      <c r="J79" s="85">
        <v>-0.1</v>
      </c>
      <c r="K79" s="33"/>
      <c r="L79">
        <f t="shared" si="6"/>
        <v>29.7</v>
      </c>
    </row>
    <row r="80" spans="1:12">
      <c r="A80" s="82">
        <v>2020</v>
      </c>
      <c r="B80" s="58">
        <v>6</v>
      </c>
      <c r="C80" s="58">
        <v>35.16</v>
      </c>
      <c r="D80" s="58">
        <f t="shared" si="4"/>
        <v>-0.340000000000003</v>
      </c>
      <c r="E80" s="84">
        <f t="shared" si="3"/>
        <v>29.16</v>
      </c>
      <c r="F80" s="58"/>
      <c r="G80" s="83"/>
      <c r="H80" s="85">
        <v>-0.340000000000003</v>
      </c>
      <c r="I80" s="33"/>
      <c r="J80" s="85">
        <v>-0.040000000000003</v>
      </c>
      <c r="K80" s="33"/>
      <c r="L80">
        <f t="shared" si="6"/>
        <v>29.46</v>
      </c>
    </row>
    <row r="81" spans="1:12">
      <c r="A81" s="82">
        <v>2020</v>
      </c>
      <c r="B81" s="58">
        <v>7</v>
      </c>
      <c r="C81" s="86">
        <v>35.02</v>
      </c>
      <c r="D81" s="58">
        <f t="shared" si="4"/>
        <v>-0.139999999999993</v>
      </c>
      <c r="E81" s="87">
        <v>29.03</v>
      </c>
      <c r="F81" s="58"/>
      <c r="G81" s="83"/>
      <c r="H81" s="85">
        <v>-0.139999999999993</v>
      </c>
      <c r="I81" s="33"/>
      <c r="J81" s="85">
        <v>0.139999999999993</v>
      </c>
      <c r="K81" s="33"/>
      <c r="L81">
        <f t="shared" si="6"/>
        <v>29.3</v>
      </c>
    </row>
    <row r="82" spans="1:12">
      <c r="A82" s="82">
        <v>2020</v>
      </c>
      <c r="B82" s="58">
        <v>8</v>
      </c>
      <c r="C82" s="86">
        <v>35.12</v>
      </c>
      <c r="D82" s="58">
        <f t="shared" si="4"/>
        <v>0.0999999999999943</v>
      </c>
      <c r="E82" s="87">
        <v>29.37</v>
      </c>
      <c r="F82" s="58"/>
      <c r="G82" s="83"/>
      <c r="H82" s="85">
        <v>0.0999999999999943</v>
      </c>
      <c r="I82" s="33"/>
      <c r="J82" s="85">
        <v>0.0999999999999943</v>
      </c>
      <c r="K82" s="33"/>
      <c r="L82">
        <f t="shared" si="6"/>
        <v>29.13</v>
      </c>
    </row>
    <row r="83" spans="1:12">
      <c r="A83" s="82">
        <v>2020</v>
      </c>
      <c r="B83" s="58">
        <v>9</v>
      </c>
      <c r="C83" s="86">
        <v>35.22</v>
      </c>
      <c r="D83" s="58">
        <f t="shared" si="4"/>
        <v>0.100000000000001</v>
      </c>
      <c r="E83" s="87">
        <v>29.5</v>
      </c>
      <c r="F83" s="58"/>
      <c r="G83" s="83"/>
      <c r="H83" s="85">
        <v>0.100000000000001</v>
      </c>
      <c r="I83" s="33"/>
      <c r="J83" s="85">
        <v>0.100000000000001</v>
      </c>
      <c r="K83" s="33"/>
      <c r="L83">
        <f t="shared" si="6"/>
        <v>29.47</v>
      </c>
    </row>
    <row r="84" spans="1:12">
      <c r="A84" s="82">
        <v>2020</v>
      </c>
      <c r="B84" s="58">
        <v>10</v>
      </c>
      <c r="C84" s="86">
        <v>35.24</v>
      </c>
      <c r="D84" s="58">
        <f t="shared" si="4"/>
        <v>0.0200000000000031</v>
      </c>
      <c r="E84" s="87">
        <v>29.39</v>
      </c>
      <c r="F84" s="58"/>
      <c r="G84" s="83"/>
      <c r="H84" s="85">
        <v>0.0200000000000031</v>
      </c>
      <c r="I84" s="33"/>
      <c r="J84" s="85">
        <v>0.0200000000000031</v>
      </c>
      <c r="K84" s="33"/>
      <c r="L84">
        <f t="shared" si="6"/>
        <v>29.52</v>
      </c>
    </row>
    <row r="85" spans="1:12">
      <c r="A85" s="82">
        <v>2020</v>
      </c>
      <c r="B85" s="58">
        <v>11</v>
      </c>
      <c r="C85" s="86">
        <v>35.24</v>
      </c>
      <c r="D85" s="58">
        <f t="shared" si="4"/>
        <v>0</v>
      </c>
      <c r="E85" s="87">
        <v>28.73</v>
      </c>
      <c r="F85" s="58"/>
      <c r="G85" s="83"/>
      <c r="H85" s="85">
        <v>0</v>
      </c>
      <c r="I85" s="33"/>
      <c r="J85" s="85">
        <v>0</v>
      </c>
      <c r="K85" s="33"/>
      <c r="L85">
        <f t="shared" si="6"/>
        <v>29.39</v>
      </c>
    </row>
    <row r="86" spans="1:12">
      <c r="A86" s="82">
        <v>2020</v>
      </c>
      <c r="B86" s="58">
        <v>12</v>
      </c>
      <c r="C86" s="86">
        <v>35.33</v>
      </c>
      <c r="D86" s="58">
        <f t="shared" si="4"/>
        <v>0.0899999999999963</v>
      </c>
      <c r="E86" s="87">
        <v>28.64</v>
      </c>
      <c r="F86" s="58"/>
      <c r="G86" s="83"/>
      <c r="H86" s="85">
        <v>0.0899999999999963</v>
      </c>
      <c r="I86" s="33"/>
      <c r="J86" s="85">
        <v>0.0899999999999963</v>
      </c>
      <c r="K86" s="33"/>
      <c r="L86">
        <f t="shared" si="6"/>
        <v>28.82</v>
      </c>
    </row>
    <row r="87" spans="1:9">
      <c r="A87" s="82">
        <v>2021</v>
      </c>
      <c r="B87" s="58">
        <v>1</v>
      </c>
      <c r="E87" s="58">
        <v>28.44</v>
      </c>
      <c r="F87" s="58">
        <f>AVERAGE(E87:E98)</f>
        <v>30.4066666666667</v>
      </c>
      <c r="G87" s="83">
        <v>30.4066666666667</v>
      </c>
      <c r="H87">
        <f t="shared" ref="H80:H110" si="7">E87-E86</f>
        <v>-0.199999999999999</v>
      </c>
      <c r="I87" s="33">
        <f>SUM(H87:H98)</f>
        <v>7.15</v>
      </c>
    </row>
    <row r="88" spans="1:9">
      <c r="A88" s="82">
        <v>2021</v>
      </c>
      <c r="B88" s="58">
        <v>2</v>
      </c>
      <c r="E88" s="58">
        <v>28.3</v>
      </c>
      <c r="F88" s="58"/>
      <c r="G88" s="83"/>
      <c r="H88">
        <f t="shared" si="7"/>
        <v>-0.140000000000001</v>
      </c>
      <c r="I88" s="33"/>
    </row>
    <row r="89" spans="1:9">
      <c r="A89" s="82">
        <v>2021</v>
      </c>
      <c r="B89" s="58">
        <v>3</v>
      </c>
      <c r="E89" s="58">
        <v>28.28</v>
      </c>
      <c r="F89" s="58"/>
      <c r="G89" s="83"/>
      <c r="H89">
        <f t="shared" si="7"/>
        <v>-0.0199999999999996</v>
      </c>
      <c r="I89" s="33"/>
    </row>
    <row r="90" spans="1:9">
      <c r="A90" s="82">
        <v>2021</v>
      </c>
      <c r="B90" s="58">
        <v>4</v>
      </c>
      <c r="E90" s="58">
        <v>27.64</v>
      </c>
      <c r="F90" s="58"/>
      <c r="G90" s="83"/>
      <c r="H90">
        <f t="shared" si="7"/>
        <v>-0.640000000000001</v>
      </c>
      <c r="I90" s="33"/>
    </row>
    <row r="91" spans="1:9">
      <c r="A91" s="82">
        <v>2021</v>
      </c>
      <c r="B91" s="58">
        <v>5</v>
      </c>
      <c r="E91" s="58">
        <v>26.75</v>
      </c>
      <c r="F91" s="58"/>
      <c r="G91" s="83"/>
      <c r="H91">
        <f t="shared" si="7"/>
        <v>-0.890000000000001</v>
      </c>
      <c r="I91" s="33"/>
    </row>
    <row r="92" spans="1:9">
      <c r="A92" s="82">
        <v>2021</v>
      </c>
      <c r="B92" s="58">
        <v>6</v>
      </c>
      <c r="E92" s="58">
        <v>26.25</v>
      </c>
      <c r="F92" s="58"/>
      <c r="G92" s="83"/>
      <c r="H92">
        <f t="shared" si="7"/>
        <v>-0.5</v>
      </c>
      <c r="I92" s="33"/>
    </row>
    <row r="93" spans="1:9">
      <c r="A93" s="82">
        <v>2021</v>
      </c>
      <c r="B93" s="58">
        <v>7</v>
      </c>
      <c r="E93" s="58">
        <v>28.21</v>
      </c>
      <c r="F93" s="58"/>
      <c r="G93" s="83"/>
      <c r="H93">
        <f t="shared" si="7"/>
        <v>1.96</v>
      </c>
      <c r="I93" s="33"/>
    </row>
    <row r="94" spans="1:9">
      <c r="A94" s="82">
        <v>2021</v>
      </c>
      <c r="B94" s="58">
        <v>8</v>
      </c>
      <c r="E94" s="58">
        <v>30.85</v>
      </c>
      <c r="F94" s="58"/>
      <c r="G94" s="83"/>
      <c r="H94">
        <f t="shared" si="7"/>
        <v>2.64</v>
      </c>
      <c r="I94" s="33"/>
    </row>
    <row r="95" spans="1:9">
      <c r="A95" s="82">
        <v>2021</v>
      </c>
      <c r="B95" s="58">
        <v>9</v>
      </c>
      <c r="E95" s="58">
        <v>33.65</v>
      </c>
      <c r="F95" s="58"/>
      <c r="G95" s="83"/>
      <c r="H95">
        <f t="shared" si="7"/>
        <v>2.8</v>
      </c>
      <c r="I95" s="33"/>
    </row>
    <row r="96" spans="1:9">
      <c r="A96" s="82">
        <v>2021</v>
      </c>
      <c r="B96" s="58">
        <v>10</v>
      </c>
      <c r="E96" s="58">
        <v>35.16</v>
      </c>
      <c r="F96" s="58"/>
      <c r="G96" s="83"/>
      <c r="H96">
        <f t="shared" si="7"/>
        <v>1.51</v>
      </c>
      <c r="I96" s="33"/>
    </row>
    <row r="97" spans="1:9">
      <c r="A97" s="82">
        <v>2021</v>
      </c>
      <c r="B97" s="58">
        <v>11</v>
      </c>
      <c r="E97" s="58">
        <v>35.56</v>
      </c>
      <c r="F97" s="58"/>
      <c r="G97" s="83"/>
      <c r="H97">
        <f t="shared" si="7"/>
        <v>0.400000000000006</v>
      </c>
      <c r="I97" s="33"/>
    </row>
    <row r="98" spans="1:9">
      <c r="A98" s="82">
        <v>2021</v>
      </c>
      <c r="B98" s="58">
        <v>12</v>
      </c>
      <c r="E98" s="58">
        <v>35.79</v>
      </c>
      <c r="F98" s="58"/>
      <c r="G98" s="83"/>
      <c r="H98">
        <f t="shared" si="7"/>
        <v>0.229999999999997</v>
      </c>
      <c r="I98" s="33"/>
    </row>
    <row r="99" spans="1:9">
      <c r="A99" s="82">
        <v>2022</v>
      </c>
      <c r="B99" s="58">
        <v>1</v>
      </c>
      <c r="E99" s="58">
        <v>35.27</v>
      </c>
      <c r="F99" s="58">
        <f>AVERAGE(E99:E110)</f>
        <v>36.1816666666667</v>
      </c>
      <c r="G99" s="83">
        <v>36.1816666666667</v>
      </c>
      <c r="H99">
        <f t="shared" si="7"/>
        <v>-0.519999999999996</v>
      </c>
      <c r="I99" s="33">
        <f>SUM(H99:H110)</f>
        <v>1.41</v>
      </c>
    </row>
    <row r="100" spans="1:9">
      <c r="A100" s="82">
        <v>2022</v>
      </c>
      <c r="B100" s="58">
        <v>2</v>
      </c>
      <c r="E100" s="58">
        <v>35.73</v>
      </c>
      <c r="F100" s="58"/>
      <c r="G100" s="83"/>
      <c r="H100">
        <f t="shared" si="7"/>
        <v>0.459999999999994</v>
      </c>
      <c r="I100" s="33"/>
    </row>
    <row r="101" spans="1:9">
      <c r="A101" s="82">
        <v>2022</v>
      </c>
      <c r="B101" s="58">
        <v>3</v>
      </c>
      <c r="E101" s="58">
        <v>35.76</v>
      </c>
      <c r="F101" s="58"/>
      <c r="G101" s="83"/>
      <c r="H101">
        <f t="shared" si="7"/>
        <v>0.0300000000000011</v>
      </c>
      <c r="I101" s="33"/>
    </row>
    <row r="102" spans="1:9">
      <c r="A102" s="82">
        <v>2022</v>
      </c>
      <c r="B102" s="58">
        <v>4</v>
      </c>
      <c r="E102" s="58">
        <v>35.54</v>
      </c>
      <c r="F102" s="58"/>
      <c r="G102" s="83"/>
      <c r="H102">
        <f t="shared" si="7"/>
        <v>-0.219999999999999</v>
      </c>
      <c r="I102" s="33"/>
    </row>
    <row r="103" spans="1:9">
      <c r="A103" s="82">
        <v>2022</v>
      </c>
      <c r="B103" s="58">
        <v>5</v>
      </c>
      <c r="E103" s="58">
        <v>35.23</v>
      </c>
      <c r="F103" s="58"/>
      <c r="G103" s="83"/>
      <c r="H103">
        <f t="shared" si="7"/>
        <v>-0.310000000000002</v>
      </c>
      <c r="I103" s="33"/>
    </row>
    <row r="104" spans="1:9">
      <c r="A104" s="82">
        <v>2022</v>
      </c>
      <c r="B104" s="58">
        <v>6</v>
      </c>
      <c r="E104" s="58">
        <v>35.68</v>
      </c>
      <c r="F104" s="58"/>
      <c r="G104" s="83"/>
      <c r="H104">
        <f t="shared" si="7"/>
        <v>0.450000000000003</v>
      </c>
      <c r="I104" s="33"/>
    </row>
    <row r="105" spans="1:9">
      <c r="A105" s="82">
        <v>2022</v>
      </c>
      <c r="B105" s="58">
        <v>7</v>
      </c>
      <c r="E105" s="58">
        <v>35.64</v>
      </c>
      <c r="F105" s="58"/>
      <c r="G105" s="83"/>
      <c r="H105">
        <f t="shared" si="7"/>
        <v>-0.0399999999999991</v>
      </c>
      <c r="I105" s="33"/>
    </row>
    <row r="106" spans="1:9">
      <c r="A106" s="82">
        <v>2022</v>
      </c>
      <c r="B106" s="58">
        <v>8</v>
      </c>
      <c r="E106" s="58">
        <v>36.79</v>
      </c>
      <c r="F106" s="58"/>
      <c r="G106" s="83"/>
      <c r="H106">
        <f t="shared" si="7"/>
        <v>1.15</v>
      </c>
      <c r="I106" s="33"/>
    </row>
    <row r="107" spans="1:9">
      <c r="A107" s="82">
        <v>2022</v>
      </c>
      <c r="B107" s="58">
        <v>9</v>
      </c>
      <c r="E107" s="58">
        <v>37.14</v>
      </c>
      <c r="F107" s="58"/>
      <c r="G107" s="83"/>
      <c r="H107">
        <f t="shared" si="7"/>
        <v>0.350000000000001</v>
      </c>
      <c r="I107" s="33"/>
    </row>
    <row r="108" spans="1:9">
      <c r="A108" s="82">
        <v>2022</v>
      </c>
      <c r="B108" s="58">
        <v>10</v>
      </c>
      <c r="E108" s="58">
        <v>37.08</v>
      </c>
      <c r="F108" s="58"/>
      <c r="G108" s="83"/>
      <c r="H108">
        <f t="shared" si="7"/>
        <v>-0.0600000000000023</v>
      </c>
      <c r="I108" s="33"/>
    </row>
    <row r="109" spans="1:9">
      <c r="A109" s="82">
        <v>2022</v>
      </c>
      <c r="B109" s="58">
        <v>11</v>
      </c>
      <c r="E109" s="58">
        <v>37.12</v>
      </c>
      <c r="F109" s="58"/>
      <c r="G109" s="83"/>
      <c r="H109">
        <f t="shared" si="7"/>
        <v>0.0399999999999991</v>
      </c>
      <c r="I109" s="33"/>
    </row>
    <row r="110" ht="15.15" spans="1:9">
      <c r="A110" s="88">
        <v>2022</v>
      </c>
      <c r="B110" s="89">
        <v>12</v>
      </c>
      <c r="C110" s="89"/>
      <c r="D110" s="89"/>
      <c r="E110" s="89">
        <v>37.2</v>
      </c>
      <c r="F110" s="89"/>
      <c r="G110" s="90"/>
      <c r="H110">
        <f t="shared" si="7"/>
        <v>0.0800000000000054</v>
      </c>
      <c r="I110" s="33"/>
    </row>
  </sheetData>
  <mergeCells count="18">
    <mergeCell ref="F3:F14"/>
    <mergeCell ref="F15:F26"/>
    <mergeCell ref="F27:F38"/>
    <mergeCell ref="F39:F50"/>
    <mergeCell ref="F51:F62"/>
    <mergeCell ref="F63:F74"/>
    <mergeCell ref="F75:F86"/>
    <mergeCell ref="F87:F98"/>
    <mergeCell ref="F99:F110"/>
    <mergeCell ref="I15:I26"/>
    <mergeCell ref="I27:I38"/>
    <mergeCell ref="I39:I50"/>
    <mergeCell ref="I51:I62"/>
    <mergeCell ref="I63:I74"/>
    <mergeCell ref="I75:I86"/>
    <mergeCell ref="I87:I98"/>
    <mergeCell ref="I99:I110"/>
    <mergeCell ref="K75:K86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40"/>
  <sheetViews>
    <sheetView zoomScale="80" zoomScaleNormal="80" workbookViewId="0">
      <selection activeCell="A23" sqref="A23"/>
    </sheetView>
  </sheetViews>
  <sheetFormatPr defaultColWidth="9" defaultRowHeight="14.4"/>
  <cols>
    <col min="1" max="1" width="12.6296296296296" style="33" customWidth="1"/>
    <col min="2" max="2" width="45.9351851851852" customWidth="1"/>
    <col min="3" max="3" width="36.1296296296296" customWidth="1"/>
    <col min="4" max="4" width="13.75" customWidth="1"/>
    <col min="5" max="5" width="13.75"/>
    <col min="6" max="6" width="13.75" customWidth="1"/>
    <col min="7" max="10" width="13.75"/>
    <col min="11" max="12" width="12.6296296296296"/>
    <col min="13" max="15" width="13.75"/>
    <col min="16" max="16" width="12.6296296296296" style="73"/>
    <col min="17" max="17" width="15.1296296296296" customWidth="1"/>
  </cols>
  <sheetData>
    <row r="2" spans="1:15">
      <c r="A2" s="33">
        <v>8697.659355096</v>
      </c>
      <c r="B2" s="74" t="s">
        <v>214</v>
      </c>
      <c r="C2" s="33" t="s">
        <v>215</v>
      </c>
      <c r="D2" s="58">
        <v>35.27</v>
      </c>
      <c r="E2" s="58">
        <v>35.73</v>
      </c>
      <c r="F2" s="58">
        <v>35.76</v>
      </c>
      <c r="G2" s="58">
        <v>35.54</v>
      </c>
      <c r="H2" s="58">
        <v>35.23</v>
      </c>
      <c r="I2" s="58">
        <v>35.68</v>
      </c>
      <c r="J2" s="58">
        <v>35.64</v>
      </c>
      <c r="K2" s="58">
        <v>36.79</v>
      </c>
      <c r="L2" s="58">
        <v>37.14</v>
      </c>
      <c r="M2" s="58">
        <v>37.08</v>
      </c>
      <c r="N2" s="58">
        <v>37.12</v>
      </c>
      <c r="O2" s="66">
        <v>37.2</v>
      </c>
    </row>
    <row r="3" ht="17" customHeight="1" spans="1:17">
      <c r="A3" s="75"/>
      <c r="B3" s="75" t="s">
        <v>216</v>
      </c>
      <c r="C3" s="75" t="s">
        <v>217</v>
      </c>
      <c r="D3" s="76" t="s">
        <v>166</v>
      </c>
      <c r="E3" s="76" t="s">
        <v>167</v>
      </c>
      <c r="F3" s="76" t="s">
        <v>168</v>
      </c>
      <c r="G3" s="76" t="s">
        <v>169</v>
      </c>
      <c r="H3" s="76" t="s">
        <v>170</v>
      </c>
      <c r="I3" s="76" t="s">
        <v>171</v>
      </c>
      <c r="J3" s="76" t="s">
        <v>172</v>
      </c>
      <c r="K3" s="76" t="s">
        <v>173</v>
      </c>
      <c r="L3" s="76" t="s">
        <v>174</v>
      </c>
      <c r="M3" s="76" t="s">
        <v>175</v>
      </c>
      <c r="N3" s="76" t="s">
        <v>176</v>
      </c>
      <c r="O3" s="76" t="s">
        <v>177</v>
      </c>
      <c r="P3" s="73" t="s">
        <v>218</v>
      </c>
      <c r="Q3" t="s">
        <v>219</v>
      </c>
    </row>
    <row r="4" spans="1:15">
      <c r="A4" s="33">
        <v>10338.7049251404</v>
      </c>
      <c r="B4" s="74" t="s">
        <v>220</v>
      </c>
      <c r="C4" s="33" t="s">
        <v>221</v>
      </c>
      <c r="D4">
        <v>-0.156696483492851</v>
      </c>
      <c r="E4">
        <v>-0.116358771920204</v>
      </c>
      <c r="F4">
        <v>-0.272583961486816</v>
      </c>
      <c r="G4">
        <v>-0.0945766568183899</v>
      </c>
      <c r="H4">
        <v>-0.189165264368057</v>
      </c>
      <c r="I4">
        <v>-0.00984043627977371</v>
      </c>
      <c r="J4">
        <v>0.362095892429352</v>
      </c>
      <c r="K4">
        <v>0.8670254945755</v>
      </c>
      <c r="L4">
        <v>0.352999687194824</v>
      </c>
      <c r="M4">
        <v>-0.161882996559143</v>
      </c>
      <c r="N4">
        <v>-0.142106607556343</v>
      </c>
      <c r="O4">
        <v>-0.0827901512384415</v>
      </c>
    </row>
    <row r="5" spans="3:17">
      <c r="C5" s="33"/>
      <c r="D5">
        <f>D4+O2</f>
        <v>37.0433035165072</v>
      </c>
      <c r="E5">
        <f>D5+E4</f>
        <v>36.9269447445869</v>
      </c>
      <c r="F5">
        <f t="shared" ref="F5:O5" si="0">E5+F4</f>
        <v>36.6543607831001</v>
      </c>
      <c r="G5">
        <f t="shared" si="0"/>
        <v>36.5597841262817</v>
      </c>
      <c r="H5">
        <f t="shared" si="0"/>
        <v>36.3706188619137</v>
      </c>
      <c r="I5">
        <f t="shared" si="0"/>
        <v>36.3607784256339</v>
      </c>
      <c r="J5">
        <f t="shared" si="0"/>
        <v>36.7228743180633</v>
      </c>
      <c r="K5">
        <f t="shared" si="0"/>
        <v>37.5898998126388</v>
      </c>
      <c r="L5">
        <f t="shared" si="0"/>
        <v>37.9428994998336</v>
      </c>
      <c r="M5">
        <f t="shared" si="0"/>
        <v>37.7810165032744</v>
      </c>
      <c r="N5">
        <f t="shared" si="0"/>
        <v>37.6389098957181</v>
      </c>
      <c r="O5">
        <f t="shared" si="0"/>
        <v>37.5561197444797</v>
      </c>
      <c r="P5" s="73">
        <f>O5-O2</f>
        <v>0.356119744479656</v>
      </c>
      <c r="Q5">
        <f>A4-A2</f>
        <v>1641.0455700444</v>
      </c>
    </row>
    <row r="6" spans="3:16">
      <c r="C6" s="33"/>
      <c r="D6">
        <f>O5+D4</f>
        <v>37.3994232609868</v>
      </c>
      <c r="E6">
        <f>D6+E4</f>
        <v>37.2830644890666</v>
      </c>
      <c r="F6">
        <f t="shared" ref="F6:O6" si="1">E6+F4</f>
        <v>37.0104805275798</v>
      </c>
      <c r="G6">
        <f t="shared" si="1"/>
        <v>36.9159038707614</v>
      </c>
      <c r="H6">
        <f t="shared" si="1"/>
        <v>36.7267386063933</v>
      </c>
      <c r="I6">
        <f t="shared" si="1"/>
        <v>36.7168981701136</v>
      </c>
      <c r="J6">
        <f t="shared" si="1"/>
        <v>37.0789940625429</v>
      </c>
      <c r="K6">
        <f t="shared" si="1"/>
        <v>37.9460195571184</v>
      </c>
      <c r="L6">
        <f t="shared" si="1"/>
        <v>38.2990192443132</v>
      </c>
      <c r="M6">
        <f t="shared" si="1"/>
        <v>38.1371362477541</v>
      </c>
      <c r="N6">
        <f t="shared" si="1"/>
        <v>37.9950296401978</v>
      </c>
      <c r="O6">
        <f t="shared" si="1"/>
        <v>37.9122394889593</v>
      </c>
      <c r="P6" s="73">
        <f>O6-O2</f>
        <v>0.712239488959312</v>
      </c>
    </row>
    <row r="7" spans="1:15">
      <c r="A7" s="33">
        <v>9638.809803624</v>
      </c>
      <c r="B7" s="74" t="s">
        <v>222</v>
      </c>
      <c r="C7" s="33" t="s">
        <v>223</v>
      </c>
      <c r="D7">
        <v>-0.184203386306763</v>
      </c>
      <c r="E7">
        <v>-0.111334778368473</v>
      </c>
      <c r="F7">
        <v>-0.254170358181</v>
      </c>
      <c r="G7">
        <v>-0.0869015008211136</v>
      </c>
      <c r="H7">
        <v>-0.211028501391411</v>
      </c>
      <c r="I7">
        <v>0.0229774154722691</v>
      </c>
      <c r="J7">
        <v>0.258031338453293</v>
      </c>
      <c r="K7">
        <v>0.748552083969116</v>
      </c>
      <c r="L7">
        <v>0.269846379756927</v>
      </c>
      <c r="M7">
        <v>-0.165730834007263</v>
      </c>
      <c r="N7">
        <v>-0.123709142208099</v>
      </c>
      <c r="O7">
        <v>-0.102597609162331</v>
      </c>
    </row>
    <row r="8" spans="3:17">
      <c r="C8" s="33"/>
      <c r="D8">
        <f>D7+O2</f>
        <v>37.0157966136932</v>
      </c>
      <c r="E8">
        <f>D8+E7</f>
        <v>36.9044618353248</v>
      </c>
      <c r="F8">
        <f t="shared" ref="F8:O8" si="2">E8+F7</f>
        <v>36.6502914771438</v>
      </c>
      <c r="G8">
        <f t="shared" si="2"/>
        <v>36.5633899763227</v>
      </c>
      <c r="H8">
        <f t="shared" si="2"/>
        <v>36.3523614749312</v>
      </c>
      <c r="I8">
        <f t="shared" si="2"/>
        <v>36.3753388904035</v>
      </c>
      <c r="J8">
        <f t="shared" si="2"/>
        <v>36.6333702288568</v>
      </c>
      <c r="K8">
        <f t="shared" si="2"/>
        <v>37.3819223128259</v>
      </c>
      <c r="L8">
        <f t="shared" si="2"/>
        <v>37.6517686925828</v>
      </c>
      <c r="M8">
        <f t="shared" si="2"/>
        <v>37.4860378585756</v>
      </c>
      <c r="N8">
        <f t="shared" si="2"/>
        <v>37.3623287163675</v>
      </c>
      <c r="O8">
        <f t="shared" si="2"/>
        <v>37.2597311072052</v>
      </c>
      <c r="P8" s="73">
        <f>O8-O2</f>
        <v>0.0597311072051525</v>
      </c>
      <c r="Q8">
        <f>A7-A2</f>
        <v>941.150448528</v>
      </c>
    </row>
    <row r="9" spans="3:16">
      <c r="C9" s="33"/>
      <c r="D9">
        <f>O8+D7</f>
        <v>37.0755277208984</v>
      </c>
      <c r="E9">
        <f>D9+E7</f>
        <v>36.9641929425299</v>
      </c>
      <c r="F9">
        <f t="shared" ref="F9:O9" si="3">E9+F7</f>
        <v>36.7100225843489</v>
      </c>
      <c r="G9">
        <f t="shared" si="3"/>
        <v>36.6231210835278</v>
      </c>
      <c r="H9">
        <f t="shared" si="3"/>
        <v>36.4120925821364</v>
      </c>
      <c r="I9">
        <f t="shared" si="3"/>
        <v>36.4350699976087</v>
      </c>
      <c r="J9">
        <f t="shared" si="3"/>
        <v>36.693101336062</v>
      </c>
      <c r="K9">
        <f t="shared" si="3"/>
        <v>37.4416534200311</v>
      </c>
      <c r="L9">
        <f t="shared" si="3"/>
        <v>37.711499799788</v>
      </c>
      <c r="M9">
        <f t="shared" si="3"/>
        <v>37.5457689657807</v>
      </c>
      <c r="N9">
        <f t="shared" si="3"/>
        <v>37.4220598235726</v>
      </c>
      <c r="O9">
        <f t="shared" si="3"/>
        <v>37.3194622144103</v>
      </c>
      <c r="P9" s="73">
        <f>O9-O2</f>
        <v>0.119462214410305</v>
      </c>
    </row>
    <row r="10" spans="1:15">
      <c r="A10" s="33">
        <v>8070.479128896</v>
      </c>
      <c r="B10" s="74" t="s">
        <v>224</v>
      </c>
      <c r="C10" s="33" t="s">
        <v>225</v>
      </c>
      <c r="D10">
        <v>-0.153834506869316</v>
      </c>
      <c r="E10">
        <v>-0.130144819617271</v>
      </c>
      <c r="F10">
        <v>-0.226247370243073</v>
      </c>
      <c r="G10">
        <v>-0.134478941559792</v>
      </c>
      <c r="H10">
        <v>-0.233195319771767</v>
      </c>
      <c r="I10">
        <v>-0.00171585474163294</v>
      </c>
      <c r="J10">
        <v>-0.0296607688069344</v>
      </c>
      <c r="K10">
        <v>0.323227435350418</v>
      </c>
      <c r="L10">
        <v>0.101460605859756</v>
      </c>
      <c r="M10">
        <v>-0.11733141541481</v>
      </c>
      <c r="N10">
        <v>-0.155015259981155</v>
      </c>
      <c r="O10">
        <v>-0.0798926949501038</v>
      </c>
    </row>
    <row r="11" spans="3:17">
      <c r="C11" s="33"/>
      <c r="D11">
        <f>O2+D10</f>
        <v>37.0461654931307</v>
      </c>
      <c r="E11">
        <f>D11+E10</f>
        <v>36.9160206735134</v>
      </c>
      <c r="F11">
        <f t="shared" ref="F11:O11" si="4">E11+F10</f>
        <v>36.6897733032703</v>
      </c>
      <c r="G11">
        <f t="shared" si="4"/>
        <v>36.5552943617106</v>
      </c>
      <c r="H11">
        <f t="shared" si="4"/>
        <v>36.3220990419388</v>
      </c>
      <c r="I11">
        <f t="shared" si="4"/>
        <v>36.3203831871972</v>
      </c>
      <c r="J11">
        <f t="shared" si="4"/>
        <v>36.2907224183902</v>
      </c>
      <c r="K11">
        <f t="shared" si="4"/>
        <v>36.6139498537406</v>
      </c>
      <c r="L11">
        <f t="shared" si="4"/>
        <v>36.7154104596004</v>
      </c>
      <c r="M11">
        <f t="shared" si="4"/>
        <v>36.5980790441856</v>
      </c>
      <c r="N11">
        <f t="shared" si="4"/>
        <v>36.4430637842044</v>
      </c>
      <c r="O11">
        <f t="shared" si="4"/>
        <v>36.3631710892543</v>
      </c>
      <c r="P11" s="73">
        <f>O11-O2</f>
        <v>-0.83682891074568</v>
      </c>
      <c r="Q11">
        <f>A10-A2</f>
        <v>-627.180226200001</v>
      </c>
    </row>
    <row r="12" spans="4:16">
      <c r="D12">
        <f>O11+D10</f>
        <v>36.209336582385</v>
      </c>
      <c r="E12">
        <f>D12+E10</f>
        <v>36.0791917627677</v>
      </c>
      <c r="F12">
        <f t="shared" ref="F12:O12" si="5">E12+F10</f>
        <v>35.8529443925247</v>
      </c>
      <c r="G12">
        <f t="shared" si="5"/>
        <v>35.7184654509649</v>
      </c>
      <c r="H12">
        <f t="shared" si="5"/>
        <v>35.4852701311931</v>
      </c>
      <c r="I12">
        <f t="shared" si="5"/>
        <v>35.4835542764515</v>
      </c>
      <c r="J12">
        <f t="shared" si="5"/>
        <v>35.4538935076445</v>
      </c>
      <c r="K12">
        <f t="shared" si="5"/>
        <v>35.777120942995</v>
      </c>
      <c r="L12">
        <f t="shared" si="5"/>
        <v>35.8785815488547</v>
      </c>
      <c r="M12">
        <f t="shared" si="5"/>
        <v>35.7612501334399</v>
      </c>
      <c r="N12">
        <f t="shared" si="5"/>
        <v>35.6062348734587</v>
      </c>
      <c r="O12">
        <f t="shared" si="5"/>
        <v>35.5263421785086</v>
      </c>
      <c r="P12" s="73">
        <f>O12-O2</f>
        <v>-1.67365782149136</v>
      </c>
    </row>
    <row r="13" spans="3:3">
      <c r="C13" s="33">
        <f>6500+2500+600</f>
        <v>9600</v>
      </c>
    </row>
    <row r="14" spans="2:15">
      <c r="B14" s="74" t="s">
        <v>226</v>
      </c>
      <c r="C14" s="33" t="s">
        <v>227</v>
      </c>
      <c r="D14">
        <v>-0.20772385597229</v>
      </c>
      <c r="E14">
        <v>-0.121913902461529</v>
      </c>
      <c r="F14">
        <v>-0.274259686470032</v>
      </c>
      <c r="G14">
        <v>-0.203491404652595</v>
      </c>
      <c r="H14">
        <v>-0.221665263175964</v>
      </c>
      <c r="I14">
        <v>-0.0563016831874847</v>
      </c>
      <c r="J14">
        <v>0.404239594936371</v>
      </c>
      <c r="K14">
        <v>0.927695035934448</v>
      </c>
      <c r="L14">
        <v>0.585037469863892</v>
      </c>
      <c r="M14">
        <v>-0.273259162902832</v>
      </c>
      <c r="N14">
        <v>-0.210208758711815</v>
      </c>
      <c r="O14">
        <v>-0.164365723729134</v>
      </c>
    </row>
    <row r="15" spans="2:16">
      <c r="B15" s="74"/>
      <c r="C15" s="33"/>
      <c r="D15">
        <f>O2+D14</f>
        <v>36.9922761440277</v>
      </c>
      <c r="E15">
        <f>D15+E14</f>
        <v>36.8703622415662</v>
      </c>
      <c r="F15">
        <f>E15+F14</f>
        <v>36.5961025550962</v>
      </c>
      <c r="G15">
        <f t="shared" ref="F15:O15" si="6">F15+G14</f>
        <v>36.3926111504436</v>
      </c>
      <c r="H15">
        <f t="shared" si="6"/>
        <v>36.1709458872676</v>
      </c>
      <c r="I15">
        <f t="shared" si="6"/>
        <v>36.1146442040801</v>
      </c>
      <c r="J15">
        <f t="shared" si="6"/>
        <v>36.5188837990165</v>
      </c>
      <c r="K15">
        <f t="shared" si="6"/>
        <v>37.4465788349509</v>
      </c>
      <c r="L15">
        <f t="shared" si="6"/>
        <v>38.0316163048148</v>
      </c>
      <c r="M15">
        <f t="shared" si="6"/>
        <v>37.758357141912</v>
      </c>
      <c r="N15">
        <f t="shared" si="6"/>
        <v>37.5481483832002</v>
      </c>
      <c r="O15">
        <f t="shared" si="6"/>
        <v>37.383782659471</v>
      </c>
      <c r="P15" s="73">
        <f>O15-O2</f>
        <v>0.183782659471035</v>
      </c>
    </row>
    <row r="16" spans="2:15">
      <c r="B16" s="74" t="s">
        <v>228</v>
      </c>
      <c r="C16" s="33" t="s">
        <v>229</v>
      </c>
      <c r="D16">
        <v>-0.209880441427231</v>
      </c>
      <c r="E16">
        <v>-0.0841311663389206</v>
      </c>
      <c r="F16">
        <v>-0.242032900452614</v>
      </c>
      <c r="G16">
        <v>-0.174667492508888</v>
      </c>
      <c r="H16">
        <v>-0.214488327503204</v>
      </c>
      <c r="I16">
        <v>-0.0397701822221279</v>
      </c>
      <c r="J16">
        <v>0.344872772693634</v>
      </c>
      <c r="K16">
        <v>0.814617216587067</v>
      </c>
      <c r="L16">
        <v>0.395214378833771</v>
      </c>
      <c r="M16">
        <v>-0.20404951274395</v>
      </c>
      <c r="N16">
        <v>-0.229041233658791</v>
      </c>
      <c r="O16">
        <v>-0.126021131873131</v>
      </c>
    </row>
    <row r="17" spans="2:16">
      <c r="B17" s="74"/>
      <c r="C17" s="33"/>
      <c r="D17">
        <f>O2+D16</f>
        <v>36.9901195585728</v>
      </c>
      <c r="E17">
        <f>D17+E16</f>
        <v>36.9059883922339</v>
      </c>
      <c r="F17">
        <f t="shared" ref="F17:O17" si="7">E17+F16</f>
        <v>36.6639554917812</v>
      </c>
      <c r="G17">
        <f t="shared" si="7"/>
        <v>36.4892879992723</v>
      </c>
      <c r="H17">
        <f t="shared" si="7"/>
        <v>36.2747996717691</v>
      </c>
      <c r="I17">
        <f t="shared" si="7"/>
        <v>36.235029489547</v>
      </c>
      <c r="J17">
        <f t="shared" si="7"/>
        <v>36.5799022622407</v>
      </c>
      <c r="K17">
        <f t="shared" si="7"/>
        <v>37.3945194788277</v>
      </c>
      <c r="L17">
        <f t="shared" si="7"/>
        <v>37.7897338576615</v>
      </c>
      <c r="M17">
        <f t="shared" si="7"/>
        <v>37.5856843449175</v>
      </c>
      <c r="N17">
        <f t="shared" si="7"/>
        <v>37.3566431112587</v>
      </c>
      <c r="O17">
        <f t="shared" si="7"/>
        <v>37.2306219793856</v>
      </c>
      <c r="P17" s="73">
        <f>O17-O2</f>
        <v>0.0306219793856144</v>
      </c>
    </row>
    <row r="18" spans="2:15">
      <c r="B18" s="74" t="s">
        <v>230</v>
      </c>
      <c r="C18" s="33" t="s">
        <v>231</v>
      </c>
      <c r="D18">
        <v>-0.145161554217339</v>
      </c>
      <c r="E18">
        <v>-0.0297096408903599</v>
      </c>
      <c r="F18">
        <v>-0.172263383865356</v>
      </c>
      <c r="G18">
        <v>-0.130486533045769</v>
      </c>
      <c r="H18">
        <v>-0.199123963713646</v>
      </c>
      <c r="I18">
        <v>-0.00106739345937967</v>
      </c>
      <c r="J18">
        <v>0.107822120189667</v>
      </c>
      <c r="K18">
        <v>0.479973912239075</v>
      </c>
      <c r="L18">
        <v>0.131844758987427</v>
      </c>
      <c r="M18">
        <v>-0.177666485309601</v>
      </c>
      <c r="N18">
        <v>-0.292697995901108</v>
      </c>
      <c r="O18">
        <v>-0.103930115699768</v>
      </c>
    </row>
    <row r="19" spans="3:16">
      <c r="C19" s="33"/>
      <c r="D19">
        <f>O2+D18</f>
        <v>37.0548384457827</v>
      </c>
      <c r="E19">
        <f>D19+E18</f>
        <v>37.0251288048923</v>
      </c>
      <c r="F19">
        <f t="shared" ref="F19:O19" si="8">E19+F18</f>
        <v>36.8528654210269</v>
      </c>
      <c r="G19">
        <f t="shared" si="8"/>
        <v>36.7223788879812</v>
      </c>
      <c r="H19">
        <f t="shared" si="8"/>
        <v>36.5232549242675</v>
      </c>
      <c r="I19">
        <f t="shared" si="8"/>
        <v>36.5221875308082</v>
      </c>
      <c r="J19">
        <f t="shared" si="8"/>
        <v>36.6300096509978</v>
      </c>
      <c r="K19">
        <f t="shared" si="8"/>
        <v>37.1099835632369</v>
      </c>
      <c r="L19">
        <f t="shared" si="8"/>
        <v>37.2418283222243</v>
      </c>
      <c r="M19">
        <f t="shared" si="8"/>
        <v>37.0641618369147</v>
      </c>
      <c r="N19">
        <f t="shared" si="8"/>
        <v>36.7714638410136</v>
      </c>
      <c r="O19">
        <f t="shared" si="8"/>
        <v>36.6675337253138</v>
      </c>
      <c r="P19" s="73">
        <f>O19-O2</f>
        <v>-0.532466274686158</v>
      </c>
    </row>
    <row r="20" spans="3:3">
      <c r="C20" s="33"/>
    </row>
    <row r="21" spans="1:15">
      <c r="A21" s="33">
        <v>8325.542</v>
      </c>
      <c r="C21" s="33" t="s">
        <v>232</v>
      </c>
      <c r="D21">
        <v>-0.116565957665443</v>
      </c>
      <c r="E21">
        <v>-0.187054619193077</v>
      </c>
      <c r="F21">
        <v>-0.25864377617836</v>
      </c>
      <c r="G21">
        <v>-0.187471657991409</v>
      </c>
      <c r="H21">
        <v>-0.0651344954967499</v>
      </c>
      <c r="I21">
        <v>-0.0333843193948269</v>
      </c>
      <c r="J21">
        <v>0.872835636138916</v>
      </c>
      <c r="K21">
        <v>1.31695127487183</v>
      </c>
      <c r="L21">
        <v>1.01231122016907</v>
      </c>
      <c r="M21">
        <v>-0.266743421554565</v>
      </c>
      <c r="N21">
        <v>-0.132344752550125</v>
      </c>
      <c r="O21">
        <v>-0.0475186929106712</v>
      </c>
    </row>
    <row r="22" spans="3:16">
      <c r="C22" s="33"/>
      <c r="D22">
        <f>D21+O2</f>
        <v>37.0834340423346</v>
      </c>
      <c r="E22">
        <f>D22+E21</f>
        <v>36.8963794231415</v>
      </c>
      <c r="F22">
        <f t="shared" ref="F22:O22" si="9">E22+F21</f>
        <v>36.6377356469631</v>
      </c>
      <c r="G22">
        <f t="shared" si="9"/>
        <v>36.4502639889717</v>
      </c>
      <c r="H22">
        <f t="shared" si="9"/>
        <v>36.385129493475</v>
      </c>
      <c r="I22">
        <f t="shared" si="9"/>
        <v>36.3517451740801</v>
      </c>
      <c r="J22">
        <f t="shared" si="9"/>
        <v>37.2245808102191</v>
      </c>
      <c r="K22">
        <f t="shared" si="9"/>
        <v>38.5415320850909</v>
      </c>
      <c r="L22">
        <f t="shared" si="9"/>
        <v>39.55384330526</v>
      </c>
      <c r="M22">
        <f t="shared" si="9"/>
        <v>39.2870998837054</v>
      </c>
      <c r="N22">
        <f t="shared" si="9"/>
        <v>39.1547551311553</v>
      </c>
      <c r="O22">
        <f t="shared" si="9"/>
        <v>39.1072364382446</v>
      </c>
      <c r="P22" s="73">
        <f>O22-O2</f>
        <v>1.90723643824459</v>
      </c>
    </row>
    <row r="23" spans="1:15">
      <c r="A23" s="33">
        <v>6501.542</v>
      </c>
      <c r="C23" s="33" t="s">
        <v>233</v>
      </c>
      <c r="D23">
        <v>-0.196790635585785</v>
      </c>
      <c r="E23">
        <v>-0.317761242389679</v>
      </c>
      <c r="F23">
        <v>-0.209917426109314</v>
      </c>
      <c r="G23">
        <v>-0.446606010198593</v>
      </c>
      <c r="H23">
        <v>-0.122949324548245</v>
      </c>
      <c r="I23">
        <v>-0.132090091705322</v>
      </c>
      <c r="J23">
        <v>1.6185622215271</v>
      </c>
      <c r="K23">
        <v>2.29961037635803</v>
      </c>
      <c r="L23">
        <v>2.29006719589233</v>
      </c>
      <c r="M23">
        <v>-0.428285986185074</v>
      </c>
      <c r="N23">
        <v>-0.133484035730362</v>
      </c>
      <c r="O23">
        <v>0.146116524934769</v>
      </c>
    </row>
    <row r="24" spans="3:16">
      <c r="C24" s="33"/>
      <c r="D24">
        <f>D23+O2</f>
        <v>37.0032093644142</v>
      </c>
      <c r="E24">
        <f>D24+E23</f>
        <v>36.6854481220245</v>
      </c>
      <c r="F24">
        <f t="shared" ref="F24:O24" si="10">E24+F23</f>
        <v>36.4755306959152</v>
      </c>
      <c r="G24">
        <f t="shared" si="10"/>
        <v>36.0289246857166</v>
      </c>
      <c r="H24">
        <f t="shared" si="10"/>
        <v>35.9059753611684</v>
      </c>
      <c r="I24">
        <f t="shared" si="10"/>
        <v>35.7738852694631</v>
      </c>
      <c r="J24">
        <f t="shared" si="10"/>
        <v>37.3924474909902</v>
      </c>
      <c r="K24">
        <f t="shared" si="10"/>
        <v>39.6920578673482</v>
      </c>
      <c r="L24">
        <f t="shared" si="10"/>
        <v>41.9821250632405</v>
      </c>
      <c r="M24">
        <f t="shared" si="10"/>
        <v>41.5538390770554</v>
      </c>
      <c r="N24">
        <f t="shared" si="10"/>
        <v>41.4203550413251</v>
      </c>
      <c r="O24">
        <f t="shared" si="10"/>
        <v>41.5664715662599</v>
      </c>
      <c r="P24" s="73">
        <f>O24-O2</f>
        <v>4.36647156625985</v>
      </c>
    </row>
    <row r="25" spans="1:15">
      <c r="A25" s="33">
        <v>4677.542</v>
      </c>
      <c r="C25" s="33" t="s">
        <v>234</v>
      </c>
      <c r="D25">
        <v>-0.202144742012024</v>
      </c>
      <c r="E25">
        <v>-0.29465663433075</v>
      </c>
      <c r="F25">
        <v>-0.184239372611046</v>
      </c>
      <c r="G25">
        <v>-0.364792257547378</v>
      </c>
      <c r="H25">
        <v>-0.188520208001137</v>
      </c>
      <c r="I25">
        <v>-0.237752467393875</v>
      </c>
      <c r="J25">
        <v>1.71975755691528</v>
      </c>
      <c r="K25">
        <v>2.30101299285889</v>
      </c>
      <c r="L25">
        <v>2.45969557762146</v>
      </c>
      <c r="M25">
        <v>-0.510629415512085</v>
      </c>
      <c r="N25">
        <v>-0.154972448945045</v>
      </c>
      <c r="O25">
        <v>0.196530565619469</v>
      </c>
    </row>
    <row r="26" spans="3:16">
      <c r="C26" s="33"/>
      <c r="D26">
        <f>D25+O2</f>
        <v>36.997855257988</v>
      </c>
      <c r="E26">
        <f>D26+E25</f>
        <v>36.7031986236572</v>
      </c>
      <c r="F26">
        <f t="shared" ref="F26:O26" si="11">E26+F25</f>
        <v>36.5189592510462</v>
      </c>
      <c r="G26">
        <f t="shared" si="11"/>
        <v>36.1541669934988</v>
      </c>
      <c r="H26">
        <f t="shared" si="11"/>
        <v>35.9656467854977</v>
      </c>
      <c r="I26">
        <f t="shared" si="11"/>
        <v>35.7278943181038</v>
      </c>
      <c r="J26">
        <f t="shared" si="11"/>
        <v>37.4476518750191</v>
      </c>
      <c r="K26">
        <f t="shared" si="11"/>
        <v>39.748664867878</v>
      </c>
      <c r="L26">
        <f t="shared" si="11"/>
        <v>42.2083604454994</v>
      </c>
      <c r="M26">
        <f t="shared" si="11"/>
        <v>41.6977310299873</v>
      </c>
      <c r="N26">
        <f t="shared" si="11"/>
        <v>41.5427585810423</v>
      </c>
      <c r="O26">
        <f t="shared" si="11"/>
        <v>41.7392891466618</v>
      </c>
      <c r="P26" s="73">
        <f>O26-O2</f>
        <v>4.53928914666176</v>
      </c>
    </row>
    <row r="27" spans="3:3">
      <c r="C27" s="33"/>
    </row>
    <row r="28" spans="3:15">
      <c r="C28" s="33" t="s">
        <v>235</v>
      </c>
      <c r="D28">
        <v>-0.110406562685967</v>
      </c>
      <c r="E28">
        <v>-0.149597123265266</v>
      </c>
      <c r="F28">
        <v>-0.280897408723831</v>
      </c>
      <c r="G28">
        <v>-0.156295031309128</v>
      </c>
      <c r="H28">
        <v>-0.146614193916321</v>
      </c>
      <c r="I28">
        <v>-0.036572527140379</v>
      </c>
      <c r="J28">
        <v>0.586302518844604</v>
      </c>
      <c r="K28">
        <v>1.04424643516541</v>
      </c>
      <c r="L28">
        <v>0.650571167469025</v>
      </c>
      <c r="M28">
        <v>-0.201467722654343</v>
      </c>
      <c r="N28">
        <v>-0.174169823527336</v>
      </c>
      <c r="O28">
        <v>-0.1014663875103</v>
      </c>
    </row>
    <row r="29" spans="3:16">
      <c r="C29" s="33"/>
      <c r="D29">
        <f>D28+O2</f>
        <v>37.089593437314</v>
      </c>
      <c r="E29">
        <f>D29+E28</f>
        <v>36.9399963140488</v>
      </c>
      <c r="F29">
        <f t="shared" ref="F29:O29" si="12">E29+F28</f>
        <v>36.6590989053249</v>
      </c>
      <c r="G29">
        <f t="shared" si="12"/>
        <v>36.5028038740158</v>
      </c>
      <c r="H29">
        <f t="shared" si="12"/>
        <v>36.3561896800995</v>
      </c>
      <c r="I29">
        <f t="shared" si="12"/>
        <v>36.3196171529591</v>
      </c>
      <c r="J29">
        <f t="shared" si="12"/>
        <v>36.9059196718037</v>
      </c>
      <c r="K29">
        <f t="shared" si="12"/>
        <v>37.9501661069691</v>
      </c>
      <c r="L29">
        <f t="shared" si="12"/>
        <v>38.6007372744382</v>
      </c>
      <c r="M29">
        <f t="shared" si="12"/>
        <v>38.3992695517838</v>
      </c>
      <c r="N29">
        <f t="shared" si="12"/>
        <v>38.2250997282565</v>
      </c>
      <c r="O29">
        <f t="shared" si="12"/>
        <v>38.1236333407462</v>
      </c>
      <c r="P29" s="73">
        <f>O29-O2</f>
        <v>0.923633340746171</v>
      </c>
    </row>
    <row r="30" spans="3:15">
      <c r="C30" s="33" t="s">
        <v>236</v>
      </c>
      <c r="D30">
        <v>-0.185816422104836</v>
      </c>
      <c r="E30">
        <v>-0.309295445680618</v>
      </c>
      <c r="F30">
        <v>-0.249845594167709</v>
      </c>
      <c r="G30">
        <v>-0.414009064435959</v>
      </c>
      <c r="H30">
        <v>-0.116508617997169</v>
      </c>
      <c r="I30">
        <v>-0.134452134370804</v>
      </c>
      <c r="J30">
        <v>1.47301959991455</v>
      </c>
      <c r="K30">
        <v>2.14210367202759</v>
      </c>
      <c r="L30">
        <v>2.18863701820373</v>
      </c>
      <c r="M30">
        <v>-0.422820597887039</v>
      </c>
      <c r="N30">
        <v>-0.145278751850128</v>
      </c>
      <c r="O30">
        <v>0.12584599852562</v>
      </c>
    </row>
    <row r="31" spans="3:16">
      <c r="C31" s="33"/>
      <c r="D31">
        <f>D30+O2</f>
        <v>37.0141835778952</v>
      </c>
      <c r="E31">
        <f>D31+E30</f>
        <v>36.7048881322145</v>
      </c>
      <c r="F31">
        <f t="shared" ref="F31:O31" si="13">E31+F30</f>
        <v>36.4550425380468</v>
      </c>
      <c r="G31">
        <f t="shared" si="13"/>
        <v>36.0410334736109</v>
      </c>
      <c r="H31">
        <f t="shared" si="13"/>
        <v>35.9245248556137</v>
      </c>
      <c r="I31">
        <f t="shared" si="13"/>
        <v>35.7900727212429</v>
      </c>
      <c r="J31">
        <f t="shared" si="13"/>
        <v>37.2630923211575</v>
      </c>
      <c r="K31">
        <f t="shared" si="13"/>
        <v>39.405195993185</v>
      </c>
      <c r="L31">
        <f t="shared" si="13"/>
        <v>41.5938330113888</v>
      </c>
      <c r="M31">
        <f t="shared" si="13"/>
        <v>41.1710124135017</v>
      </c>
      <c r="N31">
        <f t="shared" si="13"/>
        <v>41.0257336616516</v>
      </c>
      <c r="O31">
        <f t="shared" si="13"/>
        <v>41.1515796601772</v>
      </c>
      <c r="P31" s="73">
        <f>O31-O2</f>
        <v>3.95157966017722</v>
      </c>
    </row>
    <row r="32" spans="3:15">
      <c r="C32" s="33" t="s">
        <v>237</v>
      </c>
      <c r="D32">
        <v>-0.182782396674156</v>
      </c>
      <c r="E32">
        <v>-0.31110742688179</v>
      </c>
      <c r="F32">
        <v>-0.185086324810982</v>
      </c>
      <c r="G32">
        <v>-0.401015073060989</v>
      </c>
      <c r="H32">
        <v>-0.196692869067192</v>
      </c>
      <c r="I32">
        <v>-0.190439596772194</v>
      </c>
      <c r="J32">
        <v>1.78257298469544</v>
      </c>
      <c r="K32">
        <v>2.39740490913391</v>
      </c>
      <c r="L32">
        <v>2.50469541549683</v>
      </c>
      <c r="M32">
        <v>-0.463745623826981</v>
      </c>
      <c r="N32">
        <v>-0.149103254079819</v>
      </c>
      <c r="O32">
        <v>0.227536767721176</v>
      </c>
    </row>
    <row r="33" spans="3:16">
      <c r="C33" s="33"/>
      <c r="D33">
        <f>D32+O2</f>
        <v>37.0172176033258</v>
      </c>
      <c r="E33">
        <f>D33+E32</f>
        <v>36.7061101764441</v>
      </c>
      <c r="F33">
        <f t="shared" ref="F33:O33" si="14">E33+F32</f>
        <v>36.5210238516331</v>
      </c>
      <c r="G33">
        <f t="shared" si="14"/>
        <v>36.1200087785721</v>
      </c>
      <c r="H33">
        <f t="shared" si="14"/>
        <v>35.9233159095049</v>
      </c>
      <c r="I33">
        <f t="shared" si="14"/>
        <v>35.7328763127327</v>
      </c>
      <c r="J33">
        <f t="shared" si="14"/>
        <v>37.5154492974281</v>
      </c>
      <c r="K33">
        <f t="shared" si="14"/>
        <v>39.9128542065621</v>
      </c>
      <c r="L33">
        <f t="shared" si="14"/>
        <v>42.4175496220589</v>
      </c>
      <c r="M33">
        <f t="shared" si="14"/>
        <v>41.9538039982319</v>
      </c>
      <c r="N33">
        <f t="shared" si="14"/>
        <v>41.8047007441521</v>
      </c>
      <c r="O33">
        <f t="shared" si="14"/>
        <v>42.0322375118733</v>
      </c>
      <c r="P33" s="73">
        <f>O33-O2</f>
        <v>4.83223751187326</v>
      </c>
    </row>
    <row r="35" spans="2:15">
      <c r="B35" s="74" t="s">
        <v>238</v>
      </c>
      <c r="C35" s="33" t="s">
        <v>239</v>
      </c>
      <c r="D35">
        <v>-0.177364185452461</v>
      </c>
      <c r="E35">
        <v>-0.126250356435776</v>
      </c>
      <c r="F35">
        <v>-0.278388440608978</v>
      </c>
      <c r="G35">
        <v>-0.129326313734055</v>
      </c>
      <c r="H35">
        <v>-0.158411204814911</v>
      </c>
      <c r="I35">
        <v>0.000748212449252605</v>
      </c>
      <c r="J35">
        <v>0.236196041107178</v>
      </c>
      <c r="K35">
        <v>0.758838772773743</v>
      </c>
      <c r="L35">
        <v>0.283241897821426</v>
      </c>
      <c r="M35">
        <v>-0.154210478067398</v>
      </c>
      <c r="N35">
        <v>-0.153129816055298</v>
      </c>
      <c r="O35">
        <v>-0.0865882933139801</v>
      </c>
    </row>
    <row r="36" spans="3:16">
      <c r="C36" s="33"/>
      <c r="D36">
        <f>D35+O2</f>
        <v>37.0226358145475</v>
      </c>
      <c r="E36">
        <f>D36+E35</f>
        <v>36.8963854581118</v>
      </c>
      <c r="F36">
        <f t="shared" ref="F36:O36" si="15">E36+F35</f>
        <v>36.6179970175028</v>
      </c>
      <c r="G36">
        <f t="shared" si="15"/>
        <v>36.4886707037687</v>
      </c>
      <c r="H36">
        <f t="shared" si="15"/>
        <v>36.3302594989538</v>
      </c>
      <c r="I36">
        <f t="shared" si="15"/>
        <v>36.3310077114031</v>
      </c>
      <c r="J36">
        <f t="shared" si="15"/>
        <v>36.5672037525103</v>
      </c>
      <c r="K36">
        <f t="shared" si="15"/>
        <v>37.326042525284</v>
      </c>
      <c r="L36">
        <f t="shared" si="15"/>
        <v>37.6092844231054</v>
      </c>
      <c r="M36">
        <f t="shared" si="15"/>
        <v>37.455073945038</v>
      </c>
      <c r="N36">
        <f t="shared" si="15"/>
        <v>37.3019441289827</v>
      </c>
      <c r="O36">
        <f t="shared" si="15"/>
        <v>37.2153558356687</v>
      </c>
      <c r="P36" s="73">
        <f>O36-O2</f>
        <v>0.0153558356687427</v>
      </c>
    </row>
    <row r="37" spans="2:15">
      <c r="B37" s="74" t="s">
        <v>240</v>
      </c>
      <c r="C37" s="33" t="s">
        <v>241</v>
      </c>
      <c r="D37">
        <v>-0.169515386223793</v>
      </c>
      <c r="E37">
        <v>-0.181133255362511</v>
      </c>
      <c r="F37">
        <v>-0.261533707380295</v>
      </c>
      <c r="G37">
        <v>-0.141660019755363</v>
      </c>
      <c r="H37">
        <v>-0.107481740415096</v>
      </c>
      <c r="I37">
        <v>0.00592347513884306</v>
      </c>
      <c r="J37">
        <v>0.665375888347626</v>
      </c>
      <c r="K37">
        <v>1.1364324092865</v>
      </c>
      <c r="L37">
        <v>0.748507559299469</v>
      </c>
      <c r="M37">
        <v>-0.228985771536827</v>
      </c>
      <c r="N37">
        <v>-0.151356771588326</v>
      </c>
      <c r="O37">
        <v>-0.0757974609732628</v>
      </c>
    </row>
    <row r="38" spans="3:16">
      <c r="C38" s="33"/>
      <c r="D38">
        <f>D37+O2</f>
        <v>37.0304846137762</v>
      </c>
      <c r="E38">
        <f>D38+E37</f>
        <v>36.8493513584137</v>
      </c>
      <c r="F38">
        <f t="shared" ref="F38:O38" si="16">E38+F37</f>
        <v>36.5878176510334</v>
      </c>
      <c r="G38">
        <f t="shared" si="16"/>
        <v>36.446157631278</v>
      </c>
      <c r="H38">
        <f t="shared" si="16"/>
        <v>36.3386758908629</v>
      </c>
      <c r="I38">
        <f t="shared" si="16"/>
        <v>36.3445993660018</v>
      </c>
      <c r="J38">
        <f t="shared" si="16"/>
        <v>37.0099752543494</v>
      </c>
      <c r="K38">
        <f t="shared" si="16"/>
        <v>38.1464076636359</v>
      </c>
      <c r="L38">
        <f t="shared" si="16"/>
        <v>38.8949152229354</v>
      </c>
      <c r="M38">
        <f t="shared" si="16"/>
        <v>38.6659294513986</v>
      </c>
      <c r="N38">
        <f t="shared" si="16"/>
        <v>38.5145726798102</v>
      </c>
      <c r="O38">
        <f t="shared" si="16"/>
        <v>38.438775218837</v>
      </c>
      <c r="P38" s="73">
        <f>O38-O2</f>
        <v>1.23877521883696</v>
      </c>
    </row>
    <row r="39" spans="2:15">
      <c r="B39" s="74" t="s">
        <v>242</v>
      </c>
      <c r="C39" s="33" t="s">
        <v>243</v>
      </c>
      <c r="D39">
        <v>-0.180973321199417</v>
      </c>
      <c r="E39">
        <v>-0.296914637088776</v>
      </c>
      <c r="F39">
        <v>-0.193368792533875</v>
      </c>
      <c r="G39">
        <v>-0.384092152118683</v>
      </c>
      <c r="H39">
        <v>-0.112148858606815</v>
      </c>
      <c r="I39">
        <v>-0.130676880478859</v>
      </c>
      <c r="J39">
        <v>1.47969508171081</v>
      </c>
      <c r="K39">
        <v>2.0625729560852</v>
      </c>
      <c r="L39">
        <v>2.14610815048218</v>
      </c>
      <c r="M39">
        <v>-0.407740354537964</v>
      </c>
      <c r="N39">
        <v>-0.149700701236725</v>
      </c>
      <c r="O39">
        <v>0.140027031302452</v>
      </c>
    </row>
    <row r="40" spans="4:16">
      <c r="D40">
        <f>D39+O2</f>
        <v>37.0190266788006</v>
      </c>
      <c r="E40">
        <f>D40+E39</f>
        <v>36.7221120417118</v>
      </c>
      <c r="F40">
        <f t="shared" ref="F40:O40" si="17">E40+F39</f>
        <v>36.5287432491779</v>
      </c>
      <c r="G40">
        <f t="shared" si="17"/>
        <v>36.1446510970593</v>
      </c>
      <c r="H40">
        <f t="shared" si="17"/>
        <v>36.0325022384524</v>
      </c>
      <c r="I40">
        <f t="shared" si="17"/>
        <v>35.9018253579736</v>
      </c>
      <c r="J40">
        <f t="shared" si="17"/>
        <v>37.3815204396844</v>
      </c>
      <c r="K40">
        <f t="shared" si="17"/>
        <v>39.4440933957696</v>
      </c>
      <c r="L40">
        <f t="shared" si="17"/>
        <v>41.5902015462518</v>
      </c>
      <c r="M40">
        <f t="shared" si="17"/>
        <v>41.1824611917138</v>
      </c>
      <c r="N40">
        <f t="shared" si="17"/>
        <v>41.0327604904771</v>
      </c>
      <c r="O40">
        <f t="shared" si="17"/>
        <v>41.1727875217795</v>
      </c>
      <c r="P40" s="73">
        <f>O40-O2</f>
        <v>3.97278752177952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J40" sqref="J40"/>
    </sheetView>
  </sheetViews>
  <sheetFormatPr defaultColWidth="9" defaultRowHeight="14.4"/>
  <cols>
    <col min="1" max="1" width="17.1296296296296" style="7" customWidth="1"/>
    <col min="2" max="2" width="7.5" style="7" customWidth="1"/>
    <col min="3" max="9" width="7.37962962962963" style="7" customWidth="1"/>
    <col min="10" max="11" width="6.37962962962963" style="7" customWidth="1"/>
    <col min="12" max="14" width="7.37962962962963" style="7" customWidth="1"/>
    <col min="15" max="15" width="8.87962962962963" style="7" customWidth="1"/>
    <col min="16" max="16384" width="9" style="7"/>
  </cols>
  <sheetData>
    <row r="1" spans="1:15">
      <c r="A1" s="18"/>
      <c r="B1" s="18"/>
      <c r="C1" s="18" t="s">
        <v>166</v>
      </c>
      <c r="D1" s="18" t="s">
        <v>167</v>
      </c>
      <c r="E1" s="18" t="s">
        <v>168</v>
      </c>
      <c r="F1" s="18" t="s">
        <v>169</v>
      </c>
      <c r="G1" s="18" t="s">
        <v>170</v>
      </c>
      <c r="H1" s="18" t="s">
        <v>171</v>
      </c>
      <c r="I1" s="18" t="s">
        <v>172</v>
      </c>
      <c r="J1" s="18" t="s">
        <v>173</v>
      </c>
      <c r="K1" s="18" t="s">
        <v>174</v>
      </c>
      <c r="L1" s="18" t="s">
        <v>175</v>
      </c>
      <c r="M1" s="18" t="s">
        <v>176</v>
      </c>
      <c r="N1" s="18" t="s">
        <v>177</v>
      </c>
      <c r="O1" s="18" t="s">
        <v>244</v>
      </c>
    </row>
    <row r="2" spans="1:15">
      <c r="A2" s="71" t="s">
        <v>245</v>
      </c>
      <c r="B2" s="12" t="s">
        <v>246</v>
      </c>
      <c r="C2" s="12">
        <v>-0.160074472427368</v>
      </c>
      <c r="D2" s="12">
        <v>-0.108220532536507</v>
      </c>
      <c r="E2" s="12">
        <v>-0.217375218868256</v>
      </c>
      <c r="F2" s="12">
        <v>-0.106606632471085</v>
      </c>
      <c r="G2" s="12">
        <v>-0.171822890639305</v>
      </c>
      <c r="H2" s="12">
        <v>-0.11771833896637</v>
      </c>
      <c r="I2" s="12">
        <v>0.0915572345256805</v>
      </c>
      <c r="J2" s="12">
        <v>0.38410085439682</v>
      </c>
      <c r="K2" s="12">
        <v>0.741470873355865</v>
      </c>
      <c r="L2" s="12">
        <v>-0.175651922821999</v>
      </c>
      <c r="M2" s="12">
        <v>-0.116619616746902</v>
      </c>
      <c r="N2" s="12">
        <v>0.0188943911343813</v>
      </c>
      <c r="O2" s="18">
        <f t="shared" ref="O2:O25" si="0">SUM(C2:N2)</f>
        <v>0.0619337279349549</v>
      </c>
    </row>
    <row r="3" spans="1:15">
      <c r="A3" s="71"/>
      <c r="B3" s="12" t="s">
        <v>247</v>
      </c>
      <c r="C3" s="12">
        <v>-0.170527696609497</v>
      </c>
      <c r="D3" s="12">
        <v>-0.10862585157156</v>
      </c>
      <c r="E3" s="12">
        <v>-0.217045366764069</v>
      </c>
      <c r="F3" s="12">
        <v>-0.0592739880084992</v>
      </c>
      <c r="G3" s="12">
        <v>-0.20424710214138</v>
      </c>
      <c r="H3" s="12">
        <v>-0.0929365903139114</v>
      </c>
      <c r="I3" s="12">
        <v>-0.04618701338768</v>
      </c>
      <c r="J3" s="12">
        <v>0.199148818850517</v>
      </c>
      <c r="K3" s="12">
        <v>0.614504098892212</v>
      </c>
      <c r="L3" s="12">
        <v>-0.125064581632614</v>
      </c>
      <c r="M3" s="12">
        <v>-0.154749974608421</v>
      </c>
      <c r="N3" s="12">
        <v>-0.0229126531630755</v>
      </c>
      <c r="O3" s="18">
        <f t="shared" si="0"/>
        <v>-0.387917900457978</v>
      </c>
    </row>
    <row r="4" spans="1:15">
      <c r="A4" s="71"/>
      <c r="B4" s="12" t="s">
        <v>248</v>
      </c>
      <c r="C4" s="12">
        <v>-0.188663437962532</v>
      </c>
      <c r="D4" s="12">
        <v>-0.0714736580848694</v>
      </c>
      <c r="E4" s="12">
        <v>-0.218098491430283</v>
      </c>
      <c r="F4" s="12">
        <v>-0.0633445307612419</v>
      </c>
      <c r="G4" s="12">
        <v>-0.192954197525978</v>
      </c>
      <c r="H4" s="12">
        <v>-0.0581244193017483</v>
      </c>
      <c r="I4" s="12">
        <v>-0.0135005852207542</v>
      </c>
      <c r="J4" s="12">
        <v>0.251669675111771</v>
      </c>
      <c r="K4" s="12">
        <v>0.169708013534546</v>
      </c>
      <c r="L4" s="12">
        <v>-0.104724586009979</v>
      </c>
      <c r="M4" s="12">
        <v>-0.0839256346225739</v>
      </c>
      <c r="N4" s="12">
        <v>-0.0588437989354134</v>
      </c>
      <c r="O4" s="18">
        <f t="shared" si="0"/>
        <v>-0.632275651209056</v>
      </c>
    </row>
    <row r="5" spans="1:15">
      <c r="A5" s="12" t="s">
        <v>249</v>
      </c>
      <c r="B5" s="12" t="s">
        <v>246</v>
      </c>
      <c r="C5" s="18">
        <v>-0.12294740229845</v>
      </c>
      <c r="D5" s="18">
        <v>-0.195289596915245</v>
      </c>
      <c r="E5" s="18">
        <v>-0.199273899197578</v>
      </c>
      <c r="F5" s="18">
        <v>-0.0693013072013855</v>
      </c>
      <c r="G5" s="18">
        <v>-0.177333265542984</v>
      </c>
      <c r="H5" s="18">
        <v>-0.152252286672592</v>
      </c>
      <c r="I5" s="18">
        <v>0.686246991157532</v>
      </c>
      <c r="J5" s="18">
        <v>0.993756175041199</v>
      </c>
      <c r="K5" s="18">
        <v>1.27060532569885</v>
      </c>
      <c r="L5" s="18">
        <v>-0.272332727909088</v>
      </c>
      <c r="M5" s="18">
        <v>-0.109860800206661</v>
      </c>
      <c r="N5" s="18">
        <v>0.0519031137228012</v>
      </c>
      <c r="O5" s="18">
        <f t="shared" si="0"/>
        <v>1.7039203196764</v>
      </c>
    </row>
    <row r="6" spans="1:15">
      <c r="A6" s="12"/>
      <c r="B6" s="12" t="s">
        <v>247</v>
      </c>
      <c r="C6" s="18">
        <v>-0.0999789386987686</v>
      </c>
      <c r="D6" s="18">
        <v>-0.135238334536552</v>
      </c>
      <c r="E6" s="18">
        <v>-0.191458597779274</v>
      </c>
      <c r="F6" s="18">
        <v>-0.0307329557836056</v>
      </c>
      <c r="G6" s="18">
        <v>-0.228838816285133</v>
      </c>
      <c r="H6" s="18">
        <v>-0.116206347942352</v>
      </c>
      <c r="I6" s="18">
        <v>0.38840839266777</v>
      </c>
      <c r="J6" s="18">
        <v>0.605287313461304</v>
      </c>
      <c r="K6" s="18">
        <v>0.930802881717682</v>
      </c>
      <c r="L6" s="18">
        <v>-0.174274474382401</v>
      </c>
      <c r="M6" s="18">
        <v>-0.11132212728262</v>
      </c>
      <c r="N6" s="18">
        <v>0.012293616309762</v>
      </c>
      <c r="O6" s="18">
        <f t="shared" si="0"/>
        <v>0.848741611465812</v>
      </c>
    </row>
    <row r="7" spans="1:15">
      <c r="A7" s="12"/>
      <c r="B7" s="12" t="s">
        <v>248</v>
      </c>
      <c r="C7" s="18">
        <v>-0.17052760720253</v>
      </c>
      <c r="D7" s="18">
        <v>-0.108625836670399</v>
      </c>
      <c r="E7" s="18">
        <v>-0.217045351862907</v>
      </c>
      <c r="F7" s="18">
        <v>-0.0592739954590797</v>
      </c>
      <c r="G7" s="18">
        <v>-0.204247117042542</v>
      </c>
      <c r="H7" s="18">
        <v>-0.0929365903139114</v>
      </c>
      <c r="I7" s="18">
        <v>-0.0461869314312935</v>
      </c>
      <c r="J7" s="18">
        <v>0.199148923158646</v>
      </c>
      <c r="K7" s="18">
        <v>0.614504158496857</v>
      </c>
      <c r="L7" s="18">
        <v>-0.12506465613842</v>
      </c>
      <c r="M7" s="18">
        <v>-0.15474995970726</v>
      </c>
      <c r="N7" s="18">
        <v>-0.02291264757514</v>
      </c>
      <c r="O7" s="18">
        <f t="shared" si="0"/>
        <v>-0.38791761174798</v>
      </c>
    </row>
    <row r="8" spans="1:15">
      <c r="A8" s="12" t="s">
        <v>250</v>
      </c>
      <c r="B8" s="12" t="s">
        <v>246</v>
      </c>
      <c r="C8" s="18">
        <v>-0.118632137775421</v>
      </c>
      <c r="D8" s="18">
        <v>-0.299328088760376</v>
      </c>
      <c r="E8" s="18">
        <v>-0.185022130608559</v>
      </c>
      <c r="F8" s="18">
        <v>-0.297792106866836</v>
      </c>
      <c r="G8" s="18">
        <v>-0.147413343191147</v>
      </c>
      <c r="H8" s="18">
        <v>-0.156027674674988</v>
      </c>
      <c r="I8" s="18">
        <v>1.47085905075073</v>
      </c>
      <c r="J8" s="18">
        <v>2.05030536651611</v>
      </c>
      <c r="K8" s="18">
        <v>2.09737491607666</v>
      </c>
      <c r="L8" s="18">
        <v>-0.370957016944885</v>
      </c>
      <c r="M8" s="18">
        <v>-0.0922519415616989</v>
      </c>
      <c r="N8" s="18">
        <v>0.196691110730171</v>
      </c>
      <c r="O8" s="18">
        <f t="shared" si="0"/>
        <v>4.14780600368976</v>
      </c>
    </row>
    <row r="9" spans="1:15">
      <c r="A9" s="12"/>
      <c r="B9" s="12" t="s">
        <v>247</v>
      </c>
      <c r="C9" s="18">
        <v>-0.103882499039173</v>
      </c>
      <c r="D9" s="18">
        <v>-0.29528945684433</v>
      </c>
      <c r="E9" s="18">
        <v>-0.19429175555706</v>
      </c>
      <c r="F9" s="18">
        <v>-0.28031450510025</v>
      </c>
      <c r="G9" s="18">
        <v>-0.147087231278419</v>
      </c>
      <c r="H9" s="18">
        <v>-0.123321801424027</v>
      </c>
      <c r="I9" s="18">
        <v>1.29027152061462</v>
      </c>
      <c r="J9" s="18">
        <v>1.8808217048645</v>
      </c>
      <c r="K9" s="18">
        <v>1.91353404521942</v>
      </c>
      <c r="L9" s="18">
        <v>-0.371201038360596</v>
      </c>
      <c r="M9" s="18">
        <v>-0.147912263870239</v>
      </c>
      <c r="N9" s="18">
        <v>0.16427855193615</v>
      </c>
      <c r="O9" s="18">
        <f t="shared" si="0"/>
        <v>3.5856052711606</v>
      </c>
    </row>
    <row r="10" spans="1:15">
      <c r="A10" s="12"/>
      <c r="B10" s="12" t="s">
        <v>248</v>
      </c>
      <c r="C10" s="18">
        <v>-0.125352621078491</v>
      </c>
      <c r="D10" s="18">
        <v>-0.194818839430809</v>
      </c>
      <c r="E10" s="18">
        <v>-0.199531212449074</v>
      </c>
      <c r="F10" s="18">
        <v>-0.0690463557839394</v>
      </c>
      <c r="G10" s="18">
        <v>-0.176836356520653</v>
      </c>
      <c r="H10" s="18">
        <v>-0.152925133705139</v>
      </c>
      <c r="I10" s="18">
        <v>0.684565663337708</v>
      </c>
      <c r="J10" s="18">
        <v>0.992113590240479</v>
      </c>
      <c r="K10" s="18">
        <v>1.26907444000244</v>
      </c>
      <c r="L10" s="18">
        <v>-0.271608829498291</v>
      </c>
      <c r="M10" s="18">
        <v>-0.113157190382481</v>
      </c>
      <c r="N10" s="18">
        <v>0.0508853383362293</v>
      </c>
      <c r="O10" s="18">
        <f t="shared" si="0"/>
        <v>1.69336249306798</v>
      </c>
    </row>
    <row r="11" spans="1:15">
      <c r="A11" s="12" t="s">
        <v>251</v>
      </c>
      <c r="B11" s="12" t="s">
        <v>246</v>
      </c>
      <c r="C11" s="18">
        <v>-0.134807258844376</v>
      </c>
      <c r="D11" s="18">
        <v>-0.260401606559753</v>
      </c>
      <c r="E11" s="18">
        <v>-0.162448734045029</v>
      </c>
      <c r="F11" s="18">
        <v>-0.34354767203331</v>
      </c>
      <c r="G11" s="18">
        <v>-0.272575825452805</v>
      </c>
      <c r="H11" s="18">
        <v>-0.21567115187645</v>
      </c>
      <c r="I11" s="18">
        <v>1.74180507659912</v>
      </c>
      <c r="J11" s="18">
        <v>2.21836423873901</v>
      </c>
      <c r="K11" s="18">
        <v>2.34015536308289</v>
      </c>
      <c r="L11" s="18">
        <v>-0.434715986251831</v>
      </c>
      <c r="M11" s="18">
        <v>-0.108967527747154</v>
      </c>
      <c r="N11" s="18">
        <v>0.288258403539658</v>
      </c>
      <c r="O11" s="18">
        <f t="shared" si="0"/>
        <v>4.65544731914997</v>
      </c>
    </row>
    <row r="12" spans="1:15">
      <c r="A12" s="12"/>
      <c r="B12" s="12" t="s">
        <v>247</v>
      </c>
      <c r="C12" s="18">
        <v>-0.14161029458046</v>
      </c>
      <c r="D12" s="18">
        <v>-0.293179482221603</v>
      </c>
      <c r="E12" s="18">
        <v>-0.171924129128456</v>
      </c>
      <c r="F12" s="18">
        <v>-0.33612385392189</v>
      </c>
      <c r="G12" s="18">
        <v>-0.273377031087875</v>
      </c>
      <c r="H12" s="18">
        <v>-0.190249711275101</v>
      </c>
      <c r="I12" s="18">
        <v>1.71422672271728</v>
      </c>
      <c r="J12" s="18">
        <v>2.22235083580017</v>
      </c>
      <c r="K12" s="18">
        <v>2.38647723197937</v>
      </c>
      <c r="L12" s="18">
        <v>-0.407901167869568</v>
      </c>
      <c r="M12" s="18">
        <v>-0.139337629079819</v>
      </c>
      <c r="N12" s="18">
        <v>0.248256608843803</v>
      </c>
      <c r="O12" s="18">
        <f t="shared" si="0"/>
        <v>4.61760810017585</v>
      </c>
    </row>
    <row r="13" spans="1:15">
      <c r="A13" s="12"/>
      <c r="B13" s="12" t="s">
        <v>248</v>
      </c>
      <c r="C13" s="18">
        <v>-0.180949568748474</v>
      </c>
      <c r="D13" s="18">
        <v>-0.293287873268127</v>
      </c>
      <c r="E13" s="18">
        <v>-0.234721198678017</v>
      </c>
      <c r="F13" s="18">
        <v>-0.248297572135925</v>
      </c>
      <c r="G13" s="18">
        <v>-0.19816766679287</v>
      </c>
      <c r="H13" s="18">
        <v>-0.190681278705597</v>
      </c>
      <c r="I13" s="18">
        <v>1.44993948936462</v>
      </c>
      <c r="J13" s="18">
        <v>1.94903254508972</v>
      </c>
      <c r="K13" s="18">
        <v>2.06789398193359</v>
      </c>
      <c r="L13" s="18">
        <v>-0.360816180706024</v>
      </c>
      <c r="M13" s="18">
        <v>-0.0800975486636162</v>
      </c>
      <c r="N13" s="18">
        <v>0.183883562684059</v>
      </c>
      <c r="O13" s="18">
        <f t="shared" si="0"/>
        <v>3.86373069137334</v>
      </c>
    </row>
    <row r="14" spans="1:15">
      <c r="A14" s="12" t="s">
        <v>252</v>
      </c>
      <c r="B14" s="12" t="s">
        <v>246</v>
      </c>
      <c r="C14" s="18">
        <v>-0.20772385597229</v>
      </c>
      <c r="D14" s="18">
        <v>-0.121913902461529</v>
      </c>
      <c r="E14" s="18">
        <v>-0.274259686470032</v>
      </c>
      <c r="F14" s="18">
        <v>-0.203491404652595</v>
      </c>
      <c r="G14" s="18">
        <v>-0.221665263175964</v>
      </c>
      <c r="H14" s="18">
        <v>-0.0563016831874847</v>
      </c>
      <c r="I14" s="18">
        <v>0.404239594936371</v>
      </c>
      <c r="J14" s="18">
        <v>0.927695035934448</v>
      </c>
      <c r="K14" s="18">
        <v>0.585037469863892</v>
      </c>
      <c r="L14" s="18">
        <v>-0.273259162902832</v>
      </c>
      <c r="M14" s="18">
        <v>-0.210208758711815</v>
      </c>
      <c r="N14" s="18">
        <v>-0.164365723729134</v>
      </c>
      <c r="O14" s="18">
        <f t="shared" si="0"/>
        <v>0.183782659471035</v>
      </c>
    </row>
    <row r="15" spans="1:15">
      <c r="A15" s="12"/>
      <c r="B15" s="12" t="s">
        <v>247</v>
      </c>
      <c r="C15" s="18">
        <v>-0.209880441427231</v>
      </c>
      <c r="D15" s="18">
        <v>-0.0841311663389206</v>
      </c>
      <c r="E15" s="18">
        <v>-0.242032900452614</v>
      </c>
      <c r="F15" s="18">
        <v>-0.174667492508888</v>
      </c>
      <c r="G15" s="18">
        <v>-0.214488327503204</v>
      </c>
      <c r="H15" s="18">
        <v>-0.0397701822221279</v>
      </c>
      <c r="I15" s="18">
        <v>0.344872772693634</v>
      </c>
      <c r="J15" s="18">
        <v>0.814617216587067</v>
      </c>
      <c r="K15" s="18">
        <v>0.395214378833771</v>
      </c>
      <c r="L15" s="18">
        <v>-0.20404951274395</v>
      </c>
      <c r="M15" s="18">
        <v>-0.229041233658791</v>
      </c>
      <c r="N15" s="18">
        <v>-0.126021131873131</v>
      </c>
      <c r="O15" s="18">
        <f t="shared" si="0"/>
        <v>0.0306219793856145</v>
      </c>
    </row>
    <row r="16" spans="1:15">
      <c r="A16" s="12"/>
      <c r="B16" s="12" t="s">
        <v>248</v>
      </c>
      <c r="C16" s="18">
        <v>-0.145161554217339</v>
      </c>
      <c r="D16" s="18">
        <v>-0.0297096408903599</v>
      </c>
      <c r="E16" s="18">
        <v>-0.172263383865356</v>
      </c>
      <c r="F16" s="18">
        <v>-0.130486533045769</v>
      </c>
      <c r="G16" s="18">
        <v>-0.199123963713646</v>
      </c>
      <c r="H16" s="18">
        <v>-0.00106739345937967</v>
      </c>
      <c r="I16" s="18">
        <v>0.107822120189667</v>
      </c>
      <c r="J16" s="18">
        <v>0.479973912239075</v>
      </c>
      <c r="K16" s="18">
        <v>0.131844758987427</v>
      </c>
      <c r="L16" s="18">
        <v>-0.177666485309601</v>
      </c>
      <c r="M16" s="18">
        <v>-0.292697995901108</v>
      </c>
      <c r="N16" s="18">
        <v>-0.103930115699768</v>
      </c>
      <c r="O16" s="18">
        <f t="shared" si="0"/>
        <v>-0.532466274686157</v>
      </c>
    </row>
    <row r="17" spans="1:15">
      <c r="A17" s="12" t="s">
        <v>253</v>
      </c>
      <c r="B17" s="12" t="s">
        <v>246</v>
      </c>
      <c r="C17" s="18">
        <v>-0.200278863310814</v>
      </c>
      <c r="D17" s="18">
        <v>-0.0800194069743156</v>
      </c>
      <c r="E17" s="18">
        <v>-0.249066486954689</v>
      </c>
      <c r="F17" s="18">
        <v>-0.167513698339462</v>
      </c>
      <c r="G17" s="18">
        <v>-0.144213914871216</v>
      </c>
      <c r="H17" s="18">
        <v>-0.0814026594161987</v>
      </c>
      <c r="I17" s="18">
        <v>0.46862068772316</v>
      </c>
      <c r="J17" s="18">
        <v>0.905642688274384</v>
      </c>
      <c r="K17" s="18">
        <v>0.523347318172455</v>
      </c>
      <c r="L17" s="18">
        <v>-0.246060848236084</v>
      </c>
      <c r="M17" s="18">
        <v>-0.180184468626976</v>
      </c>
      <c r="N17" s="18">
        <v>-0.115162558853626</v>
      </c>
      <c r="O17" s="72">
        <f t="shared" si="0"/>
        <v>0.433707788586618</v>
      </c>
    </row>
    <row r="18" spans="1:15">
      <c r="A18" s="12"/>
      <c r="B18" s="12" t="s">
        <v>247</v>
      </c>
      <c r="C18" s="18">
        <v>-0.2381142526865</v>
      </c>
      <c r="D18" s="18">
        <v>-0.058990091085434</v>
      </c>
      <c r="E18" s="18">
        <v>-0.247951731085777</v>
      </c>
      <c r="F18" s="18">
        <v>-0.143296465277672</v>
      </c>
      <c r="G18" s="18">
        <v>-0.11755196005106</v>
      </c>
      <c r="H18" s="18">
        <v>-0.0813891217112541</v>
      </c>
      <c r="I18" s="18">
        <v>0.384098947048187</v>
      </c>
      <c r="J18" s="18">
        <v>0.785460352897644</v>
      </c>
      <c r="K18" s="18">
        <v>0.447598069906235</v>
      </c>
      <c r="L18" s="18">
        <v>-0.227852389216423</v>
      </c>
      <c r="M18" s="18">
        <v>-0.163030505180359</v>
      </c>
      <c r="N18" s="18">
        <v>-0.126911550760269</v>
      </c>
      <c r="O18" s="72">
        <f t="shared" si="0"/>
        <v>0.212069302797318</v>
      </c>
    </row>
    <row r="19" spans="1:15">
      <c r="A19" s="12"/>
      <c r="B19" s="12" t="s">
        <v>248</v>
      </c>
      <c r="C19" s="18">
        <v>-0.183372125029564</v>
      </c>
      <c r="D19" s="18">
        <v>-0.00553599093109369</v>
      </c>
      <c r="E19" s="18">
        <v>-0.224049746990204</v>
      </c>
      <c r="F19" s="18">
        <v>-0.100100755691528</v>
      </c>
      <c r="G19" s="18">
        <v>-0.105013936758041</v>
      </c>
      <c r="H19" s="18">
        <v>-0.0496922247111797</v>
      </c>
      <c r="I19" s="18">
        <v>0.17410434782505</v>
      </c>
      <c r="J19" s="18">
        <v>0.655446887016296</v>
      </c>
      <c r="K19" s="18">
        <v>0.223732128739357</v>
      </c>
      <c r="L19" s="18">
        <v>-0.23491558432579</v>
      </c>
      <c r="M19" s="18">
        <v>-0.28637570142746</v>
      </c>
      <c r="N19" s="18">
        <v>-0.129557177424431</v>
      </c>
      <c r="O19" s="72">
        <f t="shared" si="0"/>
        <v>-0.265329879708588</v>
      </c>
    </row>
    <row r="20" spans="1:15">
      <c r="A20" s="12" t="s">
        <v>254</v>
      </c>
      <c r="B20" s="12" t="s">
        <v>246</v>
      </c>
      <c r="C20" s="18">
        <v>-0.187548503279686</v>
      </c>
      <c r="D20" s="18">
        <v>-0.0252061672508717</v>
      </c>
      <c r="E20" s="18">
        <v>-0.252644538879394</v>
      </c>
      <c r="F20" s="18">
        <v>-0.153414860367775</v>
      </c>
      <c r="G20" s="18">
        <v>-0.120994545519352</v>
      </c>
      <c r="H20" s="18">
        <v>-0.107511475682259</v>
      </c>
      <c r="I20" s="18">
        <v>0.482662677764893</v>
      </c>
      <c r="J20" s="18">
        <v>0.888745546340942</v>
      </c>
      <c r="K20" s="18">
        <v>0.513458907604218</v>
      </c>
      <c r="L20" s="18">
        <v>-0.264568477869034</v>
      </c>
      <c r="M20" s="18">
        <v>-0.189755603671074</v>
      </c>
      <c r="N20" s="18">
        <v>-0.068704791367054</v>
      </c>
      <c r="O20" s="72">
        <f t="shared" si="0"/>
        <v>0.514518167823553</v>
      </c>
    </row>
    <row r="21" spans="1:15">
      <c r="A21" s="12"/>
      <c r="B21" s="12" t="s">
        <v>247</v>
      </c>
      <c r="C21" s="18">
        <v>-0.191304296255112</v>
      </c>
      <c r="D21" s="18">
        <v>-0.0192425921559334</v>
      </c>
      <c r="E21" s="18">
        <v>-0.254015654325485</v>
      </c>
      <c r="F21" s="18">
        <v>-0.152178421616554</v>
      </c>
      <c r="G21" s="18">
        <v>-0.115891583263874</v>
      </c>
      <c r="H21" s="18">
        <v>-0.0968293398618698</v>
      </c>
      <c r="I21" s="18">
        <v>0.515597701072693</v>
      </c>
      <c r="J21" s="18">
        <v>0.919079422950745</v>
      </c>
      <c r="K21" s="18">
        <v>0.54535973072052</v>
      </c>
      <c r="L21" s="18">
        <v>-0.296961545944214</v>
      </c>
      <c r="M21" s="18">
        <v>-0.173174321651459</v>
      </c>
      <c r="N21" s="18">
        <v>-0.0750661343336105</v>
      </c>
      <c r="O21" s="72">
        <f t="shared" si="0"/>
        <v>0.605372965335846</v>
      </c>
    </row>
    <row r="22" spans="1:15">
      <c r="A22" s="12"/>
      <c r="B22" s="12" t="s">
        <v>248</v>
      </c>
      <c r="C22" s="18">
        <v>-0.194491386413574</v>
      </c>
      <c r="D22" s="18">
        <v>-0.0326285772025585</v>
      </c>
      <c r="E22" s="18">
        <v>-0.160472512245178</v>
      </c>
      <c r="F22" s="18">
        <v>-0.0186006780713797</v>
      </c>
      <c r="G22" s="18">
        <v>-0.125321328639984</v>
      </c>
      <c r="H22" s="18">
        <v>-0.0486639738082886</v>
      </c>
      <c r="I22" s="18">
        <v>0.201345577836037</v>
      </c>
      <c r="J22" s="18">
        <v>0.622180819511414</v>
      </c>
      <c r="K22" s="18">
        <v>0.330574005842209</v>
      </c>
      <c r="L22" s="18">
        <v>-0.181518390774727</v>
      </c>
      <c r="M22" s="18">
        <v>-0.225889682769775</v>
      </c>
      <c r="N22" s="18">
        <v>-0.078468069434166</v>
      </c>
      <c r="O22" s="72">
        <f t="shared" si="0"/>
        <v>0.0880458038300293</v>
      </c>
    </row>
    <row r="23" spans="1:15">
      <c r="A23" s="12" t="s">
        <v>255</v>
      </c>
      <c r="B23" s="12" t="s">
        <v>246</v>
      </c>
      <c r="C23" s="18">
        <v>-0.0980165526270866</v>
      </c>
      <c r="D23" s="18">
        <v>-0.0580276921391487</v>
      </c>
      <c r="E23" s="18">
        <v>-0.287650763988495</v>
      </c>
      <c r="F23" s="18">
        <v>-0.190061673521995</v>
      </c>
      <c r="G23" s="18">
        <v>-0.0647198408842087</v>
      </c>
      <c r="H23" s="18">
        <v>-0.144140422344208</v>
      </c>
      <c r="I23" s="18">
        <v>0.684392333030701</v>
      </c>
      <c r="J23" s="18">
        <v>1.16631722450256</v>
      </c>
      <c r="K23" s="18">
        <v>0.957505762577057</v>
      </c>
      <c r="L23" s="18">
        <v>-0.299145966768265</v>
      </c>
      <c r="M23" s="18">
        <v>-0.222971498966217</v>
      </c>
      <c r="N23" s="18">
        <v>-0.010090259835124</v>
      </c>
      <c r="O23" s="72">
        <f t="shared" si="0"/>
        <v>1.43339064903557</v>
      </c>
    </row>
    <row r="24" spans="1:15">
      <c r="A24" s="12"/>
      <c r="B24" s="12" t="s">
        <v>247</v>
      </c>
      <c r="C24" s="18">
        <v>-0.104699581861496</v>
      </c>
      <c r="D24" s="18">
        <v>-0.0315061509609222</v>
      </c>
      <c r="E24" s="18">
        <v>-0.273869812488556</v>
      </c>
      <c r="F24" s="18">
        <v>-0.183194532990456</v>
      </c>
      <c r="G24" s="18">
        <v>-0.0244249552488327</v>
      </c>
      <c r="H24" s="18">
        <v>-0.16391821205616</v>
      </c>
      <c r="I24" s="18">
        <v>0.798169016838074</v>
      </c>
      <c r="J24" s="18">
        <v>1.18574523925781</v>
      </c>
      <c r="K24" s="18">
        <v>0.953437507152557</v>
      </c>
      <c r="L24" s="18">
        <v>-0.277674555778503</v>
      </c>
      <c r="M24" s="18">
        <v>-0.172600030899048</v>
      </c>
      <c r="N24" s="18">
        <v>-0.0257138218730688</v>
      </c>
      <c r="O24" s="72">
        <f t="shared" si="0"/>
        <v>1.6797501090914</v>
      </c>
    </row>
    <row r="25" spans="1:15">
      <c r="A25" s="12"/>
      <c r="B25" s="12" t="s">
        <v>248</v>
      </c>
      <c r="C25" s="18">
        <v>-0.150522783398628</v>
      </c>
      <c r="D25" s="18">
        <v>0.00636836793273687</v>
      </c>
      <c r="E25" s="18">
        <v>-0.198303788900375</v>
      </c>
      <c r="F25" s="18">
        <v>-0.0784036815166473</v>
      </c>
      <c r="G25" s="18">
        <v>-0.0999387055635452</v>
      </c>
      <c r="H25" s="18">
        <v>-0.119522094726562</v>
      </c>
      <c r="I25" s="18">
        <v>0.352421253919601</v>
      </c>
      <c r="J25" s="18">
        <v>0.764792919158936</v>
      </c>
      <c r="K25" s="18">
        <v>0.36553892493248</v>
      </c>
      <c r="L25" s="18">
        <v>-0.191499650478363</v>
      </c>
      <c r="M25" s="18">
        <v>-0.168213084340095</v>
      </c>
      <c r="N25" s="18">
        <v>-0.0189623814076185</v>
      </c>
      <c r="O25" s="72">
        <f t="shared" si="0"/>
        <v>0.46375529561192</v>
      </c>
    </row>
    <row r="26" spans="1:15">
      <c r="A26" s="12" t="s">
        <v>256</v>
      </c>
      <c r="B26" s="12" t="s">
        <v>246</v>
      </c>
      <c r="C26" s="18">
        <v>-0.129917159676552</v>
      </c>
      <c r="D26" s="18">
        <v>-0.109693147242069</v>
      </c>
      <c r="E26" s="18">
        <v>-0.223657667636871</v>
      </c>
      <c r="F26" s="18">
        <v>-0.0202888790518045</v>
      </c>
      <c r="G26" s="18">
        <v>-0.224410936236382</v>
      </c>
      <c r="H26" s="18">
        <v>-0.0572772957384586</v>
      </c>
      <c r="I26" s="18">
        <v>0.341793328523636</v>
      </c>
      <c r="J26" s="18">
        <v>0.646604597568512</v>
      </c>
      <c r="K26" s="18">
        <v>0.46551838517189</v>
      </c>
      <c r="L26" s="18">
        <v>-0.156802773475647</v>
      </c>
      <c r="M26" s="18">
        <v>-0.0920302867889404</v>
      </c>
      <c r="N26" s="18">
        <v>-0.0704415068030357</v>
      </c>
      <c r="O26" s="72">
        <f t="shared" ref="O26:O37" si="1">SUM(C26:N26)</f>
        <v>0.369396658614278</v>
      </c>
    </row>
    <row r="27" spans="1:15">
      <c r="A27" s="12"/>
      <c r="B27" s="12" t="s">
        <v>247</v>
      </c>
      <c r="C27" s="18">
        <v>-0.139846906065941</v>
      </c>
      <c r="D27" s="18">
        <v>-0.0786408558487892</v>
      </c>
      <c r="E27" s="18">
        <v>-0.293628871440888</v>
      </c>
      <c r="F27" s="18">
        <v>-0.0613417103886604</v>
      </c>
      <c r="G27" s="18">
        <v>-0.199047848582268</v>
      </c>
      <c r="H27" s="18">
        <v>-0.0530390180647373</v>
      </c>
      <c r="I27" s="18">
        <v>0.164282903075218</v>
      </c>
      <c r="J27" s="18">
        <v>0.558323562145233</v>
      </c>
      <c r="K27" s="18">
        <v>0.249303594231606</v>
      </c>
      <c r="L27" s="18">
        <v>-0.150008648633957</v>
      </c>
      <c r="M27" s="18">
        <v>-0.103245176374912</v>
      </c>
      <c r="N27" s="18">
        <v>-0.045252189040184</v>
      </c>
      <c r="O27" s="72">
        <f t="shared" si="1"/>
        <v>-0.15214116498828</v>
      </c>
    </row>
    <row r="28" spans="1:15">
      <c r="A28" s="12"/>
      <c r="B28" s="12" t="s">
        <v>248</v>
      </c>
      <c r="C28" s="18">
        <v>-0.165779888629913</v>
      </c>
      <c r="D28" s="18">
        <v>-0.1094576343894</v>
      </c>
      <c r="E28" s="18">
        <v>-0.266620278358459</v>
      </c>
      <c r="F28" s="18">
        <v>-0.0825926810503006</v>
      </c>
      <c r="G28" s="18">
        <v>-0.20331110060215</v>
      </c>
      <c r="H28" s="18">
        <v>-0.076813630759716</v>
      </c>
      <c r="I28" s="18">
        <v>-0.0260988138616085</v>
      </c>
      <c r="J28" s="18">
        <v>0.316399067640305</v>
      </c>
      <c r="K28" s="18">
        <v>0.148397371172905</v>
      </c>
      <c r="L28" s="18">
        <v>-0.143520295619965</v>
      </c>
      <c r="M28" s="18">
        <v>-0.0941291004419327</v>
      </c>
      <c r="N28" s="18">
        <v>-0.0914571434259415</v>
      </c>
      <c r="O28" s="72">
        <f t="shared" si="1"/>
        <v>-0.794984128326176</v>
      </c>
    </row>
    <row r="29" spans="1:15">
      <c r="A29" s="12" t="s">
        <v>257</v>
      </c>
      <c r="B29" s="12" t="s">
        <v>246</v>
      </c>
      <c r="C29" s="18">
        <v>-0.146019518375397</v>
      </c>
      <c r="D29" s="18">
        <v>-0.178446039557457</v>
      </c>
      <c r="E29" s="18">
        <v>-0.254272997379303</v>
      </c>
      <c r="F29" s="18">
        <v>-0.175373658537865</v>
      </c>
      <c r="G29" s="18">
        <v>-0.142487794160843</v>
      </c>
      <c r="H29" s="18">
        <v>-0.172075435519218</v>
      </c>
      <c r="I29" s="18">
        <v>0.420417279005051</v>
      </c>
      <c r="J29" s="18">
        <v>0.880254983901978</v>
      </c>
      <c r="K29" s="18">
        <v>1.01924049854279</v>
      </c>
      <c r="L29" s="18">
        <v>-0.271415263414383</v>
      </c>
      <c r="M29" s="18">
        <v>-0.117465570569038</v>
      </c>
      <c r="N29" s="18">
        <v>-0.053947027772665</v>
      </c>
      <c r="O29" s="72">
        <f t="shared" si="1"/>
        <v>0.80840945616365</v>
      </c>
    </row>
    <row r="30" spans="1:15">
      <c r="A30" s="12"/>
      <c r="B30" s="12" t="s">
        <v>247</v>
      </c>
      <c r="C30" s="18">
        <v>-0.128018066287041</v>
      </c>
      <c r="D30" s="18">
        <v>-0.128717452287674</v>
      </c>
      <c r="E30" s="18">
        <v>-0.280436128377914</v>
      </c>
      <c r="F30" s="18">
        <v>-0.152020394802094</v>
      </c>
      <c r="G30" s="18">
        <v>-0.0982286259531975</v>
      </c>
      <c r="H30" s="18">
        <v>-0.164450317621231</v>
      </c>
      <c r="I30" s="18">
        <v>0.637482643127441</v>
      </c>
      <c r="J30" s="18">
        <v>1.00435721874237</v>
      </c>
      <c r="K30" s="18">
        <v>0.791613399982452</v>
      </c>
      <c r="L30" s="18">
        <v>-0.243423849344254</v>
      </c>
      <c r="M30" s="18">
        <v>-0.110506109893322</v>
      </c>
      <c r="N30" s="18">
        <v>-0.112683102488518</v>
      </c>
      <c r="O30" s="72">
        <f t="shared" si="1"/>
        <v>1.01496921479702</v>
      </c>
    </row>
    <row r="31" spans="1:15">
      <c r="A31" s="12"/>
      <c r="B31" s="12" t="s">
        <v>248</v>
      </c>
      <c r="C31" s="18">
        <v>-0.187390401959419</v>
      </c>
      <c r="D31" s="18">
        <v>-0.0850082784891129</v>
      </c>
      <c r="E31" s="18">
        <v>-0.310875922441482</v>
      </c>
      <c r="F31" s="18">
        <v>-0.0955879539251328</v>
      </c>
      <c r="G31" s="18">
        <v>-0.185370370745659</v>
      </c>
      <c r="H31" s="18">
        <v>-0.102152496576309</v>
      </c>
      <c r="I31" s="18">
        <v>0.192215621471405</v>
      </c>
      <c r="J31" s="18">
        <v>0.656660556793213</v>
      </c>
      <c r="K31" s="18">
        <v>0.30160066485405</v>
      </c>
      <c r="L31" s="18">
        <v>-0.211029827594757</v>
      </c>
      <c r="M31" s="18">
        <v>-0.0940937250852585</v>
      </c>
      <c r="N31" s="18">
        <v>-0.109209358692169</v>
      </c>
      <c r="O31" s="72">
        <f t="shared" si="1"/>
        <v>-0.230241492390631</v>
      </c>
    </row>
    <row r="32" spans="1:15">
      <c r="A32" s="12" t="s">
        <v>258</v>
      </c>
      <c r="B32" s="12" t="s">
        <v>246</v>
      </c>
      <c r="C32" s="18">
        <v>-0.247435703873634</v>
      </c>
      <c r="D32" s="18">
        <v>-0.312865555286408</v>
      </c>
      <c r="E32" s="18">
        <v>-0.220952764153481</v>
      </c>
      <c r="F32" s="18">
        <v>-0.447098165750503</v>
      </c>
      <c r="G32" s="18">
        <v>-0.13632994890213</v>
      </c>
      <c r="H32" s="18">
        <v>-0.260997354984283</v>
      </c>
      <c r="I32" s="18">
        <v>1.94689679145813</v>
      </c>
      <c r="J32" s="18">
        <v>2.67499399185181</v>
      </c>
      <c r="K32" s="18">
        <v>2.6858549118042</v>
      </c>
      <c r="L32" s="18">
        <v>-0.526875376701355</v>
      </c>
      <c r="M32" s="18">
        <v>-0.10742112994194</v>
      </c>
      <c r="N32" s="18">
        <v>0.162642106413841</v>
      </c>
      <c r="O32" s="72">
        <f t="shared" si="1"/>
        <v>5.21041180193425</v>
      </c>
    </row>
    <row r="33" spans="1:15">
      <c r="A33" s="12"/>
      <c r="B33" s="12" t="s">
        <v>247</v>
      </c>
      <c r="C33" s="18">
        <v>-0.241302505135536</v>
      </c>
      <c r="D33" s="18">
        <v>-0.299801826477051</v>
      </c>
      <c r="E33" s="18">
        <v>-0.233072653412819</v>
      </c>
      <c r="F33" s="18">
        <v>-0.398838490247726</v>
      </c>
      <c r="G33" s="18">
        <v>-0.112725250422955</v>
      </c>
      <c r="H33" s="18">
        <v>-0.216124176979065</v>
      </c>
      <c r="I33" s="18">
        <v>1.60960841178894</v>
      </c>
      <c r="J33" s="18">
        <v>2.3279972076416</v>
      </c>
      <c r="K33" s="18">
        <v>2.3320996761322</v>
      </c>
      <c r="L33" s="18">
        <v>-0.521100521087646</v>
      </c>
      <c r="M33" s="18">
        <v>-0.103013545274734</v>
      </c>
      <c r="N33" s="18">
        <v>0.120583452284336</v>
      </c>
      <c r="O33" s="72">
        <f t="shared" si="1"/>
        <v>4.26430977880954</v>
      </c>
    </row>
    <row r="34" spans="1:15">
      <c r="A34" s="12"/>
      <c r="B34" s="12" t="s">
        <v>248</v>
      </c>
      <c r="C34" s="18">
        <v>-0.116632655262947</v>
      </c>
      <c r="D34" s="18">
        <v>-0.168061211705208</v>
      </c>
      <c r="E34" s="18">
        <v>-0.286020278930664</v>
      </c>
      <c r="F34" s="18">
        <v>-0.17233207821846</v>
      </c>
      <c r="G34" s="18">
        <v>-0.10671641677618</v>
      </c>
      <c r="H34" s="18">
        <v>-0.160309568047523</v>
      </c>
      <c r="I34" s="18">
        <v>0.731287777423859</v>
      </c>
      <c r="J34" s="18">
        <v>1.19284665584564</v>
      </c>
      <c r="K34" s="18">
        <v>0.920390963554382</v>
      </c>
      <c r="L34" s="18">
        <v>-0.291218757629394</v>
      </c>
      <c r="M34" s="18">
        <v>-0.0888826549053192</v>
      </c>
      <c r="N34" s="18">
        <v>-0.112678349018097</v>
      </c>
      <c r="O34" s="72">
        <f t="shared" si="1"/>
        <v>1.34167342633009</v>
      </c>
    </row>
    <row r="35" spans="1:15">
      <c r="A35" s="12" t="s">
        <v>259</v>
      </c>
      <c r="B35" s="12" t="s">
        <v>246</v>
      </c>
      <c r="C35" s="18">
        <v>-0.208672940731049</v>
      </c>
      <c r="D35" s="18">
        <v>-0.274589776992798</v>
      </c>
      <c r="E35" s="18">
        <v>-0.161329418420792</v>
      </c>
      <c r="F35" s="18">
        <v>-0.370434701442719</v>
      </c>
      <c r="G35" s="18">
        <v>-0.231174722313881</v>
      </c>
      <c r="H35" s="18">
        <v>-0.272079586982727</v>
      </c>
      <c r="I35" s="18">
        <v>1.75150513648987</v>
      </c>
      <c r="J35" s="18">
        <v>2.28893733024597</v>
      </c>
      <c r="K35" s="18">
        <v>2.39137196540833</v>
      </c>
      <c r="L35" s="18">
        <v>-0.496830254793167</v>
      </c>
      <c r="M35" s="18">
        <v>-0.0984102785587311</v>
      </c>
      <c r="N35" s="18">
        <v>0.19917194545269</v>
      </c>
      <c r="O35" s="72">
        <f t="shared" si="1"/>
        <v>4.517464697361</v>
      </c>
    </row>
    <row r="36" spans="1:15">
      <c r="A36" s="12"/>
      <c r="B36" s="12" t="s">
        <v>247</v>
      </c>
      <c r="C36" s="18">
        <v>-0.231001347303391</v>
      </c>
      <c r="D36" s="18">
        <v>-0.287377834320068</v>
      </c>
      <c r="E36" s="18">
        <v>-0.199058264493942</v>
      </c>
      <c r="F36" s="18">
        <v>-0.392096012830734</v>
      </c>
      <c r="G36" s="18">
        <v>-0.225911006331444</v>
      </c>
      <c r="H36" s="18">
        <v>-0.271262377500534</v>
      </c>
      <c r="I36" s="18">
        <v>1.76707136631012</v>
      </c>
      <c r="J36" s="18">
        <v>2.35285186767578</v>
      </c>
      <c r="K36" s="18">
        <v>2.42683100700378</v>
      </c>
      <c r="L36" s="18">
        <v>-0.493039637804031</v>
      </c>
      <c r="M36" s="18">
        <v>-0.0936616361141205</v>
      </c>
      <c r="N36" s="18">
        <v>0.189756110310555</v>
      </c>
      <c r="O36" s="72">
        <f t="shared" si="1"/>
        <v>4.54310223460197</v>
      </c>
    </row>
    <row r="37" spans="1:15">
      <c r="A37" s="12"/>
      <c r="B37" s="12" t="s">
        <v>248</v>
      </c>
      <c r="C37" s="18">
        <v>-0.247146382927895</v>
      </c>
      <c r="D37" s="18">
        <v>-0.299377232789993</v>
      </c>
      <c r="E37" s="18">
        <v>-0.222347393631935</v>
      </c>
      <c r="F37" s="18">
        <v>-0.408295333385467</v>
      </c>
      <c r="G37" s="18">
        <v>-0.15783317387104</v>
      </c>
      <c r="H37" s="18">
        <v>-0.254654973745346</v>
      </c>
      <c r="I37" s="18">
        <v>1.91066646575928</v>
      </c>
      <c r="J37" s="18">
        <v>2.62778997421265</v>
      </c>
      <c r="K37" s="18">
        <v>2.65499949455261</v>
      </c>
      <c r="L37" s="18">
        <v>-0.516989469528198</v>
      </c>
      <c r="M37" s="18">
        <v>-0.102048873901367</v>
      </c>
      <c r="N37" s="18">
        <v>0.185279861092567</v>
      </c>
      <c r="O37" s="72">
        <f t="shared" si="1"/>
        <v>5.17004296183587</v>
      </c>
    </row>
  </sheetData>
  <mergeCells count="1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opLeftCell="A10" workbookViewId="0">
      <selection activeCell="N23" sqref="N23"/>
    </sheetView>
  </sheetViews>
  <sheetFormatPr defaultColWidth="9" defaultRowHeight="14.4"/>
  <cols>
    <col min="1" max="1" width="15" customWidth="1"/>
    <col min="2" max="6" width="13.75"/>
    <col min="7" max="9" width="12.6296296296296"/>
    <col min="10" max="12" width="13.75"/>
    <col min="14" max="14" width="12.6296296296296"/>
  </cols>
  <sheetData>
    <row r="1" ht="15.15" spans="1:13">
      <c r="A1" s="33" t="s">
        <v>215</v>
      </c>
      <c r="B1" s="58">
        <v>35.27</v>
      </c>
      <c r="C1" s="58">
        <v>35.73</v>
      </c>
      <c r="D1" s="58">
        <v>35.76</v>
      </c>
      <c r="E1" s="58">
        <v>35.54</v>
      </c>
      <c r="F1" s="58">
        <v>35.23</v>
      </c>
      <c r="G1" s="58">
        <v>35.68</v>
      </c>
      <c r="H1" s="58">
        <v>35.64</v>
      </c>
      <c r="I1" s="58">
        <v>36.79</v>
      </c>
      <c r="J1" s="58">
        <v>37.14</v>
      </c>
      <c r="K1" s="58">
        <v>37.08</v>
      </c>
      <c r="L1" s="58">
        <v>37.12</v>
      </c>
      <c r="M1" s="66">
        <v>37.2</v>
      </c>
    </row>
    <row r="2" spans="1:16">
      <c r="A2" s="59" t="s">
        <v>260</v>
      </c>
      <c r="B2" s="60" t="s">
        <v>261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7"/>
    </row>
    <row r="3" spans="1:16">
      <c r="A3" s="61" t="s">
        <v>127</v>
      </c>
      <c r="P3" s="68"/>
    </row>
    <row r="4" spans="1:16">
      <c r="A4" s="62">
        <v>0</v>
      </c>
      <c r="B4" s="56">
        <v>1</v>
      </c>
      <c r="C4" s="56">
        <v>2</v>
      </c>
      <c r="D4" s="56">
        <v>3</v>
      </c>
      <c r="E4" s="56">
        <v>4</v>
      </c>
      <c r="P4" s="68"/>
    </row>
    <row r="5" spans="1:16">
      <c r="A5" s="63">
        <v>10338.7049251404</v>
      </c>
      <c r="B5" s="57">
        <v>1427.63674528306</v>
      </c>
      <c r="C5" s="57">
        <v>1854.21922312359</v>
      </c>
      <c r="D5" s="57">
        <v>562.621650258462</v>
      </c>
      <c r="E5" s="57">
        <v>8197.44245136699</v>
      </c>
      <c r="P5" s="68"/>
    </row>
    <row r="6" spans="1:16">
      <c r="A6" s="61"/>
      <c r="P6" s="68"/>
    </row>
    <row r="7" s="57" customFormat="1" spans="1:16">
      <c r="A7" s="62">
        <v>0</v>
      </c>
      <c r="B7" s="56">
        <v>1</v>
      </c>
      <c r="C7" s="56">
        <v>2</v>
      </c>
      <c r="D7" s="56">
        <v>3</v>
      </c>
      <c r="E7" s="56">
        <v>4</v>
      </c>
      <c r="F7" s="56">
        <v>5</v>
      </c>
      <c r="G7" s="56">
        <v>6</v>
      </c>
      <c r="H7" s="56">
        <v>7</v>
      </c>
      <c r="I7" s="56">
        <v>8</v>
      </c>
      <c r="J7" s="56">
        <v>9</v>
      </c>
      <c r="K7" s="56">
        <v>10</v>
      </c>
      <c r="L7" s="56">
        <v>11</v>
      </c>
      <c r="P7" s="69"/>
    </row>
    <row r="8" s="57" customFormat="1" spans="1:16">
      <c r="A8" s="63">
        <v>-0.112451203167438</v>
      </c>
      <c r="B8" s="57">
        <v>-0.11537267267704</v>
      </c>
      <c r="C8" s="57">
        <v>-0.158008709549904</v>
      </c>
      <c r="D8" s="57">
        <v>-0.223514243960381</v>
      </c>
      <c r="E8" s="57">
        <v>-0.235172763466835</v>
      </c>
      <c r="F8" s="57">
        <v>-0.146781980991363</v>
      </c>
      <c r="G8" s="57">
        <v>1.03379786014557</v>
      </c>
      <c r="H8" s="57">
        <v>1.42221879959106</v>
      </c>
      <c r="I8" s="57">
        <v>1.31193172931671</v>
      </c>
      <c r="J8" s="57">
        <v>-0.364482700824737</v>
      </c>
      <c r="K8" s="57">
        <v>-0.126710370182991</v>
      </c>
      <c r="L8" s="57">
        <v>0.027088264003396</v>
      </c>
      <c r="P8" s="69"/>
    </row>
    <row r="9" spans="1:16">
      <c r="A9" s="61">
        <f>A8+M1</f>
        <v>37.0875487968326</v>
      </c>
      <c r="B9">
        <f>A9+B8</f>
        <v>36.9721761241555</v>
      </c>
      <c r="C9">
        <f t="shared" ref="C9:L9" si="0">B9+C8</f>
        <v>36.8141674146056</v>
      </c>
      <c r="D9">
        <f t="shared" si="0"/>
        <v>36.5906531706452</v>
      </c>
      <c r="E9">
        <f t="shared" si="0"/>
        <v>36.3554804071784</v>
      </c>
      <c r="F9">
        <f t="shared" si="0"/>
        <v>36.208698426187</v>
      </c>
      <c r="G9">
        <f t="shared" si="0"/>
        <v>37.2424962863326</v>
      </c>
      <c r="H9">
        <f t="shared" si="0"/>
        <v>38.6647150859237</v>
      </c>
      <c r="I9">
        <f t="shared" si="0"/>
        <v>39.9766468152404</v>
      </c>
      <c r="J9">
        <f t="shared" si="0"/>
        <v>39.6121641144156</v>
      </c>
      <c r="K9">
        <f t="shared" si="0"/>
        <v>39.4854537442327</v>
      </c>
      <c r="L9">
        <f t="shared" si="0"/>
        <v>39.512542008236</v>
      </c>
      <c r="N9">
        <f>L9-M1</f>
        <v>2.31254200823604</v>
      </c>
      <c r="P9" s="68"/>
    </row>
    <row r="10" spans="1:16">
      <c r="A10" s="61"/>
      <c r="P10" s="68"/>
    </row>
    <row r="11" spans="1:16">
      <c r="A11" s="61"/>
      <c r="P11" s="68"/>
    </row>
    <row r="12" spans="1:16">
      <c r="A12" s="61" t="s">
        <v>131</v>
      </c>
      <c r="P12" s="68"/>
    </row>
    <row r="13" spans="1:16">
      <c r="A13" s="62">
        <v>0</v>
      </c>
      <c r="B13" s="56">
        <v>1</v>
      </c>
      <c r="C13" s="56">
        <v>2</v>
      </c>
      <c r="D13" s="56">
        <v>3</v>
      </c>
      <c r="E13" s="56">
        <v>4</v>
      </c>
      <c r="P13" s="68"/>
    </row>
    <row r="14" spans="1:16">
      <c r="A14" s="63">
        <v>9638.809803624</v>
      </c>
      <c r="B14" s="57">
        <v>2233.17982968571</v>
      </c>
      <c r="C14" s="57">
        <v>1683.70470865052</v>
      </c>
      <c r="D14" s="57">
        <v>231.093524212425</v>
      </c>
      <c r="E14" s="57">
        <v>8064.75748257316</v>
      </c>
      <c r="P14" s="68"/>
    </row>
    <row r="15" spans="1:16">
      <c r="A15" s="61"/>
      <c r="P15" s="68"/>
    </row>
    <row r="16" spans="1:16">
      <c r="A16" s="62">
        <v>0</v>
      </c>
      <c r="B16" s="56">
        <v>1</v>
      </c>
      <c r="C16" s="56">
        <v>2</v>
      </c>
      <c r="D16" s="56">
        <v>3</v>
      </c>
      <c r="E16" s="56">
        <v>4</v>
      </c>
      <c r="F16" s="56">
        <v>5</v>
      </c>
      <c r="G16" s="56">
        <v>6</v>
      </c>
      <c r="H16" s="56">
        <v>7</v>
      </c>
      <c r="I16" s="56">
        <v>8</v>
      </c>
      <c r="J16" s="56">
        <v>9</v>
      </c>
      <c r="K16" s="56">
        <v>10</v>
      </c>
      <c r="L16" s="56">
        <v>11</v>
      </c>
      <c r="P16" s="68"/>
    </row>
    <row r="17" spans="1:16">
      <c r="A17" s="63">
        <v>-0.116155445575714</v>
      </c>
      <c r="B17" s="57">
        <v>-0.122055724263191</v>
      </c>
      <c r="C17" s="57">
        <v>-0.200597643852234</v>
      </c>
      <c r="D17" s="57">
        <v>-0.175088748335838</v>
      </c>
      <c r="E17" s="57">
        <v>-0.221222743391991</v>
      </c>
      <c r="F17" s="57">
        <v>-0.154918327927589</v>
      </c>
      <c r="G17" s="57">
        <v>0.787039637565613</v>
      </c>
      <c r="H17" s="57">
        <v>1.15496397018433</v>
      </c>
      <c r="I17" s="57">
        <v>0.877473056316376</v>
      </c>
      <c r="J17" s="57">
        <v>-0.260346204042435</v>
      </c>
      <c r="K17" s="57">
        <v>-0.0893622189760208</v>
      </c>
      <c r="L17" s="57">
        <v>-0.0616850927472115</v>
      </c>
      <c r="P17" s="68"/>
    </row>
    <row r="18" spans="1:16">
      <c r="A18" s="61">
        <f>A17+M1</f>
        <v>37.0838445544243</v>
      </c>
      <c r="B18">
        <f>A18+B17</f>
        <v>36.9617888301611</v>
      </c>
      <c r="C18">
        <f t="shared" ref="C18:L18" si="1">B18+C17</f>
        <v>36.7611911863089</v>
      </c>
      <c r="D18">
        <f t="shared" si="1"/>
        <v>36.586102437973</v>
      </c>
      <c r="E18">
        <f t="shared" si="1"/>
        <v>36.364879694581</v>
      </c>
      <c r="F18">
        <f t="shared" si="1"/>
        <v>36.2099613666534</v>
      </c>
      <c r="G18">
        <f t="shared" si="1"/>
        <v>36.9970010042191</v>
      </c>
      <c r="H18">
        <f t="shared" si="1"/>
        <v>38.1519649744034</v>
      </c>
      <c r="I18">
        <f t="shared" si="1"/>
        <v>39.0294380307198</v>
      </c>
      <c r="J18">
        <f t="shared" si="1"/>
        <v>38.7690918266773</v>
      </c>
      <c r="K18">
        <f t="shared" si="1"/>
        <v>38.6797296077013</v>
      </c>
      <c r="L18">
        <f t="shared" si="1"/>
        <v>38.6180445149541</v>
      </c>
      <c r="N18">
        <f>L18-M1</f>
        <v>1.4180445149541</v>
      </c>
      <c r="P18" s="68"/>
    </row>
    <row r="19" spans="1:16">
      <c r="A19" s="61"/>
      <c r="P19" s="68"/>
    </row>
    <row r="20" spans="1:16">
      <c r="A20" s="61"/>
      <c r="P20" s="68"/>
    </row>
    <row r="21" spans="1:16">
      <c r="A21" s="61" t="s">
        <v>135</v>
      </c>
      <c r="P21" s="68"/>
    </row>
    <row r="22" spans="1:16">
      <c r="A22" s="62">
        <v>0</v>
      </c>
      <c r="B22" s="56">
        <v>1</v>
      </c>
      <c r="C22" s="56">
        <v>2</v>
      </c>
      <c r="D22" s="56">
        <v>3</v>
      </c>
      <c r="E22" s="56">
        <v>4</v>
      </c>
      <c r="P22" s="68"/>
    </row>
    <row r="23" spans="1:16">
      <c r="A23" s="63">
        <v>8070.479128896</v>
      </c>
      <c r="B23" s="57">
        <v>3382.80310861011</v>
      </c>
      <c r="C23" s="57">
        <v>1435.02594675086</v>
      </c>
      <c r="D23" s="57">
        <v>151.81877054429</v>
      </c>
      <c r="E23" s="57">
        <v>8037.5</v>
      </c>
      <c r="P23" s="68"/>
    </row>
    <row r="24" spans="1:16">
      <c r="A24" s="61"/>
      <c r="P24" s="68"/>
    </row>
    <row r="25" spans="1:16">
      <c r="A25" s="62">
        <v>0</v>
      </c>
      <c r="B25" s="56">
        <v>1</v>
      </c>
      <c r="C25" s="56">
        <v>2</v>
      </c>
      <c r="D25" s="56">
        <v>3</v>
      </c>
      <c r="E25" s="56">
        <v>4</v>
      </c>
      <c r="F25" s="56">
        <v>5</v>
      </c>
      <c r="G25" s="56">
        <v>6</v>
      </c>
      <c r="H25" s="56">
        <v>7</v>
      </c>
      <c r="I25" s="56">
        <v>8</v>
      </c>
      <c r="J25" s="56">
        <v>9</v>
      </c>
      <c r="K25" s="56">
        <v>10</v>
      </c>
      <c r="L25" s="56">
        <v>11</v>
      </c>
      <c r="P25" s="68"/>
    </row>
    <row r="26" spans="1:16">
      <c r="A26" s="63">
        <v>-0.160008937120438</v>
      </c>
      <c r="B26" s="57">
        <v>-0.152369648218155</v>
      </c>
      <c r="C26" s="57">
        <v>-0.196628630161285</v>
      </c>
      <c r="D26" s="57">
        <v>-0.192797303199768</v>
      </c>
      <c r="E26" s="57">
        <v>-0.273911237716675</v>
      </c>
      <c r="F26" s="57">
        <v>-0.0234064757823944</v>
      </c>
      <c r="G26" s="57">
        <v>0.41801655292511</v>
      </c>
      <c r="H26" s="57">
        <v>0.805317521095276</v>
      </c>
      <c r="I26" s="57">
        <v>0.503396153450012</v>
      </c>
      <c r="J26" s="57">
        <v>-0.169476211071014</v>
      </c>
      <c r="K26" s="57">
        <v>-0.179203286767006</v>
      </c>
      <c r="L26" s="57">
        <v>-0.147741362452507</v>
      </c>
      <c r="P26" s="68"/>
    </row>
    <row r="27" spans="1:16">
      <c r="A27" s="61">
        <f>A26+M1</f>
        <v>37.0399910628796</v>
      </c>
      <c r="B27">
        <f>A27+B26</f>
        <v>36.8876214146614</v>
      </c>
      <c r="C27">
        <f t="shared" ref="C27:L27" si="2">B27+C26</f>
        <v>36.6909927845001</v>
      </c>
      <c r="D27">
        <f t="shared" si="2"/>
        <v>36.4981954813004</v>
      </c>
      <c r="E27">
        <f t="shared" si="2"/>
        <v>36.2242842435837</v>
      </c>
      <c r="F27">
        <f t="shared" si="2"/>
        <v>36.2008777678013</v>
      </c>
      <c r="G27">
        <f t="shared" si="2"/>
        <v>36.6188943207264</v>
      </c>
      <c r="H27">
        <f t="shared" si="2"/>
        <v>37.4242118418217</v>
      </c>
      <c r="I27">
        <f t="shared" si="2"/>
        <v>37.9276079952717</v>
      </c>
      <c r="J27">
        <f t="shared" si="2"/>
        <v>37.7581317842007</v>
      </c>
      <c r="K27">
        <f t="shared" si="2"/>
        <v>37.5789284974337</v>
      </c>
      <c r="L27">
        <f t="shared" si="2"/>
        <v>37.4311871349812</v>
      </c>
      <c r="N27">
        <f>L27-M1</f>
        <v>0.231187134981155</v>
      </c>
      <c r="P27" s="68"/>
    </row>
    <row r="28" spans="1:16">
      <c r="A28" s="61"/>
      <c r="P28" s="68"/>
    </row>
    <row r="29" ht="15.15" spans="1:16">
      <c r="A29" s="6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70"/>
    </row>
    <row r="30" ht="15.15"/>
    <row r="31" spans="1:14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7"/>
    </row>
    <row r="32" spans="1:14">
      <c r="A32" s="61" t="s">
        <v>131</v>
      </c>
      <c r="B32" t="s">
        <v>262</v>
      </c>
      <c r="N32" s="68"/>
    </row>
    <row r="33" spans="1:14">
      <c r="A33" s="62">
        <v>0</v>
      </c>
      <c r="B33" s="56">
        <v>1</v>
      </c>
      <c r="C33" s="56">
        <v>2</v>
      </c>
      <c r="D33" s="56">
        <v>3</v>
      </c>
      <c r="E33" s="56">
        <v>4</v>
      </c>
      <c r="N33" s="68"/>
    </row>
    <row r="34" spans="1:14">
      <c r="A34" s="63">
        <v>9638.809803624</v>
      </c>
      <c r="B34" s="57">
        <v>1686.79918324364</v>
      </c>
      <c r="C34" s="57">
        <v>293.389882208924</v>
      </c>
      <c r="D34" s="57">
        <v>124.341303689401</v>
      </c>
      <c r="E34" s="57">
        <v>6816.72348229456</v>
      </c>
      <c r="N34" s="68"/>
    </row>
    <row r="35" spans="1:14">
      <c r="A35" s="61"/>
      <c r="N35" s="68"/>
    </row>
    <row r="36" spans="1:14">
      <c r="A36" s="62">
        <v>0</v>
      </c>
      <c r="B36" s="56">
        <v>1</v>
      </c>
      <c r="C36" s="56">
        <v>2</v>
      </c>
      <c r="D36" s="56">
        <v>3</v>
      </c>
      <c r="E36" s="56">
        <v>4</v>
      </c>
      <c r="F36" s="56">
        <v>5</v>
      </c>
      <c r="G36" s="56">
        <v>6</v>
      </c>
      <c r="H36" s="56">
        <v>7</v>
      </c>
      <c r="I36" s="56">
        <v>8</v>
      </c>
      <c r="J36" s="56">
        <v>9</v>
      </c>
      <c r="K36" s="56">
        <v>10</v>
      </c>
      <c r="L36" s="56">
        <v>11</v>
      </c>
      <c r="N36" s="68"/>
    </row>
    <row r="37" spans="1:14">
      <c r="A37" s="63">
        <v>-0.245172590017319</v>
      </c>
      <c r="B37" s="57">
        <v>-0.259913444519043</v>
      </c>
      <c r="C37" s="57">
        <v>-0.270464181900024</v>
      </c>
      <c r="D37" s="57">
        <v>-0.313342839479446</v>
      </c>
      <c r="E37" s="57">
        <v>-0.147191673517227</v>
      </c>
      <c r="F37" s="57">
        <v>-0.247366398572922</v>
      </c>
      <c r="G37" s="57">
        <v>1.2038494348526</v>
      </c>
      <c r="H37" s="57">
        <v>1.80977201461792</v>
      </c>
      <c r="I37" s="57">
        <v>1.92100059986115</v>
      </c>
      <c r="J37" s="57">
        <v>-0.451966941356659</v>
      </c>
      <c r="K37" s="57">
        <v>-0.124610528349876</v>
      </c>
      <c r="L37" s="57">
        <v>0.0248998496681452</v>
      </c>
      <c r="N37" s="68"/>
    </row>
    <row r="38" spans="1:14">
      <c r="A38" s="61">
        <f>A37+M1</f>
        <v>36.9548274099827</v>
      </c>
      <c r="B38">
        <f>A38+B37</f>
        <v>36.6949139654636</v>
      </c>
      <c r="C38">
        <f t="shared" ref="C38:L38" si="3">B38+C37</f>
        <v>36.4244497835636</v>
      </c>
      <c r="D38">
        <f t="shared" si="3"/>
        <v>36.1111069440842</v>
      </c>
      <c r="E38">
        <f t="shared" si="3"/>
        <v>35.9639152705669</v>
      </c>
      <c r="F38">
        <f t="shared" si="3"/>
        <v>35.716548871994</v>
      </c>
      <c r="G38">
        <f t="shared" si="3"/>
        <v>36.9203983068466</v>
      </c>
      <c r="H38">
        <f t="shared" si="3"/>
        <v>38.7301703214645</v>
      </c>
      <c r="I38">
        <f t="shared" si="3"/>
        <v>40.6511709213257</v>
      </c>
      <c r="J38">
        <f t="shared" si="3"/>
        <v>40.199203979969</v>
      </c>
      <c r="K38">
        <f t="shared" si="3"/>
        <v>40.0745934516192</v>
      </c>
      <c r="L38">
        <f t="shared" si="3"/>
        <v>40.0994933012873</v>
      </c>
      <c r="N38" s="68">
        <f>L38-M1</f>
        <v>2.8994933012873</v>
      </c>
    </row>
    <row r="39" spans="1:14">
      <c r="A39" s="61"/>
      <c r="N39" s="68"/>
    </row>
    <row r="40" spans="1:14">
      <c r="A40" s="61"/>
      <c r="N40" s="68"/>
    </row>
    <row r="41" spans="1:14">
      <c r="A41" s="61" t="s">
        <v>131</v>
      </c>
      <c r="B41" t="s">
        <v>263</v>
      </c>
      <c r="N41" s="68"/>
    </row>
    <row r="42" spans="1:14">
      <c r="A42" s="62">
        <v>0</v>
      </c>
      <c r="B42" s="56">
        <v>1</v>
      </c>
      <c r="C42" s="56">
        <v>2</v>
      </c>
      <c r="D42" s="56">
        <v>3</v>
      </c>
      <c r="E42" s="56">
        <v>4</v>
      </c>
      <c r="N42" s="68"/>
    </row>
    <row r="43" spans="1:14">
      <c r="A43" s="63">
        <v>9638.809803624</v>
      </c>
      <c r="B43" s="57">
        <v>1337.02623639592</v>
      </c>
      <c r="C43" s="57">
        <v>1524.84891853821</v>
      </c>
      <c r="D43" s="57">
        <v>53.8471601944597</v>
      </c>
      <c r="E43" s="57">
        <v>7773.31316764854</v>
      </c>
      <c r="N43" s="68"/>
    </row>
    <row r="44" spans="1:14">
      <c r="A44" s="61"/>
      <c r="N44" s="68"/>
    </row>
    <row r="45" spans="1:14">
      <c r="A45" s="62">
        <v>0</v>
      </c>
      <c r="B45" s="56">
        <v>1</v>
      </c>
      <c r="C45" s="56">
        <v>2</v>
      </c>
      <c r="D45" s="56">
        <v>3</v>
      </c>
      <c r="E45" s="56">
        <v>4</v>
      </c>
      <c r="F45" s="56">
        <v>5</v>
      </c>
      <c r="G45" s="56">
        <v>6</v>
      </c>
      <c r="H45" s="56">
        <v>7</v>
      </c>
      <c r="I45" s="56">
        <v>8</v>
      </c>
      <c r="J45" s="56">
        <v>9</v>
      </c>
      <c r="K45" s="56">
        <v>10</v>
      </c>
      <c r="L45" s="56">
        <v>11</v>
      </c>
      <c r="N45" s="68"/>
    </row>
    <row r="46" spans="1:14">
      <c r="A46" s="63">
        <v>-0.114216968417168</v>
      </c>
      <c r="B46" s="57">
        <v>-0.152983352541923</v>
      </c>
      <c r="C46" s="57">
        <v>-0.219150051474571</v>
      </c>
      <c r="D46" s="57">
        <v>-0.230097711086273</v>
      </c>
      <c r="E46" s="57">
        <v>-0.155278235673904</v>
      </c>
      <c r="F46" s="57">
        <v>-0.199426755309105</v>
      </c>
      <c r="G46" s="57">
        <v>1.18883371353149</v>
      </c>
      <c r="H46" s="57">
        <v>1.64182507991791</v>
      </c>
      <c r="I46" s="57">
        <v>1.41136944293976</v>
      </c>
      <c r="J46" s="57">
        <v>-0.380028694868088</v>
      </c>
      <c r="K46" s="57">
        <v>-0.0857620537281036</v>
      </c>
      <c r="L46" s="57">
        <v>0.000780618283897638</v>
      </c>
      <c r="N46" s="68"/>
    </row>
    <row r="47" spans="1:14">
      <c r="A47" s="61">
        <f>A46+M1</f>
        <v>37.0857830315828</v>
      </c>
      <c r="B47">
        <f>A47+B46</f>
        <v>36.9327996790409</v>
      </c>
      <c r="C47">
        <f t="shared" ref="C47:L47" si="4">B47+C46</f>
        <v>36.7136496275663</v>
      </c>
      <c r="D47">
        <f t="shared" si="4"/>
        <v>36.4835519164801</v>
      </c>
      <c r="E47">
        <f t="shared" si="4"/>
        <v>36.3282736808062</v>
      </c>
      <c r="F47">
        <f t="shared" si="4"/>
        <v>36.1288469254971</v>
      </c>
      <c r="G47">
        <f t="shared" si="4"/>
        <v>37.3176806390285</v>
      </c>
      <c r="H47">
        <f t="shared" si="4"/>
        <v>38.9595057189465</v>
      </c>
      <c r="I47">
        <f t="shared" si="4"/>
        <v>40.3708751618862</v>
      </c>
      <c r="J47">
        <f t="shared" si="4"/>
        <v>39.9908464670181</v>
      </c>
      <c r="K47">
        <f t="shared" si="4"/>
        <v>39.90508441329</v>
      </c>
      <c r="L47">
        <f t="shared" si="4"/>
        <v>39.9058650315739</v>
      </c>
      <c r="N47" s="68">
        <f>L47-M1</f>
        <v>2.70586503157391</v>
      </c>
    </row>
    <row r="48" spans="1:14">
      <c r="A48" s="61"/>
      <c r="N48" s="68"/>
    </row>
    <row r="49" spans="1:14">
      <c r="A49" s="61"/>
      <c r="N49" s="68"/>
    </row>
    <row r="50" spans="1:14">
      <c r="A50" s="61" t="s">
        <v>131</v>
      </c>
      <c r="B50" t="s">
        <v>264</v>
      </c>
      <c r="N50" s="68"/>
    </row>
    <row r="51" spans="1:14">
      <c r="A51" s="62">
        <v>0</v>
      </c>
      <c r="B51" s="56">
        <v>1</v>
      </c>
      <c r="C51" s="56">
        <v>2</v>
      </c>
      <c r="D51" s="56">
        <v>3</v>
      </c>
      <c r="E51" s="56">
        <v>4</v>
      </c>
      <c r="N51" s="68"/>
    </row>
    <row r="52" spans="1:14">
      <c r="A52" s="63">
        <v>9638.809803624</v>
      </c>
      <c r="B52" s="57">
        <v>960.759181509249</v>
      </c>
      <c r="C52" s="57">
        <v>1894.52999510016</v>
      </c>
      <c r="D52" s="57">
        <v>393.469573222901</v>
      </c>
      <c r="E52" s="57">
        <v>7757.39491767474</v>
      </c>
      <c r="N52" s="68"/>
    </row>
    <row r="53" spans="1:14">
      <c r="A53" s="61"/>
      <c r="N53" s="68"/>
    </row>
    <row r="54" spans="1:14">
      <c r="A54" s="62">
        <v>0</v>
      </c>
      <c r="B54" s="56">
        <v>1</v>
      </c>
      <c r="C54" s="56">
        <v>2</v>
      </c>
      <c r="D54" s="56">
        <v>3</v>
      </c>
      <c r="E54" s="56">
        <v>4</v>
      </c>
      <c r="F54" s="56">
        <v>5</v>
      </c>
      <c r="G54" s="56">
        <v>6</v>
      </c>
      <c r="H54" s="56">
        <v>7</v>
      </c>
      <c r="I54" s="56">
        <v>8</v>
      </c>
      <c r="J54" s="56">
        <v>9</v>
      </c>
      <c r="K54" s="56">
        <v>10</v>
      </c>
      <c r="L54" s="56">
        <v>11</v>
      </c>
      <c r="N54" s="68"/>
    </row>
    <row r="55" spans="1:14">
      <c r="A55" s="63">
        <v>-0.101098343729973</v>
      </c>
      <c r="B55" s="57">
        <v>-0.096510574221611</v>
      </c>
      <c r="C55" s="57">
        <v>-0.178242802619934</v>
      </c>
      <c r="D55" s="57">
        <v>-0.155070036649704</v>
      </c>
      <c r="E55" s="57">
        <v>-0.208785399794579</v>
      </c>
      <c r="F55" s="57">
        <v>-0.13301332294941</v>
      </c>
      <c r="G55" s="57">
        <v>1.06313812732697</v>
      </c>
      <c r="H55" s="57">
        <v>1.42758107185364</v>
      </c>
      <c r="I55" s="57">
        <v>1.29204905033112</v>
      </c>
      <c r="J55" s="57">
        <v>-0.374060750007629</v>
      </c>
      <c r="K55" s="57">
        <v>-0.0836152881383896</v>
      </c>
      <c r="L55" s="57">
        <v>0.00443636858835816</v>
      </c>
      <c r="N55" s="68"/>
    </row>
    <row r="56" spans="1:14">
      <c r="A56" s="61">
        <f>37.2+A55</f>
        <v>37.09890165627</v>
      </c>
      <c r="B56">
        <f>A56+B55</f>
        <v>37.0023910820484</v>
      </c>
      <c r="C56">
        <f t="shared" ref="C56:L56" si="5">B56+C55</f>
        <v>36.8241482794285</v>
      </c>
      <c r="D56">
        <f t="shared" si="5"/>
        <v>36.6690782427788</v>
      </c>
      <c r="E56">
        <f t="shared" si="5"/>
        <v>36.4602928429842</v>
      </c>
      <c r="F56">
        <f t="shared" si="5"/>
        <v>36.3272795200348</v>
      </c>
      <c r="G56">
        <f t="shared" si="5"/>
        <v>37.3904176473618</v>
      </c>
      <c r="H56">
        <f t="shared" si="5"/>
        <v>38.8179987192154</v>
      </c>
      <c r="I56">
        <f t="shared" si="5"/>
        <v>40.1100477695465</v>
      </c>
      <c r="J56">
        <f t="shared" si="5"/>
        <v>39.7359870195389</v>
      </c>
      <c r="K56">
        <f t="shared" si="5"/>
        <v>39.6523717314005</v>
      </c>
      <c r="L56">
        <f t="shared" si="5"/>
        <v>39.6568080999889</v>
      </c>
      <c r="N56" s="68">
        <f>L56-37.2</f>
        <v>2.45680809998886</v>
      </c>
    </row>
    <row r="57" ht="15.15" spans="1:14">
      <c r="A57" s="64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70"/>
    </row>
    <row r="82" spans="1:1">
      <c r="A82" t="s">
        <v>265</v>
      </c>
    </row>
    <row r="83" spans="1:1">
      <c r="A83" t="s">
        <v>127</v>
      </c>
    </row>
    <row r="84" spans="1:5">
      <c r="A84" s="62">
        <v>0</v>
      </c>
      <c r="B84" s="62">
        <v>1</v>
      </c>
      <c r="C84" s="62">
        <v>2</v>
      </c>
      <c r="D84" s="62">
        <v>3</v>
      </c>
      <c r="E84" s="62">
        <v>4</v>
      </c>
    </row>
    <row r="85" spans="1:5">
      <c r="A85">
        <v>10338.7049251404</v>
      </c>
      <c r="B85">
        <v>5286.3557766664</v>
      </c>
      <c r="C85">
        <v>1430.33840485495</v>
      </c>
      <c r="D85">
        <v>401.072772053622</v>
      </c>
      <c r="E85">
        <v>8955.26641140017</v>
      </c>
    </row>
    <row r="87" spans="1:12">
      <c r="A87" s="62">
        <v>0</v>
      </c>
      <c r="B87" s="62">
        <v>1</v>
      </c>
      <c r="C87" s="62">
        <v>2</v>
      </c>
      <c r="D87" s="62">
        <v>3</v>
      </c>
      <c r="E87" s="62">
        <v>4</v>
      </c>
      <c r="F87" s="62">
        <v>5</v>
      </c>
      <c r="G87" s="62">
        <v>6</v>
      </c>
      <c r="H87" s="62">
        <v>7</v>
      </c>
      <c r="I87" s="62">
        <v>8</v>
      </c>
      <c r="J87" s="62">
        <v>9</v>
      </c>
      <c r="K87" s="62">
        <v>10</v>
      </c>
      <c r="L87" s="62">
        <v>11</v>
      </c>
    </row>
    <row r="88" spans="1:12">
      <c r="A88">
        <v>-0.204548522830009</v>
      </c>
      <c r="B88">
        <v>-0.148165553808212</v>
      </c>
      <c r="C88">
        <v>-0.184124559164047</v>
      </c>
      <c r="D88">
        <v>-0.178624406456947</v>
      </c>
      <c r="E88">
        <v>-0.219900146126747</v>
      </c>
      <c r="F88">
        <v>-0.0335660725831985</v>
      </c>
      <c r="G88">
        <v>0.462869912385941</v>
      </c>
      <c r="H88">
        <v>0.896882891654968</v>
      </c>
      <c r="I88">
        <v>0.56792289018631</v>
      </c>
      <c r="J88">
        <v>-0.218783333897591</v>
      </c>
      <c r="K88">
        <v>-0.178477570414543</v>
      </c>
      <c r="L88">
        <v>-0.136494114995003</v>
      </c>
    </row>
    <row r="89" spans="1:12">
      <c r="A89">
        <f>A88+M1</f>
        <v>36.99545147717</v>
      </c>
      <c r="B89">
        <f>A89+B88</f>
        <v>36.8472859233618</v>
      </c>
      <c r="C89">
        <f t="shared" ref="C89:L89" si="6">B89+C88</f>
        <v>36.6631613641977</v>
      </c>
      <c r="D89">
        <f t="shared" si="6"/>
        <v>36.4845369577408</v>
      </c>
      <c r="E89">
        <f t="shared" si="6"/>
        <v>36.264636811614</v>
      </c>
      <c r="F89">
        <f t="shared" si="6"/>
        <v>36.2310707390308</v>
      </c>
      <c r="G89">
        <f t="shared" si="6"/>
        <v>36.6939406514168</v>
      </c>
      <c r="H89">
        <f t="shared" si="6"/>
        <v>37.5908235430717</v>
      </c>
      <c r="I89">
        <f t="shared" si="6"/>
        <v>38.1587464332581</v>
      </c>
      <c r="J89">
        <f t="shared" si="6"/>
        <v>37.9399630993605</v>
      </c>
      <c r="K89">
        <f t="shared" si="6"/>
        <v>37.7614855289459</v>
      </c>
      <c r="L89">
        <f t="shared" si="6"/>
        <v>37.6249914139509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F13" sqref="F13"/>
    </sheetView>
  </sheetViews>
  <sheetFormatPr defaultColWidth="9" defaultRowHeight="14.4"/>
  <cols>
    <col min="2" max="2" width="13.75"/>
    <col min="3" max="3" width="10.8796296296296" customWidth="1"/>
    <col min="4" max="6" width="13.75"/>
    <col min="10" max="10" width="13.75"/>
    <col min="11" max="11" width="12.6296296296296"/>
  </cols>
  <sheetData>
    <row r="1" spans="1:12">
      <c r="A1" t="s">
        <v>266</v>
      </c>
      <c r="B1" t="s">
        <v>267</v>
      </c>
      <c r="C1" t="s">
        <v>268</v>
      </c>
      <c r="D1" t="s">
        <v>269</v>
      </c>
      <c r="I1" t="s">
        <v>266</v>
      </c>
      <c r="J1" t="s">
        <v>267</v>
      </c>
      <c r="K1" t="s">
        <v>268</v>
      </c>
      <c r="L1" t="s">
        <v>270</v>
      </c>
    </row>
    <row r="3" spans="1:13">
      <c r="A3" s="56">
        <v>0</v>
      </c>
      <c r="B3" s="56">
        <v>1</v>
      </c>
      <c r="C3" s="56">
        <v>2</v>
      </c>
      <c r="D3" s="56">
        <v>3</v>
      </c>
      <c r="E3" s="56">
        <v>4</v>
      </c>
      <c r="I3" s="56">
        <v>0</v>
      </c>
      <c r="J3" s="56">
        <v>1</v>
      </c>
      <c r="K3" s="56">
        <v>2</v>
      </c>
      <c r="L3" s="56">
        <v>3</v>
      </c>
      <c r="M3" s="56">
        <v>4</v>
      </c>
    </row>
    <row r="4" spans="1:13">
      <c r="A4" s="57">
        <v>10338.7049251404</v>
      </c>
      <c r="B4" s="57">
        <v>3680.10263088753</v>
      </c>
      <c r="C4" s="57">
        <v>601.891809690286</v>
      </c>
      <c r="D4" s="57">
        <v>234.571913640475</v>
      </c>
      <c r="E4" s="57">
        <v>8200.62327314458</v>
      </c>
      <c r="I4" s="57">
        <v>10338.7049251404</v>
      </c>
      <c r="J4" s="57">
        <v>5190.12359801377</v>
      </c>
      <c r="K4" s="57">
        <v>1777.9976061893</v>
      </c>
      <c r="L4" s="57">
        <v>412.541483683672</v>
      </c>
      <c r="M4" s="57">
        <v>4744.46905115415</v>
      </c>
    </row>
    <row r="5" spans="1:13">
      <c r="A5" s="57">
        <v>10338.7049251404</v>
      </c>
      <c r="B5" s="57">
        <v>252.152850729269</v>
      </c>
      <c r="C5" s="57">
        <v>2437.10813880496</v>
      </c>
      <c r="D5" s="57">
        <v>146.624372734401</v>
      </c>
      <c r="E5" s="57">
        <v>8224.33149204379</v>
      </c>
      <c r="I5" s="57">
        <v>10338.7049251404</v>
      </c>
      <c r="J5" s="57">
        <v>1604.83172132903</v>
      </c>
      <c r="K5" s="57">
        <v>1284.8416004666</v>
      </c>
      <c r="L5" s="57">
        <v>238.12473282846</v>
      </c>
      <c r="M5" s="57">
        <v>4648.10191207078</v>
      </c>
    </row>
    <row r="6" spans="1:13">
      <c r="A6" s="57">
        <v>10338.7049251404</v>
      </c>
      <c r="B6" s="57">
        <v>3492.69665961331</v>
      </c>
      <c r="C6" s="57">
        <v>2471.55426242492</v>
      </c>
      <c r="D6" s="57">
        <v>198.885519250713</v>
      </c>
      <c r="E6" s="57">
        <v>12141.4146072113</v>
      </c>
      <c r="I6" s="57">
        <v>10338.7049251404</v>
      </c>
      <c r="J6" s="57">
        <v>1454.65009474527</v>
      </c>
      <c r="K6" s="57">
        <v>482.881573284181</v>
      </c>
      <c r="L6" s="57">
        <v>346.609346683411</v>
      </c>
      <c r="M6" s="57">
        <v>4847.70251995313</v>
      </c>
    </row>
    <row r="7" spans="1:13">
      <c r="A7" s="57">
        <v>10338.7049251404</v>
      </c>
      <c r="B7" s="57">
        <v>1134.21828030552</v>
      </c>
      <c r="C7" s="57">
        <v>2437.52569433854</v>
      </c>
      <c r="D7" s="57">
        <v>357.076091476805</v>
      </c>
      <c r="E7" s="57">
        <v>8164.64807853937</v>
      </c>
      <c r="I7" s="57">
        <v>10338.7049251404</v>
      </c>
      <c r="J7" s="57">
        <v>632.874817664011</v>
      </c>
      <c r="K7" s="57">
        <v>805.021997904959</v>
      </c>
      <c r="L7" s="57">
        <v>432.417404638319</v>
      </c>
      <c r="M7" s="57">
        <v>4677.27770922409</v>
      </c>
    </row>
    <row r="8" spans="1:13">
      <c r="A8" s="57">
        <v>10338.7049251404</v>
      </c>
      <c r="B8" s="57">
        <v>5917.23706826642</v>
      </c>
      <c r="C8" s="57">
        <v>1261.3585249224</v>
      </c>
      <c r="D8" s="57">
        <v>18.6380780827309</v>
      </c>
      <c r="E8" s="57">
        <v>8838.82155073888</v>
      </c>
      <c r="I8" s="57">
        <v>10338.7049251404</v>
      </c>
      <c r="J8" s="57">
        <v>2242.31442829132</v>
      </c>
      <c r="K8" s="57">
        <v>431.532128720894</v>
      </c>
      <c r="L8" s="57">
        <v>531.028125658669</v>
      </c>
      <c r="M8" s="57">
        <v>4730.09588882634</v>
      </c>
    </row>
    <row r="12" spans="1:11">
      <c r="A12" s="56">
        <v>0</v>
      </c>
      <c r="B12" s="57">
        <v>-0.155053094029427</v>
      </c>
      <c r="C12">
        <f>B12+37.2</f>
        <v>37.0449469059706</v>
      </c>
      <c r="I12" s="56">
        <v>0</v>
      </c>
      <c r="J12" s="57">
        <v>-0.195859342813492</v>
      </c>
      <c r="K12">
        <f>J12+37.2</f>
        <v>37.0041406571865</v>
      </c>
    </row>
    <row r="13" spans="1:11">
      <c r="A13" s="56">
        <v>1</v>
      </c>
      <c r="B13" s="57">
        <v>-0.152844145894051</v>
      </c>
      <c r="C13">
        <f>C12+B13</f>
        <v>36.8921027600765</v>
      </c>
      <c r="I13" s="56">
        <v>1</v>
      </c>
      <c r="J13" s="57">
        <v>-0.118715040385723</v>
      </c>
      <c r="K13">
        <f>J13+K12</f>
        <v>36.8854256168008</v>
      </c>
    </row>
    <row r="14" spans="1:11">
      <c r="A14" s="56">
        <v>2</v>
      </c>
      <c r="B14" s="57">
        <v>-0.281895458698273</v>
      </c>
      <c r="C14">
        <f t="shared" ref="C14:C45" si="0">C13+B14</f>
        <v>36.6102073013783</v>
      </c>
      <c r="I14" s="56">
        <v>2</v>
      </c>
      <c r="J14" s="57">
        <v>-0.352691918611526</v>
      </c>
      <c r="K14">
        <f t="shared" ref="K14:K45" si="1">J14+K13</f>
        <v>36.5327336981893</v>
      </c>
    </row>
    <row r="15" spans="1:11">
      <c r="A15" s="56">
        <v>3</v>
      </c>
      <c r="B15" s="57">
        <v>-0.219935402274132</v>
      </c>
      <c r="C15">
        <f t="shared" si="0"/>
        <v>36.3902718991041</v>
      </c>
      <c r="I15" s="56">
        <v>3</v>
      </c>
      <c r="J15" s="57">
        <v>-0.155050978064537</v>
      </c>
      <c r="K15">
        <f t="shared" si="1"/>
        <v>36.3776827201247</v>
      </c>
    </row>
    <row r="16" spans="1:11">
      <c r="A16" s="56">
        <v>4</v>
      </c>
      <c r="B16" s="57">
        <v>-0.203128308057785</v>
      </c>
      <c r="C16">
        <f t="shared" si="0"/>
        <v>36.1871435910463</v>
      </c>
      <c r="I16" s="56">
        <v>4</v>
      </c>
      <c r="J16" s="57">
        <v>-0.0972083061933517</v>
      </c>
      <c r="K16">
        <f t="shared" si="1"/>
        <v>36.2804744139314</v>
      </c>
    </row>
    <row r="17" spans="1:11">
      <c r="A17" s="56">
        <v>5</v>
      </c>
      <c r="B17" s="57">
        <v>-0.0668720230460167</v>
      </c>
      <c r="C17">
        <f t="shared" si="0"/>
        <v>36.1202715680003</v>
      </c>
      <c r="I17" s="56">
        <v>5</v>
      </c>
      <c r="J17" s="57">
        <v>-0.228570491075516</v>
      </c>
      <c r="K17">
        <f t="shared" si="1"/>
        <v>36.0519039228559</v>
      </c>
    </row>
    <row r="18" spans="1:11">
      <c r="A18" s="56">
        <v>6</v>
      </c>
      <c r="B18" s="57">
        <v>0.777915835380554</v>
      </c>
      <c r="C18">
        <f t="shared" si="0"/>
        <v>36.8981874033809</v>
      </c>
      <c r="I18" s="56">
        <v>6</v>
      </c>
      <c r="J18" s="57">
        <v>0.91765969991684</v>
      </c>
      <c r="K18">
        <f t="shared" si="1"/>
        <v>36.9695636227727</v>
      </c>
    </row>
    <row r="19" spans="1:11">
      <c r="A19" s="56">
        <v>7</v>
      </c>
      <c r="B19" s="57">
        <v>1.28254580497742</v>
      </c>
      <c r="C19">
        <f t="shared" si="0"/>
        <v>38.1807332083583</v>
      </c>
      <c r="I19" s="56">
        <v>7</v>
      </c>
      <c r="J19" s="57">
        <v>1.41119039058685</v>
      </c>
      <c r="K19">
        <f t="shared" si="1"/>
        <v>38.3807540133595</v>
      </c>
    </row>
    <row r="20" spans="1:11">
      <c r="A20" s="56">
        <v>8</v>
      </c>
      <c r="B20" s="57">
        <v>0.838342905044556</v>
      </c>
      <c r="C20">
        <f t="shared" si="0"/>
        <v>39.0190761134028</v>
      </c>
      <c r="I20" s="56">
        <v>8</v>
      </c>
      <c r="J20" s="57">
        <v>1.12457323074341</v>
      </c>
      <c r="K20">
        <f t="shared" si="1"/>
        <v>39.505327244103</v>
      </c>
    </row>
    <row r="21" spans="1:11">
      <c r="A21" s="56">
        <v>9</v>
      </c>
      <c r="B21" s="57">
        <v>-0.316907614469528</v>
      </c>
      <c r="C21">
        <f t="shared" si="0"/>
        <v>38.7021684989333</v>
      </c>
      <c r="I21" s="56">
        <v>9</v>
      </c>
      <c r="J21" s="57">
        <v>-0.254852294921875</v>
      </c>
      <c r="K21">
        <f t="shared" si="1"/>
        <v>39.2504749491811</v>
      </c>
    </row>
    <row r="22" spans="1:11">
      <c r="A22" s="56">
        <v>10</v>
      </c>
      <c r="B22" s="57">
        <v>-0.192311376333237</v>
      </c>
      <c r="C22">
        <f t="shared" si="0"/>
        <v>38.5098571226001</v>
      </c>
      <c r="I22" s="56">
        <v>10</v>
      </c>
      <c r="J22" s="57">
        <v>-0.280784219503403</v>
      </c>
      <c r="K22">
        <f t="shared" si="1"/>
        <v>38.9696907296777</v>
      </c>
    </row>
    <row r="23" spans="1:11">
      <c r="A23" s="56">
        <v>11</v>
      </c>
      <c r="B23" s="57">
        <v>-0.11076195538044</v>
      </c>
      <c r="C23">
        <f t="shared" si="0"/>
        <v>38.3990951672196</v>
      </c>
      <c r="I23" s="56">
        <v>11</v>
      </c>
      <c r="J23" s="57">
        <v>-0.0169967524707317</v>
      </c>
      <c r="K23">
        <f t="shared" si="1"/>
        <v>38.9526939772069</v>
      </c>
    </row>
    <row r="24" spans="2:11">
      <c r="B24" s="57">
        <v>-0.189387559890747</v>
      </c>
      <c r="C24">
        <f t="shared" si="0"/>
        <v>38.2097076073289</v>
      </c>
      <c r="J24" s="57">
        <v>-0.232018068432808</v>
      </c>
      <c r="K24">
        <f t="shared" si="1"/>
        <v>38.7206759087741</v>
      </c>
    </row>
    <row r="25" spans="2:11">
      <c r="B25" s="57">
        <v>-0.108405523002148</v>
      </c>
      <c r="C25">
        <f t="shared" si="0"/>
        <v>38.1013020843267</v>
      </c>
      <c r="J25" s="57">
        <v>-0.281204074621201</v>
      </c>
      <c r="K25">
        <f t="shared" si="1"/>
        <v>38.4394718341529</v>
      </c>
    </row>
    <row r="26" spans="2:11">
      <c r="B26" s="57">
        <v>-0.145613148808479</v>
      </c>
      <c r="C26">
        <f t="shared" si="0"/>
        <v>37.9556889355183</v>
      </c>
      <c r="J26" s="57">
        <v>-0.191444665193558</v>
      </c>
      <c r="K26">
        <f t="shared" si="1"/>
        <v>38.2480271689594</v>
      </c>
    </row>
    <row r="27" spans="2:11">
      <c r="B27" s="57">
        <v>-0.187863752245903</v>
      </c>
      <c r="C27">
        <f t="shared" si="0"/>
        <v>37.7678251832724</v>
      </c>
      <c r="J27" s="57">
        <v>-0.378911674022675</v>
      </c>
      <c r="K27">
        <f t="shared" si="1"/>
        <v>37.8691154949367</v>
      </c>
    </row>
    <row r="28" spans="2:11">
      <c r="B28" s="57">
        <v>-0.218841448426247</v>
      </c>
      <c r="C28">
        <f t="shared" si="0"/>
        <v>37.5489837348461</v>
      </c>
      <c r="J28" s="57">
        <v>-0.22445772588253</v>
      </c>
      <c r="K28">
        <f t="shared" si="1"/>
        <v>37.6446577690542</v>
      </c>
    </row>
    <row r="29" spans="2:11">
      <c r="B29" s="57">
        <v>-0.143518269062042</v>
      </c>
      <c r="C29">
        <f t="shared" si="0"/>
        <v>37.4054654657841</v>
      </c>
      <c r="J29" s="57">
        <v>-0.294982939958572</v>
      </c>
      <c r="K29">
        <f t="shared" si="1"/>
        <v>37.3496748290956</v>
      </c>
    </row>
    <row r="30" spans="2:11">
      <c r="B30" s="57">
        <v>0.486055046319961</v>
      </c>
      <c r="C30">
        <f t="shared" si="0"/>
        <v>37.891520512104</v>
      </c>
      <c r="J30" s="57">
        <v>1.6742125749588</v>
      </c>
      <c r="K30">
        <f t="shared" si="1"/>
        <v>39.0238874040544</v>
      </c>
    </row>
    <row r="31" spans="2:11">
      <c r="B31" s="57">
        <v>0.864794850349426</v>
      </c>
      <c r="C31">
        <f t="shared" si="0"/>
        <v>38.7563153624535</v>
      </c>
      <c r="J31" s="57">
        <v>2.19119548797607</v>
      </c>
      <c r="K31">
        <f t="shared" si="1"/>
        <v>41.2150828920305</v>
      </c>
    </row>
    <row r="32" spans="2:11">
      <c r="B32" s="57">
        <v>1.24443662166596</v>
      </c>
      <c r="C32">
        <f t="shared" si="0"/>
        <v>40.0007519841194</v>
      </c>
      <c r="J32" s="57">
        <v>2.33488059043884</v>
      </c>
      <c r="K32">
        <f t="shared" si="1"/>
        <v>43.5499634824693</v>
      </c>
    </row>
    <row r="33" spans="2:11">
      <c r="B33" s="57">
        <v>-0.268557846546173</v>
      </c>
      <c r="C33">
        <f t="shared" si="0"/>
        <v>39.7321941375733</v>
      </c>
      <c r="J33" s="57">
        <v>-0.507518947124481</v>
      </c>
      <c r="K33">
        <f t="shared" si="1"/>
        <v>43.0424445353448</v>
      </c>
    </row>
    <row r="34" spans="2:11">
      <c r="B34" s="57">
        <v>-0.117296166718006</v>
      </c>
      <c r="C34">
        <f t="shared" si="0"/>
        <v>39.6148979708552</v>
      </c>
      <c r="J34" s="57">
        <v>-0.0405685417354107</v>
      </c>
      <c r="K34">
        <f t="shared" si="1"/>
        <v>43.0018759936094</v>
      </c>
    </row>
    <row r="35" spans="2:11">
      <c r="B35" s="57">
        <v>0.0304179135710001</v>
      </c>
      <c r="C35">
        <f t="shared" si="0"/>
        <v>39.6453158844262</v>
      </c>
      <c r="J35" s="57">
        <v>0.169208854436874</v>
      </c>
      <c r="K35">
        <f t="shared" si="1"/>
        <v>43.1710848480463</v>
      </c>
    </row>
    <row r="36" spans="2:11">
      <c r="B36" s="57">
        <v>-0.148688822984695</v>
      </c>
      <c r="C36">
        <f t="shared" si="0"/>
        <v>39.4966270614416</v>
      </c>
      <c r="J36" s="57">
        <v>-0.240908086299896</v>
      </c>
      <c r="K36">
        <f t="shared" si="1"/>
        <v>42.9301767617464</v>
      </c>
    </row>
    <row r="37" spans="2:11">
      <c r="B37" s="57">
        <v>-0.0843147709965706</v>
      </c>
      <c r="C37">
        <f t="shared" si="0"/>
        <v>39.412312290445</v>
      </c>
      <c r="J37" s="57">
        <v>-0.309726685285568</v>
      </c>
      <c r="K37">
        <f t="shared" si="1"/>
        <v>42.6204500764608</v>
      </c>
    </row>
    <row r="38" spans="2:11">
      <c r="B38" s="57">
        <v>-0.199385732412338</v>
      </c>
      <c r="C38">
        <f t="shared" si="0"/>
        <v>39.2129265580326</v>
      </c>
      <c r="J38" s="57">
        <v>-0.180534332990646</v>
      </c>
      <c r="K38">
        <f t="shared" si="1"/>
        <v>42.4399157434702</v>
      </c>
    </row>
    <row r="39" spans="2:11">
      <c r="B39" s="57">
        <v>-0.112683214247227</v>
      </c>
      <c r="C39">
        <f t="shared" si="0"/>
        <v>39.1002433437854</v>
      </c>
      <c r="J39" s="57">
        <v>-0.386913448572159</v>
      </c>
      <c r="K39">
        <f t="shared" si="1"/>
        <v>42.053002294898</v>
      </c>
    </row>
    <row r="40" spans="2:11">
      <c r="B40" s="57">
        <v>-0.251934409141541</v>
      </c>
      <c r="C40">
        <f t="shared" si="0"/>
        <v>38.8483089346439</v>
      </c>
      <c r="J40" s="57">
        <v>-0.221359759569168</v>
      </c>
      <c r="K40">
        <f t="shared" si="1"/>
        <v>41.8316425353289</v>
      </c>
    </row>
    <row r="41" spans="2:11">
      <c r="B41" s="57">
        <v>-0.0785883143544197</v>
      </c>
      <c r="C41">
        <f t="shared" si="0"/>
        <v>38.7697206202895</v>
      </c>
      <c r="J41" s="57">
        <v>-0.270376324653625</v>
      </c>
      <c r="K41">
        <f t="shared" si="1"/>
        <v>41.5612662106752</v>
      </c>
    </row>
    <row r="42" spans="2:11">
      <c r="B42" s="57">
        <v>-0.121730968356132</v>
      </c>
      <c r="C42">
        <f t="shared" si="0"/>
        <v>38.6479896519333</v>
      </c>
      <c r="J42" s="57">
        <v>1.75587856769562</v>
      </c>
      <c r="K42">
        <f t="shared" si="1"/>
        <v>43.3171447783709</v>
      </c>
    </row>
    <row r="43" spans="2:11">
      <c r="B43" s="57">
        <v>0.181514516472816</v>
      </c>
      <c r="C43">
        <f t="shared" si="0"/>
        <v>38.8295041684061</v>
      </c>
      <c r="J43" s="57">
        <v>2.31400179862976</v>
      </c>
      <c r="K43">
        <f t="shared" si="1"/>
        <v>45.6311465770006</v>
      </c>
    </row>
    <row r="44" spans="2:11">
      <c r="B44" s="57">
        <v>0.0434950850903988</v>
      </c>
      <c r="C44">
        <f t="shared" si="0"/>
        <v>38.8729992534965</v>
      </c>
      <c r="J44" s="57">
        <v>2.42060375213623</v>
      </c>
      <c r="K44">
        <f t="shared" si="1"/>
        <v>48.0517503291368</v>
      </c>
    </row>
    <row r="45" spans="2:11">
      <c r="B45" s="57">
        <v>-0.196691945195198</v>
      </c>
      <c r="C45">
        <f t="shared" si="0"/>
        <v>38.6763073083013</v>
      </c>
      <c r="J45" s="57">
        <v>-0.52678257226944</v>
      </c>
      <c r="K45">
        <f t="shared" si="1"/>
        <v>47.5249677568674</v>
      </c>
    </row>
    <row r="46" spans="2:11">
      <c r="B46" s="57">
        <v>-0.236204773187637</v>
      </c>
      <c r="C46">
        <f t="shared" ref="C46:C71" si="2">C45+B46</f>
        <v>38.4401025351137</v>
      </c>
      <c r="J46" s="57">
        <v>-0.0676451325416565</v>
      </c>
      <c r="K46">
        <f t="shared" ref="K46:K71" si="3">J46+K45</f>
        <v>47.4573226243257</v>
      </c>
    </row>
    <row r="47" spans="2:11">
      <c r="B47" s="57">
        <v>-0.19329497218132</v>
      </c>
      <c r="C47">
        <f t="shared" si="2"/>
        <v>38.2468075629324</v>
      </c>
      <c r="J47" s="57">
        <v>0.181942462921143</v>
      </c>
      <c r="K47">
        <f t="shared" si="3"/>
        <v>47.6392650872469</v>
      </c>
    </row>
    <row r="48" spans="2:11">
      <c r="B48" s="57">
        <v>-0.0876108556985855</v>
      </c>
      <c r="C48">
        <f t="shared" si="2"/>
        <v>38.1591967072338</v>
      </c>
      <c r="J48" s="57">
        <v>-0.176877066493034</v>
      </c>
      <c r="K48">
        <f t="shared" si="3"/>
        <v>47.4623880207539</v>
      </c>
    </row>
    <row r="49" spans="2:11">
      <c r="B49" s="57">
        <v>-0.109003834426403</v>
      </c>
      <c r="C49">
        <f t="shared" si="2"/>
        <v>38.0501928728074</v>
      </c>
      <c r="J49" s="57">
        <v>-0.268752336502075</v>
      </c>
      <c r="K49">
        <f t="shared" si="3"/>
        <v>47.1936356842518</v>
      </c>
    </row>
    <row r="50" spans="2:11">
      <c r="B50" s="57">
        <v>-0.136053428053856</v>
      </c>
      <c r="C50">
        <f t="shared" si="2"/>
        <v>37.9141394447535</v>
      </c>
      <c r="J50" s="57">
        <v>-0.156433030962944</v>
      </c>
      <c r="K50">
        <f t="shared" si="3"/>
        <v>47.0372026532888</v>
      </c>
    </row>
    <row r="51" spans="2:11">
      <c r="B51" s="57">
        <v>-0.161741107702255</v>
      </c>
      <c r="C51">
        <f t="shared" si="2"/>
        <v>37.7523983370513</v>
      </c>
      <c r="J51" s="57">
        <v>-0.350927531719208</v>
      </c>
      <c r="K51">
        <f t="shared" si="3"/>
        <v>46.6862751215696</v>
      </c>
    </row>
    <row r="52" spans="2:11">
      <c r="B52" s="57">
        <v>-0.248976960778236</v>
      </c>
      <c r="C52">
        <f t="shared" si="2"/>
        <v>37.503421376273</v>
      </c>
      <c r="J52" s="57">
        <v>-0.238230273127556</v>
      </c>
      <c r="K52">
        <f t="shared" si="3"/>
        <v>46.4480448484421</v>
      </c>
    </row>
    <row r="53" spans="2:11">
      <c r="B53" s="57">
        <v>-0.120731607079506</v>
      </c>
      <c r="C53">
        <f t="shared" si="2"/>
        <v>37.3826897691935</v>
      </c>
      <c r="J53" s="57">
        <v>-0.272236466407776</v>
      </c>
      <c r="K53">
        <f t="shared" si="3"/>
        <v>46.1758083820343</v>
      </c>
    </row>
    <row r="54" spans="2:11">
      <c r="B54" s="57">
        <v>1.04386758804321</v>
      </c>
      <c r="C54">
        <f t="shared" si="2"/>
        <v>38.4265573572368</v>
      </c>
      <c r="J54" s="57">
        <v>1.61086761951447</v>
      </c>
      <c r="K54">
        <f t="shared" si="3"/>
        <v>47.7866760015488</v>
      </c>
    </row>
    <row r="55" spans="2:11">
      <c r="B55" s="57">
        <v>1.35808992385864</v>
      </c>
      <c r="C55">
        <f t="shared" si="2"/>
        <v>39.7846472810954</v>
      </c>
      <c r="J55" s="57">
        <v>2.10319852828979</v>
      </c>
      <c r="K55">
        <f t="shared" si="3"/>
        <v>49.8898745298386</v>
      </c>
    </row>
    <row r="56" spans="2:11">
      <c r="B56" s="57">
        <v>1.2668764591217</v>
      </c>
      <c r="C56">
        <f t="shared" si="2"/>
        <v>41.0515237402171</v>
      </c>
      <c r="J56" s="57">
        <v>2.24781441688538</v>
      </c>
      <c r="K56">
        <f t="shared" si="3"/>
        <v>52.1376889467239</v>
      </c>
    </row>
    <row r="57" spans="2:11">
      <c r="B57" s="57">
        <v>-0.369827389717102</v>
      </c>
      <c r="C57">
        <f t="shared" si="2"/>
        <v>40.6816963505</v>
      </c>
      <c r="J57" s="57">
        <v>-0.460714727640152</v>
      </c>
      <c r="K57">
        <f t="shared" si="3"/>
        <v>51.6769742190838</v>
      </c>
    </row>
    <row r="58" spans="2:11">
      <c r="B58" s="57">
        <v>-0.0864746496081352</v>
      </c>
      <c r="C58">
        <f t="shared" si="2"/>
        <v>40.5952217008919</v>
      </c>
      <c r="J58" s="57">
        <v>-0.0732823237776756</v>
      </c>
      <c r="K58">
        <f t="shared" si="3"/>
        <v>51.6036918953061</v>
      </c>
    </row>
    <row r="59" spans="2:11">
      <c r="B59" s="57">
        <v>0.00547181908041239</v>
      </c>
      <c r="C59">
        <f t="shared" si="2"/>
        <v>40.6006935199723</v>
      </c>
      <c r="J59" s="57">
        <v>0.236137613654137</v>
      </c>
      <c r="K59">
        <f t="shared" si="3"/>
        <v>51.8398295089602</v>
      </c>
    </row>
    <row r="60" spans="2:11">
      <c r="B60" s="57">
        <v>-0.156046077609062</v>
      </c>
      <c r="C60">
        <f t="shared" si="2"/>
        <v>40.4446474423632</v>
      </c>
      <c r="J60" s="57">
        <v>-0.203218951821327</v>
      </c>
      <c r="K60">
        <f t="shared" si="3"/>
        <v>51.6366105571389</v>
      </c>
    </row>
    <row r="61" spans="2:11">
      <c r="B61" s="57">
        <v>-0.104929178953171</v>
      </c>
      <c r="C61">
        <f t="shared" si="2"/>
        <v>40.33971826341</v>
      </c>
      <c r="J61" s="57">
        <v>-0.316165775060654</v>
      </c>
      <c r="K61">
        <f t="shared" si="3"/>
        <v>51.3204447820783</v>
      </c>
    </row>
    <row r="62" spans="2:11">
      <c r="B62" s="57">
        <v>-0.26409387588501</v>
      </c>
      <c r="C62">
        <f t="shared" si="2"/>
        <v>40.075624387525</v>
      </c>
      <c r="J62" s="57">
        <v>-0.188527420163155</v>
      </c>
      <c r="K62">
        <f t="shared" si="3"/>
        <v>51.1319173619151</v>
      </c>
    </row>
    <row r="63" spans="2:11">
      <c r="B63" s="57">
        <v>-0.183076798915863</v>
      </c>
      <c r="C63">
        <f t="shared" si="2"/>
        <v>39.8925475886092</v>
      </c>
      <c r="J63" s="57">
        <v>-0.39847332239151</v>
      </c>
      <c r="K63">
        <f t="shared" si="3"/>
        <v>50.7334440395236</v>
      </c>
    </row>
    <row r="64" spans="2:11">
      <c r="B64" s="57">
        <v>-0.145451664924622</v>
      </c>
      <c r="C64">
        <f t="shared" si="2"/>
        <v>39.7470959236845</v>
      </c>
      <c r="J64" s="57">
        <v>-0.192681238055229</v>
      </c>
      <c r="K64">
        <f t="shared" si="3"/>
        <v>50.5407628014684</v>
      </c>
    </row>
    <row r="65" spans="2:11">
      <c r="B65" s="57">
        <v>-0.0213581547141075</v>
      </c>
      <c r="C65">
        <f t="shared" si="2"/>
        <v>39.7257377689704</v>
      </c>
      <c r="J65" s="57">
        <v>-0.185297906398773</v>
      </c>
      <c r="K65">
        <f t="shared" si="3"/>
        <v>50.3554648950696</v>
      </c>
    </row>
    <row r="66" spans="2:11">
      <c r="B66" s="57">
        <v>0.685987234115601</v>
      </c>
      <c r="C66">
        <f t="shared" si="2"/>
        <v>40.411725003086</v>
      </c>
      <c r="J66" s="57">
        <v>1.76451301574707</v>
      </c>
      <c r="K66">
        <f t="shared" si="3"/>
        <v>52.1199779108167</v>
      </c>
    </row>
    <row r="67" spans="2:11">
      <c r="B67" s="57">
        <v>1.17641282081604</v>
      </c>
      <c r="C67">
        <f t="shared" si="2"/>
        <v>41.5881378239021</v>
      </c>
      <c r="J67" s="57">
        <v>2.38148975372314</v>
      </c>
      <c r="K67">
        <f t="shared" si="3"/>
        <v>54.5014676645398</v>
      </c>
    </row>
    <row r="68" spans="2:11">
      <c r="B68" s="57">
        <v>0.682479977607727</v>
      </c>
      <c r="C68">
        <f t="shared" si="2"/>
        <v>42.2706178015098</v>
      </c>
      <c r="J68" s="57">
        <v>2.49428820610046</v>
      </c>
      <c r="K68">
        <f t="shared" si="3"/>
        <v>56.9957558706403</v>
      </c>
    </row>
    <row r="69" spans="2:11">
      <c r="B69" s="57">
        <v>-0.239162608981133</v>
      </c>
      <c r="C69">
        <f t="shared" si="2"/>
        <v>42.0314551925287</v>
      </c>
      <c r="J69" s="57">
        <v>-0.503941237926483</v>
      </c>
      <c r="K69">
        <f t="shared" si="3"/>
        <v>56.4918146327138</v>
      </c>
    </row>
    <row r="70" spans="2:11">
      <c r="B70" s="57">
        <v>-0.221638962626457</v>
      </c>
      <c r="C70">
        <f t="shared" si="2"/>
        <v>41.8098162299022</v>
      </c>
      <c r="J70" s="57">
        <v>-0.149933725595474</v>
      </c>
      <c r="K70">
        <f t="shared" si="3"/>
        <v>56.3418809071183</v>
      </c>
    </row>
    <row r="71" spans="2:11">
      <c r="B71" s="57">
        <v>-0.0342283919453621</v>
      </c>
      <c r="C71">
        <f t="shared" si="2"/>
        <v>41.7755878379568</v>
      </c>
      <c r="D71">
        <f>C71-37.2</f>
        <v>4.57558783795685</v>
      </c>
      <c r="J71" s="57">
        <v>0.2179746478796</v>
      </c>
      <c r="K71">
        <f t="shared" si="3"/>
        <v>56.5598555549979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降雨量（泉域）</vt:lpstr>
      <vt:lpstr>补给量</vt:lpstr>
      <vt:lpstr>开采量（泉域）</vt:lpstr>
      <vt:lpstr>地下水位</vt:lpstr>
      <vt:lpstr>结果预测（×）</vt:lpstr>
      <vt:lpstr>预测（×)</vt:lpstr>
      <vt:lpstr>优化方案</vt:lpstr>
      <vt:lpstr>5年</vt:lpstr>
      <vt:lpstr>预测方案</vt:lpstr>
      <vt:lpstr>优化 2m每a</vt:lpstr>
      <vt:lpstr>优化5m每a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索玉娇</dc:creator>
  <cp:lastModifiedBy>一土草下方</cp:lastModifiedBy>
  <dcterms:created xsi:type="dcterms:W3CDTF">2023-11-15T09:53:00Z</dcterms:created>
  <dcterms:modified xsi:type="dcterms:W3CDTF">2024-02-25T11:16:13Z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017F30A7B98744AFA55B11CF3535FF93_11</vt:lpwstr>
  </property>
  <property fmtid="{D5CDD505-2E9C-101B-9397-08002B2CF9AE}" pid="3" name="KSOProductBuildVer">
    <vt:lpwstr>2052-12.1.0.16399</vt:lpwstr>
  </property>
  <property fmtid="{D5CDD505-2E9C-101B-9397-08002B2CF9AE}" pid="4" name="KSOReadingLayout">
    <vt:bool>true</vt:bool>
  </property>
</Properties>
</file>