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aterials Ikonometriq\"/>
    </mc:Choice>
  </mc:AlternateContent>
  <bookViews>
    <workbookView xWindow="360" yWindow="435" windowWidth="18840" windowHeight="7320"/>
  </bookViews>
  <sheets>
    <sheet name="Задача 2.1" sheetId="2" r:id="rId1"/>
    <sheet name="Задача 2.2" sheetId="4" r:id="rId2"/>
    <sheet name="Задача 2.3" sheetId="1" r:id="rId3"/>
  </sheets>
  <definedNames>
    <definedName name="oblast1">'Задача 2.1'!$D$10:$D$12</definedName>
    <definedName name="oblast2">'Задача 2.1'!$E$10:$E$12</definedName>
  </definedNames>
  <calcPr calcId="162913"/>
</workbook>
</file>

<file path=xl/calcChain.xml><?xml version="1.0" encoding="utf-8"?>
<calcChain xmlns="http://schemas.openxmlformats.org/spreadsheetml/2006/main">
  <c r="G84" i="2" l="1"/>
  <c r="G85" i="2"/>
  <c r="G86" i="2"/>
  <c r="G87" i="2"/>
  <c r="G88" i="2"/>
  <c r="I125" i="2" a="1"/>
  <c r="I128" i="2" s="1"/>
  <c r="F163" i="2"/>
  <c r="G163" i="2" a="1"/>
  <c r="G166" i="2" s="1"/>
  <c r="G49" i="2" a="1"/>
  <c r="G52" i="2" s="1"/>
  <c r="I127" i="2" l="1"/>
  <c r="I125" i="2"/>
  <c r="I126" i="2"/>
  <c r="I129" i="2"/>
  <c r="G165" i="2"/>
  <c r="G164" i="2"/>
  <c r="G163" i="2"/>
  <c r="G167" i="2"/>
  <c r="G51" i="2"/>
  <c r="G50" i="2"/>
  <c r="G49" i="2"/>
  <c r="G53" i="2"/>
  <c r="C30" i="2"/>
  <c r="C29" i="2"/>
  <c r="I22" i="2"/>
  <c r="I23" i="2"/>
  <c r="I24" i="2"/>
  <c r="I25" i="2"/>
  <c r="I26" i="2"/>
  <c r="I27" i="2"/>
  <c r="I21" i="2"/>
  <c r="H22" i="2"/>
  <c r="H23" i="2"/>
  <c r="H24" i="2"/>
  <c r="H25" i="2"/>
  <c r="H26" i="2"/>
  <c r="H27" i="2"/>
  <c r="H21" i="2"/>
  <c r="G21" i="2"/>
  <c r="F21" i="2"/>
  <c r="E21" i="2"/>
  <c r="D22" i="2"/>
  <c r="D23" i="2"/>
  <c r="D24" i="2"/>
  <c r="D25" i="2"/>
  <c r="D26" i="2"/>
  <c r="D27" i="2"/>
  <c r="D21" i="2"/>
  <c r="D38" i="2"/>
  <c r="D39" i="2"/>
  <c r="D40" i="2"/>
  <c r="D37" i="2"/>
  <c r="C37" i="2"/>
  <c r="C38" i="2"/>
  <c r="C39" i="2"/>
  <c r="C40" i="2"/>
  <c r="C41" i="2"/>
  <c r="C36" i="2"/>
  <c r="G24" i="2" l="1"/>
  <c r="G25" i="2"/>
  <c r="G26" i="2"/>
  <c r="G27" i="2"/>
  <c r="E24" i="2"/>
  <c r="G126" i="2"/>
  <c r="G127" i="2"/>
  <c r="G128" i="2"/>
  <c r="G129" i="2"/>
  <c r="G125" i="2"/>
  <c r="D126" i="2"/>
  <c r="D127" i="2"/>
  <c r="D128" i="2"/>
  <c r="D129" i="2"/>
  <c r="D130" i="2"/>
  <c r="D131" i="2"/>
  <c r="D132" i="2"/>
  <c r="D125" i="2"/>
  <c r="D91" i="2"/>
  <c r="D85" i="2"/>
  <c r="C153" i="2" l="1" a="1"/>
  <c r="C153" i="2" s="1"/>
  <c r="D137" i="2" s="1"/>
  <c r="H125" i="2" a="1"/>
  <c r="H128" i="2" s="1"/>
  <c r="C180" i="2" a="1"/>
  <c r="C183" i="2" s="1"/>
  <c r="E27" i="2"/>
  <c r="E26" i="2"/>
  <c r="E25" i="2"/>
  <c r="D90" i="2"/>
  <c r="D89" i="2"/>
  <c r="D88" i="2"/>
  <c r="D87" i="2"/>
  <c r="D86" i="2"/>
  <c r="D84" i="2"/>
  <c r="C155" i="2" l="1"/>
  <c r="D155" i="2"/>
  <c r="D157" i="2"/>
  <c r="D156" i="2"/>
  <c r="C154" i="2"/>
  <c r="D153" i="2"/>
  <c r="D136" i="2" s="1"/>
  <c r="E155" i="2"/>
  <c r="E154" i="2"/>
  <c r="E153" i="2"/>
  <c r="D135" i="2" s="1"/>
  <c r="E156" i="2"/>
  <c r="C156" i="2"/>
  <c r="C157" i="2"/>
  <c r="E157" i="2"/>
  <c r="D154" i="2"/>
  <c r="C116" i="2" a="1"/>
  <c r="D182" i="2"/>
  <c r="D183" i="2"/>
  <c r="C180" i="2"/>
  <c r="B177" i="2" s="1"/>
  <c r="H129" i="2"/>
  <c r="H126" i="2"/>
  <c r="H125" i="2"/>
  <c r="C182" i="2"/>
  <c r="D181" i="2"/>
  <c r="D180" i="2"/>
  <c r="B176" i="2" s="1"/>
  <c r="D184" i="2"/>
  <c r="H127" i="2"/>
  <c r="C181" i="2"/>
  <c r="C184" i="2"/>
  <c r="F25" i="2"/>
  <c r="F26" i="2"/>
  <c r="F23" i="2"/>
  <c r="F27" i="2"/>
  <c r="F24" i="2"/>
  <c r="G23" i="2"/>
  <c r="G22" i="2"/>
  <c r="F22" i="2"/>
  <c r="F49" i="2" a="1"/>
  <c r="E23" i="2"/>
  <c r="C75" i="2" a="1"/>
  <c r="E22" i="2"/>
  <c r="B10" i="2"/>
  <c r="B9" i="2"/>
  <c r="B8" i="2"/>
  <c r="F164" i="2" l="1"/>
  <c r="D170" i="2"/>
  <c r="F165" i="2"/>
  <c r="F166" i="2"/>
  <c r="F167" i="2"/>
  <c r="D169" i="2"/>
  <c r="E125" i="2"/>
  <c r="D119" i="2"/>
  <c r="C117" i="2"/>
  <c r="D120" i="2"/>
  <c r="C120" i="2"/>
  <c r="C116" i="2"/>
  <c r="D100" i="2" s="1"/>
  <c r="C119" i="2"/>
  <c r="D116" i="2"/>
  <c r="D101" i="2" s="1"/>
  <c r="D118" i="2"/>
  <c r="C118" i="2"/>
  <c r="D117" i="2"/>
  <c r="E130" i="2"/>
  <c r="D164" i="2"/>
  <c r="D168" i="2"/>
  <c r="D167" i="2"/>
  <c r="D165" i="2"/>
  <c r="D163" i="2"/>
  <c r="E131" i="2"/>
  <c r="E126" i="2"/>
  <c r="D166" i="2"/>
  <c r="E132" i="2"/>
  <c r="E129" i="2"/>
  <c r="E128" i="2"/>
  <c r="E127" i="2"/>
  <c r="F51" i="2"/>
  <c r="F53" i="2"/>
  <c r="F50" i="2"/>
  <c r="F49" i="2"/>
  <c r="F52" i="2"/>
  <c r="D78" i="2"/>
  <c r="C77" i="2"/>
  <c r="D77" i="2"/>
  <c r="C78" i="2"/>
  <c r="C75" i="2"/>
  <c r="C61" i="2" s="1"/>
  <c r="C79" i="2"/>
  <c r="D75" i="2"/>
  <c r="C60" i="2" s="1"/>
  <c r="D49" i="2" s="1"/>
  <c r="C76" i="2"/>
  <c r="D79" i="2"/>
  <c r="D76" i="2"/>
  <c r="I7" i="1"/>
  <c r="I8" i="1"/>
  <c r="I9" i="1"/>
  <c r="I10" i="1"/>
  <c r="I11" i="1"/>
  <c r="I6" i="1"/>
  <c r="C22" i="1" a="1"/>
  <c r="C23" i="1" s="1"/>
  <c r="F14" i="1" a="1"/>
  <c r="F18" i="1" s="1"/>
  <c r="E14" i="1" a="1"/>
  <c r="E14" i="1" s="1"/>
  <c r="D14" i="1" a="1"/>
  <c r="D15" i="1" s="1"/>
  <c r="E84" i="2" l="1"/>
  <c r="E87" i="2"/>
  <c r="E88" i="2"/>
  <c r="E91" i="2"/>
  <c r="E85" i="2"/>
  <c r="E89" i="2"/>
  <c r="E90" i="2"/>
  <c r="E86" i="2"/>
  <c r="D56" i="2"/>
  <c r="D54" i="2"/>
  <c r="D53" i="2"/>
  <c r="D52" i="2"/>
  <c r="D51" i="2"/>
  <c r="D50" i="2"/>
  <c r="D55" i="2"/>
  <c r="E17" i="1"/>
  <c r="F15" i="1"/>
  <c r="C25" i="1"/>
  <c r="C29" i="1" a="1"/>
  <c r="D33" i="1" s="1"/>
  <c r="D18" i="1"/>
  <c r="E16" i="1"/>
  <c r="F14" i="1"/>
  <c r="D24" i="1"/>
  <c r="C24" i="1"/>
  <c r="F17" i="1"/>
  <c r="C26" i="1"/>
  <c r="C22" i="1"/>
  <c r="E18" i="1"/>
  <c r="F16" i="1"/>
  <c r="D25" i="1"/>
  <c r="D17" i="1"/>
  <c r="E15" i="1"/>
  <c r="D16" i="1"/>
  <c r="D27" i="1"/>
  <c r="D23" i="1"/>
  <c r="D14" i="1"/>
  <c r="D26" i="1"/>
  <c r="D22" i="1"/>
  <c r="C27" i="1"/>
  <c r="D35" i="1" l="1"/>
  <c r="D30" i="1"/>
  <c r="C35" i="1"/>
  <c r="D29" i="1"/>
  <c r="C33" i="1"/>
  <c r="D32" i="1"/>
  <c r="C32" i="1"/>
  <c r="D31" i="1"/>
  <c r="C31" i="1"/>
  <c r="D34" i="1"/>
  <c r="C29" i="1"/>
  <c r="C34" i="1"/>
  <c r="C30" i="1"/>
</calcChain>
</file>

<file path=xl/sharedStrings.xml><?xml version="1.0" encoding="utf-8"?>
<sst xmlns="http://schemas.openxmlformats.org/spreadsheetml/2006/main" count="177" uniqueCount="104">
  <si>
    <t>t</t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</si>
  <si>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t</t>
    </r>
  </si>
  <si>
    <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t</t>
    </r>
  </si>
  <si>
    <r>
      <t>I</t>
    </r>
    <r>
      <rPr>
        <b/>
        <vertAlign val="subscript"/>
        <sz val="11"/>
        <color theme="1"/>
        <rFont val="Calibri"/>
        <family val="2"/>
        <charset val="204"/>
        <scheme val="minor"/>
      </rPr>
      <t>t</t>
    </r>
  </si>
  <si>
    <r>
      <t>G</t>
    </r>
    <r>
      <rPr>
        <b/>
        <vertAlign val="subscript"/>
        <sz val="11"/>
        <color theme="1"/>
        <rFont val="Calibri"/>
        <family val="2"/>
        <charset val="204"/>
        <scheme val="minor"/>
      </rPr>
      <t>t</t>
    </r>
  </si>
  <si>
    <r>
      <t>T</t>
    </r>
    <r>
      <rPr>
        <b/>
        <vertAlign val="subscript"/>
        <sz val="11"/>
        <color theme="1"/>
        <rFont val="Calibri"/>
        <family val="2"/>
        <charset val="204"/>
        <scheme val="minor"/>
      </rPr>
      <t>t</t>
    </r>
  </si>
  <si>
    <t>Прогнозни резултати</t>
  </si>
  <si>
    <t>а)</t>
  </si>
  <si>
    <t>б)</t>
  </si>
  <si>
    <t>Построяване на модели</t>
  </si>
  <si>
    <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t</t>
    </r>
    <r>
      <rPr>
        <b/>
        <sz val="11"/>
        <color theme="1"/>
        <rFont val="Calibri"/>
        <family val="2"/>
        <charset val="204"/>
        <scheme val="minor"/>
      </rPr>
      <t>=а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+а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t</t>
    </r>
  </si>
  <si>
    <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t</t>
    </r>
    <r>
      <rPr>
        <b/>
        <sz val="11"/>
        <color theme="1"/>
        <rFont val="Calibri"/>
        <family val="2"/>
        <charset val="204"/>
        <scheme val="minor"/>
      </rPr>
      <t>=а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+а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(Y</t>
    </r>
    <r>
      <rPr>
        <b/>
        <vertAlign val="subscript"/>
        <sz val="11"/>
        <color theme="1"/>
        <rFont val="Calibri"/>
        <family val="2"/>
        <charset val="204"/>
        <scheme val="minor"/>
      </rPr>
      <t>t</t>
    </r>
    <r>
      <rPr>
        <b/>
        <sz val="11"/>
        <color theme="1"/>
        <rFont val="Calibri"/>
        <family val="2"/>
        <charset val="204"/>
        <scheme val="minor"/>
      </rPr>
      <t>-T</t>
    </r>
    <r>
      <rPr>
        <b/>
        <vertAlign val="subscript"/>
        <sz val="11"/>
        <color theme="1"/>
        <rFont val="Calibri"/>
        <family val="2"/>
        <charset val="204"/>
        <scheme val="minor"/>
      </rPr>
      <t>t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</si>
  <si>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t</t>
    </r>
    <r>
      <rPr>
        <b/>
        <sz val="11"/>
        <color theme="1"/>
        <rFont val="Calibri"/>
        <family val="2"/>
        <charset val="204"/>
        <scheme val="minor"/>
      </rPr>
      <t>-T</t>
    </r>
    <r>
      <rPr>
        <b/>
        <vertAlign val="subscript"/>
        <sz val="11"/>
        <color theme="1"/>
        <rFont val="Calibri"/>
        <family val="2"/>
        <charset val="204"/>
        <scheme val="minor"/>
      </rPr>
      <t>t</t>
    </r>
  </si>
  <si>
    <t>Задача 2.</t>
  </si>
  <si>
    <t>а</t>
  </si>
  <si>
    <t>Задача 2.1, стр. 60</t>
  </si>
  <si>
    <t>Година</t>
  </si>
  <si>
    <t>Продукция</t>
  </si>
  <si>
    <t>a</t>
  </si>
  <si>
    <t>b</t>
  </si>
  <si>
    <t>c</t>
  </si>
  <si>
    <t>Определете:</t>
  </si>
  <si>
    <t>Хиперболичен модел</t>
  </si>
  <si>
    <t>Произв. продукция</t>
  </si>
  <si>
    <t>Дисперсия</t>
  </si>
  <si>
    <t>1) абсолютния прираст и темповете на растеж и прираст, средния темп на растеж и прираст</t>
  </si>
  <si>
    <t>Линеен модел</t>
  </si>
  <si>
    <t>y</t>
  </si>
  <si>
    <t>Абсолютен прираст при верижна база</t>
  </si>
  <si>
    <t>2) изгладете горните данни чрез плъзгащите се средни</t>
  </si>
  <si>
    <t>Модел с ЛИНЕСТ</t>
  </si>
  <si>
    <t>Константата a</t>
  </si>
  <si>
    <t>Константата b</t>
  </si>
  <si>
    <t>F статистика</t>
  </si>
  <si>
    <t>Брой свобода</t>
  </si>
  <si>
    <t>Регрес. Сума на квадр.</t>
  </si>
  <si>
    <t>Резидуална сума на квадр.</t>
  </si>
  <si>
    <t>Параболичен модел</t>
  </si>
  <si>
    <t>Стандартната грешка на b</t>
  </si>
  <si>
    <t>Стандартната грешка на a</t>
  </si>
  <si>
    <t>Коеф. на детерминираност</t>
  </si>
  <si>
    <t>Изглаждане чрез модели</t>
  </si>
  <si>
    <t>Уравнение на линейния модел</t>
  </si>
  <si>
    <t>Уравнение за изглаждане</t>
  </si>
  <si>
    <t>Помощно уравнение, за да приложим Linest</t>
  </si>
  <si>
    <t>Стандартната грешка на а</t>
  </si>
  <si>
    <t>Регрес. сума на квадр.</t>
  </si>
  <si>
    <t>Уравнение на хиперболичния модел</t>
  </si>
  <si>
    <t>Константата c</t>
  </si>
  <si>
    <t>Стандартната грешка на c</t>
  </si>
  <si>
    <t>Експоненциален модел</t>
  </si>
  <si>
    <t>Уравнение на експоненциалния модел</t>
  </si>
  <si>
    <t>Темпове на растеж при постоянна база</t>
  </si>
  <si>
    <t>Темпове на растеж при верижна база</t>
  </si>
  <si>
    <t>Темпове на прираст при постоянна база</t>
  </si>
  <si>
    <t>Темпове на прираст при верижна база</t>
  </si>
  <si>
    <t>метод на плъзгащи се средни при основа 3</t>
  </si>
  <si>
    <t>метод на плъзгащи се средни при основа 5</t>
  </si>
  <si>
    <t>x</t>
  </si>
  <si>
    <t>z=y*x</t>
  </si>
  <si>
    <t>Коефициент пред x^1</t>
  </si>
  <si>
    <t>Коефициент пред x^0</t>
  </si>
  <si>
    <t>Абсолютен прираст при постоянна база</t>
  </si>
  <si>
    <t>Регресионна сума на квадратите</t>
  </si>
  <si>
    <t>Резидуална сума на квадратите</t>
  </si>
  <si>
    <t>Средно аритметично</t>
  </si>
  <si>
    <t>За целта използваме функцията Linest в Excel, която има следния синтаксис:</t>
  </si>
  <si>
    <t>=LINEST(областта, съдържаща стойностите за y; областта, съдържаща въведените от нас x; 1; 1)</t>
  </si>
  <si>
    <t>Linest извежда масив от данни след следните стъпки:</t>
  </si>
  <si>
    <t>4. Ctrl+Shift+Enter заедно.</t>
  </si>
  <si>
    <t>3. F2 от клавиатурата.</t>
  </si>
  <si>
    <t>1. Въвеждаме формулата за LINEST.</t>
  </si>
  <si>
    <t>z=b+a*x</t>
  </si>
  <si>
    <t>=LINEST(областта, съдържаща стойностите за y*x; областта, съдържаща въведените от нас x; 1; 1)</t>
  </si>
  <si>
    <t>x^2</t>
  </si>
  <si>
    <t>=LINEST(областта, съдържаща стойностите за y; областта, съдържаща въведените от нас x и x^2; 1; 1)</t>
  </si>
  <si>
    <t>Филтрация по формула y^</t>
  </si>
  <si>
    <t>y^=a+b*x</t>
  </si>
  <si>
    <t>y^=27,4125+1,114880952*x</t>
  </si>
  <si>
    <t>Задачата ни е в формула y^ да намерим коефициентите a и b, за да направим филтрацията по формулата.</t>
  </si>
  <si>
    <t>Прогнозиране чрез Trend</t>
  </si>
  <si>
    <t>Прогнозиране чрез y^</t>
  </si>
  <si>
    <t>Прогнозиране чрез Growth</t>
  </si>
  <si>
    <t>2. Селeктираме област: 5 реда и 2 колони.</t>
  </si>
  <si>
    <t>Коефициент пред x^1 във формула y^</t>
  </si>
  <si>
    <t>Коефициент пред x^0 във формула y^</t>
  </si>
  <si>
    <t>Станд. грешка за оценката на y^</t>
  </si>
  <si>
    <t>Филтрация по y^</t>
  </si>
  <si>
    <t>y^=a+b/x</t>
  </si>
  <si>
    <t>y^=26,83869048+23,4125/x</t>
  </si>
  <si>
    <t>Тъй като във формула y^ променливата x е в знаменател (т.е. х е на степен -1), не можем директно да използваме Linest.</t>
  </si>
  <si>
    <t xml:space="preserve">Модел с ЛИНЕСТ, приложен за z </t>
  </si>
  <si>
    <t>2. Селектираме област: 5 реда и 2 колони.</t>
  </si>
  <si>
    <t>y^=a+b*x+c*x^2</t>
  </si>
  <si>
    <t>y^=28,165625+1,114880952*x-0,035863095*x^2</t>
  </si>
  <si>
    <t>Задачата ни е в формулата за y^ да намерим коефициентите a, b и c, за да направим филтрацията.</t>
  </si>
  <si>
    <t>2. Селeктираме област: 5 реда и 3 колони.</t>
  </si>
  <si>
    <t>Модел с Linest</t>
  </si>
  <si>
    <t>Коефициент пред x^2 във формула y^</t>
  </si>
  <si>
    <t>y^=a*(b^x)</t>
  </si>
  <si>
    <t>y^=26,89536887*(1,043306739^x)</t>
  </si>
  <si>
    <t>Модел с Logest</t>
  </si>
  <si>
    <t>Станд. грешка за оценката на z</t>
  </si>
  <si>
    <t>Задачата ни е в формулата за z да намерим коефициентите a и b, за да направим филтрацията по формула y^.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</si>
</sst>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  <xf numFmtId="0" fontId="8" fillId="0" borderId="1" xfId="0" applyFont="1" applyBorder="1" applyAlignment="1">
      <alignment horizontal="right"/>
    </xf>
    <xf numFmtId="0" fontId="8" fillId="2" borderId="1" xfId="0" applyFont="1" applyFill="1" applyBorder="1"/>
    <xf numFmtId="0" fontId="8" fillId="3" borderId="1" xfId="0" applyFont="1" applyFill="1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8" fillId="5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abSelected="1" topLeftCell="A176" zoomScale="190" zoomScaleNormal="190" workbookViewId="0">
      <selection activeCell="G49" sqref="G49"/>
    </sheetView>
  </sheetViews>
  <sheetFormatPr defaultRowHeight="15" x14ac:dyDescent="0.25"/>
  <cols>
    <col min="1" max="2" width="13.28515625" customWidth="1"/>
    <col min="3" max="3" width="13.140625" bestFit="1" customWidth="1"/>
    <col min="4" max="4" width="14.85546875" customWidth="1"/>
    <col min="5" max="5" width="13.140625" customWidth="1"/>
    <col min="6" max="6" width="17.42578125" customWidth="1"/>
    <col min="7" max="7" width="14.140625" bestFit="1" customWidth="1"/>
    <col min="8" max="8" width="15" customWidth="1"/>
    <col min="9" max="9" width="14.28515625" customWidth="1"/>
    <col min="10" max="10" width="14.140625" bestFit="1" customWidth="1"/>
    <col min="11" max="11" width="15.42578125" customWidth="1"/>
    <col min="12" max="12" width="26.28515625" customWidth="1"/>
  </cols>
  <sheetData>
    <row r="1" spans="1:11" x14ac:dyDescent="0.25">
      <c r="A1" s="54" t="s">
        <v>15</v>
      </c>
      <c r="B1" s="54"/>
      <c r="C1" s="54"/>
      <c r="D1" s="54"/>
      <c r="E1" s="54"/>
      <c r="F1" s="54"/>
      <c r="G1" s="54"/>
    </row>
    <row r="3" spans="1:11" x14ac:dyDescent="0.25">
      <c r="A3" t="s">
        <v>18</v>
      </c>
      <c r="B3">
        <v>1</v>
      </c>
    </row>
    <row r="4" spans="1:11" x14ac:dyDescent="0.25">
      <c r="A4" t="s">
        <v>19</v>
      </c>
      <c r="B4">
        <v>2</v>
      </c>
    </row>
    <row r="5" spans="1:11" x14ac:dyDescent="0.25">
      <c r="A5" t="s">
        <v>20</v>
      </c>
      <c r="B5">
        <v>0</v>
      </c>
    </row>
    <row r="7" spans="1:11" x14ac:dyDescent="0.25">
      <c r="A7" s="2" t="s">
        <v>16</v>
      </c>
      <c r="B7" s="2" t="s">
        <v>17</v>
      </c>
    </row>
    <row r="8" spans="1:11" x14ac:dyDescent="0.25">
      <c r="A8">
        <v>1990</v>
      </c>
      <c r="B8">
        <f>19+0.1*B3</f>
        <v>19.100000000000001</v>
      </c>
    </row>
    <row r="9" spans="1:11" x14ac:dyDescent="0.25">
      <c r="A9">
        <v>1991</v>
      </c>
      <c r="B9">
        <f>21+0.1*B4</f>
        <v>21.2</v>
      </c>
      <c r="D9" s="7"/>
      <c r="E9" s="7"/>
    </row>
    <row r="10" spans="1:11" x14ac:dyDescent="0.25">
      <c r="A10">
        <v>1992</v>
      </c>
      <c r="B10">
        <f>24+0.1*B5</f>
        <v>24</v>
      </c>
    </row>
    <row r="11" spans="1:11" x14ac:dyDescent="0.25">
      <c r="A11">
        <v>1993</v>
      </c>
      <c r="B11">
        <v>27</v>
      </c>
      <c r="D11" s="7"/>
      <c r="E11" s="7"/>
    </row>
    <row r="12" spans="1:11" x14ac:dyDescent="0.25">
      <c r="A12">
        <v>1994</v>
      </c>
      <c r="B12">
        <v>30</v>
      </c>
      <c r="E12" s="7"/>
    </row>
    <row r="13" spans="1:11" x14ac:dyDescent="0.25">
      <c r="A13">
        <v>1995</v>
      </c>
      <c r="B13">
        <v>31</v>
      </c>
      <c r="D13" s="7"/>
      <c r="E13" s="7"/>
    </row>
    <row r="14" spans="1:11" x14ac:dyDescent="0.25">
      <c r="A14">
        <v>1996</v>
      </c>
      <c r="B14">
        <v>33</v>
      </c>
    </row>
    <row r="15" spans="1:11" x14ac:dyDescent="0.25">
      <c r="A15">
        <v>1997</v>
      </c>
      <c r="B15">
        <v>34</v>
      </c>
    </row>
    <row r="16" spans="1:11" x14ac:dyDescent="0.25">
      <c r="A16" s="52" t="s">
        <v>21</v>
      </c>
      <c r="B16" s="52"/>
      <c r="C16" s="52"/>
      <c r="D16" s="52"/>
      <c r="E16" s="52"/>
      <c r="F16" s="52"/>
      <c r="G16" s="52"/>
      <c r="H16" s="1"/>
      <c r="J16" s="16"/>
      <c r="K16" s="16"/>
    </row>
    <row r="17" spans="1:11" x14ac:dyDescent="0.25">
      <c r="A17" s="52" t="s">
        <v>25</v>
      </c>
      <c r="B17" s="52"/>
      <c r="C17" s="52"/>
      <c r="D17" s="52"/>
      <c r="E17" s="52"/>
      <c r="F17" s="52"/>
      <c r="G17" s="52"/>
      <c r="H17" s="52"/>
      <c r="J17" s="16"/>
      <c r="K17" s="16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J18" s="16"/>
      <c r="K18" s="16"/>
    </row>
    <row r="19" spans="1:11" ht="45" x14ac:dyDescent="0.25">
      <c r="A19" s="13"/>
      <c r="B19" s="13" t="s">
        <v>16</v>
      </c>
      <c r="C19" s="13" t="s">
        <v>23</v>
      </c>
      <c r="D19" s="13" t="s">
        <v>62</v>
      </c>
      <c r="E19" s="13" t="s">
        <v>28</v>
      </c>
      <c r="F19" s="13" t="s">
        <v>52</v>
      </c>
      <c r="G19" s="13" t="s">
        <v>53</v>
      </c>
      <c r="H19" s="13" t="s">
        <v>54</v>
      </c>
      <c r="I19" s="13" t="s">
        <v>55</v>
      </c>
      <c r="J19" s="24"/>
      <c r="K19" s="24"/>
    </row>
    <row r="20" spans="1:11" x14ac:dyDescent="0.25">
      <c r="A20" s="15">
        <v>1</v>
      </c>
      <c r="B20" s="17">
        <v>1990</v>
      </c>
      <c r="C20" s="22">
        <v>19.100000000000001</v>
      </c>
      <c r="D20" s="17"/>
      <c r="E20" s="17"/>
      <c r="F20" s="56"/>
      <c r="G20" s="56"/>
      <c r="H20" s="56"/>
      <c r="I20" s="56"/>
      <c r="J20" s="16"/>
      <c r="K20" s="16"/>
    </row>
    <row r="21" spans="1:11" x14ac:dyDescent="0.25">
      <c r="A21" s="15">
        <v>2</v>
      </c>
      <c r="B21" s="17">
        <v>1991</v>
      </c>
      <c r="C21" s="17">
        <v>21.2</v>
      </c>
      <c r="D21" s="17">
        <f>C21-$C$20</f>
        <v>2.0999999999999979</v>
      </c>
      <c r="E21" s="17">
        <f>C21-C20</f>
        <v>2.0999999999999979</v>
      </c>
      <c r="F21" s="56">
        <f>C21/$C$20</f>
        <v>1.1099476439790574</v>
      </c>
      <c r="G21" s="56">
        <f>C21/C20</f>
        <v>1.1099476439790574</v>
      </c>
      <c r="H21" s="56">
        <f>C21/$C$20-1</f>
        <v>0.10994764397905743</v>
      </c>
      <c r="I21" s="56">
        <f>C21/C20-1</f>
        <v>0.10994764397905743</v>
      </c>
      <c r="J21" s="16"/>
      <c r="K21" s="16"/>
    </row>
    <row r="22" spans="1:11" x14ac:dyDescent="0.25">
      <c r="A22" s="15">
        <v>3</v>
      </c>
      <c r="B22" s="17">
        <v>1992</v>
      </c>
      <c r="C22" s="17">
        <v>24</v>
      </c>
      <c r="D22" s="17">
        <f t="shared" ref="D22:D27" si="0">C22-$C$20</f>
        <v>4.8999999999999986</v>
      </c>
      <c r="E22" s="17">
        <f t="shared" ref="E22:E27" si="1">C22-C21</f>
        <v>2.8000000000000007</v>
      </c>
      <c r="F22" s="56">
        <f t="shared" ref="F22:F27" si="2">C22/$C$20</f>
        <v>1.256544502617801</v>
      </c>
      <c r="G22" s="56">
        <f t="shared" ref="G22:G27" si="3">C22/C21</f>
        <v>1.1320754716981132</v>
      </c>
      <c r="H22" s="56">
        <f t="shared" ref="H22:H27" si="4">C22/$C$20-1</f>
        <v>0.25654450261780104</v>
      </c>
      <c r="I22" s="56">
        <f t="shared" ref="I22:I27" si="5">C22/C21-1</f>
        <v>0.13207547169811318</v>
      </c>
      <c r="J22" s="16"/>
      <c r="K22" s="16"/>
    </row>
    <row r="23" spans="1:11" x14ac:dyDescent="0.25">
      <c r="A23" s="15">
        <v>4</v>
      </c>
      <c r="B23" s="17">
        <v>1993</v>
      </c>
      <c r="C23" s="17">
        <v>27</v>
      </c>
      <c r="D23" s="17">
        <f t="shared" si="0"/>
        <v>7.8999999999999986</v>
      </c>
      <c r="E23" s="17">
        <f t="shared" si="1"/>
        <v>3</v>
      </c>
      <c r="F23" s="56">
        <f t="shared" si="2"/>
        <v>1.413612565445026</v>
      </c>
      <c r="G23" s="56">
        <f t="shared" si="3"/>
        <v>1.125</v>
      </c>
      <c r="H23" s="56">
        <f t="shared" si="4"/>
        <v>0.413612565445026</v>
      </c>
      <c r="I23" s="56">
        <f t="shared" si="5"/>
        <v>0.125</v>
      </c>
      <c r="J23" s="16"/>
      <c r="K23" s="16"/>
    </row>
    <row r="24" spans="1:11" x14ac:dyDescent="0.25">
      <c r="A24" s="15">
        <v>5</v>
      </c>
      <c r="B24" s="17">
        <v>1994</v>
      </c>
      <c r="C24" s="17">
        <v>30</v>
      </c>
      <c r="D24" s="17">
        <f t="shared" si="0"/>
        <v>10.899999999999999</v>
      </c>
      <c r="E24" s="17">
        <f>C24-C23</f>
        <v>3</v>
      </c>
      <c r="F24" s="56">
        <f>C24/$C$20</f>
        <v>1.5706806282722512</v>
      </c>
      <c r="G24" s="56">
        <f>C24/C23</f>
        <v>1.1111111111111112</v>
      </c>
      <c r="H24" s="56">
        <f t="shared" si="4"/>
        <v>0.57068062827225119</v>
      </c>
      <c r="I24" s="56">
        <f t="shared" si="5"/>
        <v>0.11111111111111116</v>
      </c>
      <c r="J24" s="16"/>
      <c r="K24" s="16"/>
    </row>
    <row r="25" spans="1:11" x14ac:dyDescent="0.25">
      <c r="A25" s="15">
        <v>6</v>
      </c>
      <c r="B25" s="17">
        <v>1995</v>
      </c>
      <c r="C25" s="17">
        <v>31</v>
      </c>
      <c r="D25" s="17">
        <f t="shared" si="0"/>
        <v>11.899999999999999</v>
      </c>
      <c r="E25" s="17">
        <f t="shared" si="1"/>
        <v>1</v>
      </c>
      <c r="F25" s="56">
        <f t="shared" si="2"/>
        <v>1.6230366492146595</v>
      </c>
      <c r="G25" s="56">
        <f t="shared" si="3"/>
        <v>1.0333333333333334</v>
      </c>
      <c r="H25" s="56">
        <f t="shared" si="4"/>
        <v>0.62303664921465951</v>
      </c>
      <c r="I25" s="56">
        <f t="shared" si="5"/>
        <v>3.3333333333333437E-2</v>
      </c>
    </row>
    <row r="26" spans="1:11" x14ac:dyDescent="0.25">
      <c r="A26" s="15">
        <v>7</v>
      </c>
      <c r="B26" s="17">
        <v>1996</v>
      </c>
      <c r="C26" s="17">
        <v>33</v>
      </c>
      <c r="D26" s="17">
        <f t="shared" si="0"/>
        <v>13.899999999999999</v>
      </c>
      <c r="E26" s="17">
        <f t="shared" si="1"/>
        <v>2</v>
      </c>
      <c r="F26" s="56">
        <f t="shared" si="2"/>
        <v>1.7277486910994764</v>
      </c>
      <c r="G26" s="56">
        <f t="shared" si="3"/>
        <v>1.064516129032258</v>
      </c>
      <c r="H26" s="56">
        <f t="shared" si="4"/>
        <v>0.72774869109947637</v>
      </c>
      <c r="I26" s="56">
        <f t="shared" si="5"/>
        <v>6.4516129032258007E-2</v>
      </c>
    </row>
    <row r="27" spans="1:11" x14ac:dyDescent="0.25">
      <c r="A27" s="15">
        <v>8</v>
      </c>
      <c r="B27" s="17">
        <v>1997</v>
      </c>
      <c r="C27" s="17">
        <v>34</v>
      </c>
      <c r="D27" s="17">
        <f t="shared" si="0"/>
        <v>14.899999999999999</v>
      </c>
      <c r="E27" s="17">
        <f t="shared" si="1"/>
        <v>1</v>
      </c>
      <c r="F27" s="56">
        <f t="shared" si="2"/>
        <v>1.7801047120418847</v>
      </c>
      <c r="G27" s="56">
        <f t="shared" si="3"/>
        <v>1.0303030303030303</v>
      </c>
      <c r="H27" s="56">
        <f t="shared" si="4"/>
        <v>0.7801047120418847</v>
      </c>
      <c r="I27" s="56">
        <f t="shared" si="5"/>
        <v>3.0303030303030276E-2</v>
      </c>
    </row>
    <row r="29" spans="1:11" ht="30" x14ac:dyDescent="0.25">
      <c r="B29" s="13" t="s">
        <v>65</v>
      </c>
      <c r="C29" s="14">
        <f>AVERAGE($C$20:$C$27)</f>
        <v>27.412500000000001</v>
      </c>
    </row>
    <row r="30" spans="1:11" x14ac:dyDescent="0.25">
      <c r="B30" s="13" t="s">
        <v>24</v>
      </c>
      <c r="C30" s="14">
        <f>VARP($C$20:$C$27)</f>
        <v>26.711093749999918</v>
      </c>
    </row>
    <row r="31" spans="1:11" x14ac:dyDescent="0.25">
      <c r="B31" s="24"/>
      <c r="C31" s="16"/>
    </row>
    <row r="32" spans="1:11" x14ac:dyDescent="0.25">
      <c r="A32" s="52" t="s">
        <v>29</v>
      </c>
      <c r="B32" s="52"/>
      <c r="C32" s="52"/>
      <c r="D32" s="52"/>
      <c r="E32" s="52"/>
      <c r="F32" s="52"/>
      <c r="G32" s="52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ht="60" x14ac:dyDescent="0.25">
      <c r="A34" s="15" t="s">
        <v>16</v>
      </c>
      <c r="B34" s="15" t="s">
        <v>17</v>
      </c>
      <c r="C34" s="13" t="s">
        <v>56</v>
      </c>
      <c r="D34" s="13" t="s">
        <v>57</v>
      </c>
    </row>
    <row r="35" spans="1:7" x14ac:dyDescent="0.25">
      <c r="A35" s="14">
        <v>1990</v>
      </c>
      <c r="B35" s="14">
        <v>19.100000000000001</v>
      </c>
      <c r="C35" s="14"/>
      <c r="D35" s="14"/>
    </row>
    <row r="36" spans="1:7" x14ac:dyDescent="0.25">
      <c r="A36" s="14">
        <v>1991</v>
      </c>
      <c r="B36" s="14">
        <v>21.2</v>
      </c>
      <c r="C36" s="26">
        <f>AVERAGE(B35:B37)</f>
        <v>21.433333333333334</v>
      </c>
      <c r="D36" s="14"/>
    </row>
    <row r="37" spans="1:7" x14ac:dyDescent="0.25">
      <c r="A37" s="14">
        <v>1992</v>
      </c>
      <c r="B37" s="14">
        <v>24</v>
      </c>
      <c r="C37" s="26">
        <f t="shared" ref="C37:C41" si="6">AVERAGE(B36:B38)</f>
        <v>24.066666666666666</v>
      </c>
      <c r="D37" s="25">
        <f>AVERAGE(B35:B39)</f>
        <v>24.259999999999998</v>
      </c>
    </row>
    <row r="38" spans="1:7" x14ac:dyDescent="0.25">
      <c r="A38" s="14">
        <v>1993</v>
      </c>
      <c r="B38" s="14">
        <v>27</v>
      </c>
      <c r="C38" s="26">
        <f t="shared" si="6"/>
        <v>27</v>
      </c>
      <c r="D38" s="25">
        <f t="shared" ref="D38:D40" si="7">AVERAGE(B36:B40)</f>
        <v>26.639999999999997</v>
      </c>
    </row>
    <row r="39" spans="1:7" x14ac:dyDescent="0.25">
      <c r="A39" s="14">
        <v>1994</v>
      </c>
      <c r="B39" s="14">
        <v>30</v>
      </c>
      <c r="C39" s="26">
        <f t="shared" si="6"/>
        <v>29.333333333333332</v>
      </c>
      <c r="D39" s="25">
        <f t="shared" si="7"/>
        <v>29</v>
      </c>
    </row>
    <row r="40" spans="1:7" x14ac:dyDescent="0.25">
      <c r="A40" s="14">
        <v>1995</v>
      </c>
      <c r="B40" s="14">
        <v>31</v>
      </c>
      <c r="C40" s="26">
        <f t="shared" si="6"/>
        <v>31.333333333333332</v>
      </c>
      <c r="D40" s="25">
        <f t="shared" si="7"/>
        <v>31</v>
      </c>
    </row>
    <row r="41" spans="1:7" x14ac:dyDescent="0.25">
      <c r="A41" s="14">
        <v>1996</v>
      </c>
      <c r="B41" s="14">
        <v>33</v>
      </c>
      <c r="C41" s="26">
        <f t="shared" si="6"/>
        <v>32.666666666666664</v>
      </c>
      <c r="D41" s="14"/>
    </row>
    <row r="42" spans="1:7" x14ac:dyDescent="0.25">
      <c r="A42" s="14">
        <v>1997</v>
      </c>
      <c r="B42" s="14">
        <v>34</v>
      </c>
      <c r="C42" s="14"/>
      <c r="D42" s="14"/>
    </row>
    <row r="43" spans="1:7" x14ac:dyDescent="0.25">
      <c r="A43" s="16"/>
      <c r="B43" s="16"/>
      <c r="C43" s="16"/>
      <c r="D43" s="16"/>
    </row>
    <row r="44" spans="1:7" ht="21" x14ac:dyDescent="0.35">
      <c r="A44" s="55" t="s">
        <v>41</v>
      </c>
      <c r="B44" s="55"/>
      <c r="C44" s="55"/>
      <c r="D44" s="55"/>
      <c r="E44" s="55"/>
      <c r="F44" s="55"/>
    </row>
    <row r="46" spans="1:7" ht="18.75" x14ac:dyDescent="0.3">
      <c r="A46" s="53" t="s">
        <v>26</v>
      </c>
      <c r="B46" s="53"/>
      <c r="C46" s="53"/>
      <c r="D46" s="53"/>
      <c r="E46" s="53"/>
      <c r="F46" s="53"/>
      <c r="G46" s="53"/>
    </row>
    <row r="48" spans="1:7" ht="30" x14ac:dyDescent="0.25">
      <c r="A48" s="15" t="s">
        <v>16</v>
      </c>
      <c r="B48" s="15" t="s">
        <v>27</v>
      </c>
      <c r="C48" s="15" t="s">
        <v>58</v>
      </c>
      <c r="D48" s="13" t="s">
        <v>76</v>
      </c>
      <c r="E48" s="13" t="s">
        <v>58</v>
      </c>
      <c r="F48" s="13" t="s">
        <v>81</v>
      </c>
      <c r="G48" s="13" t="s">
        <v>80</v>
      </c>
    </row>
    <row r="49" spans="1:10" x14ac:dyDescent="0.25">
      <c r="A49" s="17">
        <v>1990</v>
      </c>
      <c r="B49" s="17">
        <v>19.100000000000001</v>
      </c>
      <c r="C49" s="17">
        <v>-7</v>
      </c>
      <c r="D49" s="17">
        <f>$C$60+$C$61*C49</f>
        <v>19.608333333333334</v>
      </c>
      <c r="E49" s="17">
        <v>9</v>
      </c>
      <c r="F49" s="17">
        <f t="array" ref="F49:F53">TREND(B49:B56,C49:C56,E49:E53,1)</f>
        <v>37.446428571428569</v>
      </c>
      <c r="G49" s="17">
        <f t="array" ref="G49:G53">TREND(B49:B56,C49:C56,E49:E53,1)</f>
        <v>37.446428571428569</v>
      </c>
    </row>
    <row r="50" spans="1:10" x14ac:dyDescent="0.25">
      <c r="A50" s="17">
        <v>1991</v>
      </c>
      <c r="B50" s="17">
        <v>21.2</v>
      </c>
      <c r="C50" s="17">
        <v>-5</v>
      </c>
      <c r="D50" s="17">
        <f t="shared" ref="D50:D56" si="8">$C$60+$C$61*C50</f>
        <v>21.838095238095239</v>
      </c>
      <c r="E50" s="17">
        <v>11</v>
      </c>
      <c r="F50" s="17">
        <v>39.676190476190477</v>
      </c>
      <c r="G50" s="17">
        <v>39.676190476190477</v>
      </c>
    </row>
    <row r="51" spans="1:10" x14ac:dyDescent="0.25">
      <c r="A51" s="17">
        <v>1992</v>
      </c>
      <c r="B51" s="17">
        <v>24</v>
      </c>
      <c r="C51" s="17">
        <v>-3</v>
      </c>
      <c r="D51" s="17">
        <f t="shared" si="8"/>
        <v>24.067857142857143</v>
      </c>
      <c r="E51" s="17">
        <v>13</v>
      </c>
      <c r="F51" s="17">
        <v>41.905952380952385</v>
      </c>
      <c r="G51" s="17">
        <v>41.905952380952385</v>
      </c>
    </row>
    <row r="52" spans="1:10" x14ac:dyDescent="0.25">
      <c r="A52" s="17">
        <v>1993</v>
      </c>
      <c r="B52" s="17">
        <v>27</v>
      </c>
      <c r="C52" s="17">
        <v>-1</v>
      </c>
      <c r="D52" s="17">
        <f t="shared" si="8"/>
        <v>26.297619047619047</v>
      </c>
      <c r="E52" s="17">
        <v>15</v>
      </c>
      <c r="F52" s="17">
        <v>44.135714285714286</v>
      </c>
      <c r="G52" s="17">
        <v>44.135714285714286</v>
      </c>
    </row>
    <row r="53" spans="1:10" x14ac:dyDescent="0.25">
      <c r="A53" s="17">
        <v>1994</v>
      </c>
      <c r="B53" s="17">
        <v>30</v>
      </c>
      <c r="C53" s="17">
        <v>1</v>
      </c>
      <c r="D53" s="17">
        <f t="shared" si="8"/>
        <v>28.527380952380955</v>
      </c>
      <c r="E53" s="17">
        <v>17</v>
      </c>
      <c r="F53" s="17">
        <v>46.365476190476194</v>
      </c>
      <c r="G53" s="17">
        <v>46.365476190476194</v>
      </c>
    </row>
    <row r="54" spans="1:10" x14ac:dyDescent="0.25">
      <c r="A54" s="17">
        <v>1995</v>
      </c>
      <c r="B54" s="17">
        <v>31</v>
      </c>
      <c r="C54" s="17">
        <v>3</v>
      </c>
      <c r="D54" s="17">
        <f t="shared" si="8"/>
        <v>30.75714285714286</v>
      </c>
      <c r="E54" s="17"/>
      <c r="F54" s="17"/>
      <c r="G54" s="17"/>
    </row>
    <row r="55" spans="1:10" x14ac:dyDescent="0.25">
      <c r="A55" s="17">
        <v>1996</v>
      </c>
      <c r="B55" s="17">
        <v>33</v>
      </c>
      <c r="C55" s="17">
        <v>5</v>
      </c>
      <c r="D55" s="17">
        <f t="shared" si="8"/>
        <v>32.986904761904761</v>
      </c>
      <c r="E55" s="17"/>
      <c r="F55" s="17"/>
      <c r="G55" s="17"/>
    </row>
    <row r="56" spans="1:10" x14ac:dyDescent="0.25">
      <c r="A56" s="17">
        <v>1997</v>
      </c>
      <c r="B56" s="17">
        <v>34</v>
      </c>
      <c r="C56" s="17">
        <v>7</v>
      </c>
      <c r="D56" s="17">
        <f t="shared" si="8"/>
        <v>35.216666666666669</v>
      </c>
      <c r="E56" s="17"/>
      <c r="F56" s="17"/>
      <c r="G56" s="17"/>
      <c r="J56" s="1"/>
    </row>
    <row r="57" spans="1:10" x14ac:dyDescent="0.25">
      <c r="A57" s="5"/>
      <c r="J57" s="1"/>
    </row>
    <row r="59" spans="1:10" x14ac:dyDescent="0.25">
      <c r="A59" s="51" t="s">
        <v>42</v>
      </c>
      <c r="B59" s="51"/>
      <c r="C59" s="51"/>
      <c r="D59" s="51"/>
      <c r="E59" s="51" t="s">
        <v>43</v>
      </c>
      <c r="F59" s="51"/>
      <c r="G59" s="51"/>
    </row>
    <row r="60" spans="1:10" x14ac:dyDescent="0.25">
      <c r="A60" s="15" t="s">
        <v>77</v>
      </c>
      <c r="B60" s="15" t="s">
        <v>18</v>
      </c>
      <c r="C60" s="22">
        <f>$D$75</f>
        <v>27.412500000000001</v>
      </c>
      <c r="E60" s="51" t="s">
        <v>78</v>
      </c>
      <c r="F60" s="51"/>
      <c r="G60" s="51"/>
    </row>
    <row r="61" spans="1:10" x14ac:dyDescent="0.25">
      <c r="A61" s="14"/>
      <c r="B61" s="15" t="s">
        <v>19</v>
      </c>
      <c r="C61" s="23">
        <f>$C$75</f>
        <v>1.1148809523809524</v>
      </c>
    </row>
    <row r="62" spans="1:10" x14ac:dyDescent="0.25">
      <c r="A62" s="16"/>
      <c r="B62" s="20"/>
      <c r="C62" s="21"/>
    </row>
    <row r="63" spans="1:10" x14ac:dyDescent="0.25">
      <c r="A63" s="45" t="s">
        <v>79</v>
      </c>
      <c r="B63" s="45"/>
      <c r="C63" s="45"/>
      <c r="D63" s="45"/>
      <c r="E63" s="45"/>
      <c r="F63" s="45"/>
      <c r="G63" s="45"/>
      <c r="H63" s="45"/>
      <c r="I63" s="45"/>
      <c r="J63" s="45"/>
    </row>
    <row r="64" spans="1:10" x14ac:dyDescent="0.25">
      <c r="A64" s="45" t="s">
        <v>66</v>
      </c>
      <c r="B64" s="45"/>
      <c r="C64" s="45"/>
      <c r="D64" s="45"/>
      <c r="E64" s="45"/>
      <c r="F64" s="45"/>
      <c r="G64" s="45"/>
      <c r="H64" s="45"/>
      <c r="I64" s="45"/>
      <c r="J64" s="45"/>
    </row>
    <row r="65" spans="1:10" x14ac:dyDescent="0.25">
      <c r="A65" s="46" t="s">
        <v>67</v>
      </c>
      <c r="B65" s="46"/>
      <c r="C65" s="46"/>
      <c r="D65" s="46"/>
      <c r="E65" s="46"/>
      <c r="F65" s="46"/>
      <c r="G65" s="46"/>
      <c r="H65" s="46"/>
      <c r="I65" s="46"/>
      <c r="J65" s="46"/>
    </row>
    <row r="66" spans="1:10" x14ac:dyDescent="0.25">
      <c r="A66" s="16" t="s">
        <v>68</v>
      </c>
      <c r="B66" s="20"/>
      <c r="C66" s="21"/>
    </row>
    <row r="67" spans="1:10" x14ac:dyDescent="0.25">
      <c r="A67" s="16"/>
      <c r="B67" s="44" t="s">
        <v>71</v>
      </c>
      <c r="C67" s="44"/>
      <c r="D67" s="44"/>
      <c r="E67" s="44"/>
      <c r="F67" s="44"/>
    </row>
    <row r="68" spans="1:10" x14ac:dyDescent="0.25">
      <c r="A68" s="16"/>
      <c r="B68" s="47" t="s">
        <v>83</v>
      </c>
      <c r="C68" s="47"/>
      <c r="D68" s="47"/>
      <c r="E68" s="47"/>
      <c r="F68" s="47"/>
    </row>
    <row r="69" spans="1:10" x14ac:dyDescent="0.25">
      <c r="A69" s="16"/>
      <c r="B69" s="44" t="s">
        <v>70</v>
      </c>
      <c r="C69" s="44"/>
      <c r="D69" s="44"/>
      <c r="E69" s="44"/>
      <c r="F69" s="44"/>
    </row>
    <row r="70" spans="1:10" x14ac:dyDescent="0.25">
      <c r="A70" s="16"/>
      <c r="B70" s="44" t="s">
        <v>69</v>
      </c>
      <c r="C70" s="44"/>
      <c r="D70" s="44"/>
      <c r="E70" s="44"/>
      <c r="F70" s="44"/>
    </row>
    <row r="71" spans="1:10" x14ac:dyDescent="0.25">
      <c r="F71" s="4"/>
      <c r="G71" s="4"/>
    </row>
    <row r="72" spans="1:10" x14ac:dyDescent="0.25">
      <c r="C72" s="48" t="s">
        <v>30</v>
      </c>
      <c r="D72" s="48"/>
      <c r="F72" s="11"/>
      <c r="G72" s="11"/>
    </row>
    <row r="73" spans="1:10" x14ac:dyDescent="0.25">
      <c r="C73" s="18"/>
      <c r="F73" s="11"/>
      <c r="G73" s="11"/>
    </row>
    <row r="74" spans="1:10" ht="38.25" x14ac:dyDescent="0.25">
      <c r="C74" s="19" t="s">
        <v>84</v>
      </c>
      <c r="D74" s="19" t="s">
        <v>85</v>
      </c>
      <c r="F74" s="11"/>
      <c r="G74" s="11"/>
    </row>
    <row r="75" spans="1:10" x14ac:dyDescent="0.25">
      <c r="A75" s="50" t="s">
        <v>32</v>
      </c>
      <c r="B75" s="50"/>
      <c r="C75" s="27">
        <f t="array" ref="C75:D79">LINEST(B49:B56,C49:C56,1,1)</f>
        <v>1.1148809523809524</v>
      </c>
      <c r="D75" s="28">
        <v>27.412500000000001</v>
      </c>
      <c r="E75" s="49" t="s">
        <v>31</v>
      </c>
      <c r="F75" s="49"/>
      <c r="G75" s="11"/>
    </row>
    <row r="76" spans="1:10" x14ac:dyDescent="0.25">
      <c r="A76" s="50" t="s">
        <v>38</v>
      </c>
      <c r="B76" s="50"/>
      <c r="C76" s="15">
        <v>6.9518950960914053E-2</v>
      </c>
      <c r="D76" s="15">
        <v>0.31857585501231162</v>
      </c>
      <c r="E76" s="49" t="s">
        <v>39</v>
      </c>
      <c r="F76" s="49"/>
      <c r="G76" s="11"/>
    </row>
    <row r="77" spans="1:10" x14ac:dyDescent="0.25">
      <c r="A77" s="50" t="s">
        <v>40</v>
      </c>
      <c r="B77" s="50"/>
      <c r="C77" s="15">
        <v>0.97720260135806114</v>
      </c>
      <c r="D77" s="15">
        <v>0.90106858960603176</v>
      </c>
      <c r="E77" s="49" t="s">
        <v>86</v>
      </c>
      <c r="F77" s="49"/>
      <c r="G77" s="11"/>
    </row>
    <row r="78" spans="1:10" x14ac:dyDescent="0.25">
      <c r="A78" s="50" t="s">
        <v>33</v>
      </c>
      <c r="B78" s="50"/>
      <c r="C78" s="15">
        <v>257.18792307128365</v>
      </c>
      <c r="D78" s="15">
        <v>6</v>
      </c>
      <c r="E78" s="49" t="s">
        <v>34</v>
      </c>
      <c r="F78" s="49"/>
      <c r="G78" s="11"/>
    </row>
    <row r="79" spans="1:10" ht="28.5" customHeight="1" x14ac:dyDescent="0.25">
      <c r="A79" s="50" t="s">
        <v>63</v>
      </c>
      <c r="B79" s="50"/>
      <c r="C79" s="15">
        <v>208.81720238095238</v>
      </c>
      <c r="D79" s="15">
        <v>4.8715476190476199</v>
      </c>
      <c r="E79" s="49" t="s">
        <v>64</v>
      </c>
      <c r="F79" s="49"/>
      <c r="G79" s="11"/>
    </row>
    <row r="80" spans="1:10" x14ac:dyDescent="0.25">
      <c r="F80" s="11"/>
      <c r="G80" s="11"/>
    </row>
    <row r="81" spans="1:12" ht="18.75" x14ac:dyDescent="0.3">
      <c r="A81" s="53" t="s">
        <v>22</v>
      </c>
      <c r="B81" s="53"/>
      <c r="C81" s="53"/>
      <c r="D81" s="53"/>
      <c r="E81" s="53"/>
      <c r="F81" s="53"/>
      <c r="G81" s="53"/>
    </row>
    <row r="83" spans="1:12" ht="30" x14ac:dyDescent="0.25">
      <c r="A83" s="15" t="s">
        <v>16</v>
      </c>
      <c r="B83" s="15" t="s">
        <v>27</v>
      </c>
      <c r="C83" s="15" t="s">
        <v>58</v>
      </c>
      <c r="D83" s="15" t="s">
        <v>59</v>
      </c>
      <c r="E83" s="13" t="s">
        <v>87</v>
      </c>
      <c r="F83" s="15" t="s">
        <v>58</v>
      </c>
      <c r="G83" s="13" t="s">
        <v>81</v>
      </c>
      <c r="H83" s="13"/>
    </row>
    <row r="84" spans="1:12" x14ac:dyDescent="0.25">
      <c r="A84" s="17">
        <v>1990</v>
      </c>
      <c r="B84" s="17">
        <v>19.100000000000001</v>
      </c>
      <c r="C84" s="17">
        <v>-7</v>
      </c>
      <c r="D84" s="17">
        <f>B84*C84</f>
        <v>-133.70000000000002</v>
      </c>
      <c r="E84" s="17">
        <f t="shared" ref="E84:E91" si="9">$D$100+$D$101/C84</f>
        <v>23.49404761904762</v>
      </c>
      <c r="F84" s="17">
        <v>9</v>
      </c>
      <c r="G84" s="17">
        <f>$D$100+$D$101/F84</f>
        <v>29.440079365079363</v>
      </c>
      <c r="H84" s="17"/>
    </row>
    <row r="85" spans="1:12" x14ac:dyDescent="0.25">
      <c r="A85" s="17">
        <v>1991</v>
      </c>
      <c r="B85" s="17">
        <v>21.2</v>
      </c>
      <c r="C85" s="17">
        <v>-5</v>
      </c>
      <c r="D85" s="17">
        <f>B85*C85</f>
        <v>-106</v>
      </c>
      <c r="E85" s="17">
        <f t="shared" si="9"/>
        <v>22.156190476190474</v>
      </c>
      <c r="F85" s="17">
        <v>11</v>
      </c>
      <c r="G85" s="17">
        <f t="shared" ref="G85:G88" si="10">$D$100+$D$101/F85</f>
        <v>28.967099567099567</v>
      </c>
      <c r="H85" s="17"/>
    </row>
    <row r="86" spans="1:12" x14ac:dyDescent="0.25">
      <c r="A86" s="17">
        <v>1992</v>
      </c>
      <c r="B86" s="17">
        <v>24</v>
      </c>
      <c r="C86" s="17">
        <v>-3</v>
      </c>
      <c r="D86" s="17">
        <f t="shared" ref="D86:D90" si="11">B86*C86</f>
        <v>-72</v>
      </c>
      <c r="E86" s="17">
        <f t="shared" si="9"/>
        <v>19.034523809523812</v>
      </c>
      <c r="F86" s="17">
        <v>13</v>
      </c>
      <c r="G86" s="17">
        <f t="shared" si="10"/>
        <v>28.639652014652015</v>
      </c>
      <c r="H86" s="17"/>
    </row>
    <row r="87" spans="1:12" x14ac:dyDescent="0.25">
      <c r="A87" s="17">
        <v>1993</v>
      </c>
      <c r="B87" s="17">
        <v>27</v>
      </c>
      <c r="C87" s="17">
        <v>-1</v>
      </c>
      <c r="D87" s="17">
        <f t="shared" si="11"/>
        <v>-27</v>
      </c>
      <c r="E87" s="17">
        <f t="shared" si="9"/>
        <v>3.4261904761904809</v>
      </c>
      <c r="F87" s="17">
        <v>15</v>
      </c>
      <c r="G87" s="17">
        <f t="shared" si="10"/>
        <v>28.399523809523807</v>
      </c>
      <c r="H87" s="17"/>
    </row>
    <row r="88" spans="1:12" x14ac:dyDescent="0.25">
      <c r="A88" s="17">
        <v>1994</v>
      </c>
      <c r="B88" s="17">
        <v>30</v>
      </c>
      <c r="C88" s="17">
        <v>1</v>
      </c>
      <c r="D88" s="17">
        <f t="shared" si="11"/>
        <v>30</v>
      </c>
      <c r="E88" s="17">
        <f t="shared" si="9"/>
        <v>50.251190476190473</v>
      </c>
      <c r="F88" s="17">
        <v>17</v>
      </c>
      <c r="G88" s="17">
        <f t="shared" si="10"/>
        <v>28.215896358543418</v>
      </c>
      <c r="H88" s="17"/>
    </row>
    <row r="89" spans="1:12" x14ac:dyDescent="0.25">
      <c r="A89" s="17">
        <v>1995</v>
      </c>
      <c r="B89" s="17">
        <v>31</v>
      </c>
      <c r="C89" s="17">
        <v>3</v>
      </c>
      <c r="D89" s="17">
        <f t="shared" si="11"/>
        <v>93</v>
      </c>
      <c r="E89" s="17">
        <f t="shared" si="9"/>
        <v>34.642857142857139</v>
      </c>
      <c r="F89" s="17"/>
      <c r="G89" s="17"/>
      <c r="H89" s="17"/>
    </row>
    <row r="90" spans="1:12" x14ac:dyDescent="0.25">
      <c r="A90" s="17">
        <v>1996</v>
      </c>
      <c r="B90" s="17">
        <v>33</v>
      </c>
      <c r="C90" s="17">
        <v>5</v>
      </c>
      <c r="D90" s="17">
        <f t="shared" si="11"/>
        <v>165</v>
      </c>
      <c r="E90" s="17">
        <f t="shared" si="9"/>
        <v>31.521190476190476</v>
      </c>
      <c r="F90" s="17"/>
      <c r="G90" s="17"/>
      <c r="H90" s="17"/>
    </row>
    <row r="91" spans="1:12" x14ac:dyDescent="0.25">
      <c r="A91" s="17">
        <v>1997</v>
      </c>
      <c r="B91" s="17">
        <v>34</v>
      </c>
      <c r="C91" s="17">
        <v>7</v>
      </c>
      <c r="D91" s="17">
        <f>B91*C91</f>
        <v>238</v>
      </c>
      <c r="E91" s="17">
        <f t="shared" si="9"/>
        <v>30.18333333333333</v>
      </c>
      <c r="F91" s="17"/>
      <c r="G91" s="17"/>
      <c r="H91" s="17"/>
      <c r="L91" s="1"/>
    </row>
    <row r="92" spans="1:12" x14ac:dyDescent="0.25">
      <c r="A92" s="10"/>
      <c r="B92" s="10"/>
      <c r="C92" s="10"/>
      <c r="D92" s="10"/>
      <c r="E92" s="10"/>
      <c r="F92" s="10"/>
      <c r="G92" s="10"/>
    </row>
    <row r="94" spans="1:12" x14ac:dyDescent="0.25">
      <c r="A94" s="51" t="s">
        <v>47</v>
      </c>
      <c r="B94" s="51"/>
      <c r="C94" s="51"/>
      <c r="D94" s="51"/>
      <c r="E94" s="51" t="s">
        <v>43</v>
      </c>
      <c r="F94" s="51"/>
      <c r="G94" s="51"/>
    </row>
    <row r="95" spans="1:12" x14ac:dyDescent="0.25">
      <c r="A95" s="70" t="s">
        <v>88</v>
      </c>
      <c r="E95" s="51" t="s">
        <v>89</v>
      </c>
      <c r="F95" s="51"/>
      <c r="G95" s="51"/>
    </row>
    <row r="96" spans="1:12" x14ac:dyDescent="0.25">
      <c r="E96" s="12"/>
      <c r="F96" s="12"/>
      <c r="G96" s="12"/>
    </row>
    <row r="97" spans="1:10" x14ac:dyDescent="0.25">
      <c r="A97" s="36" t="s">
        <v>90</v>
      </c>
      <c r="B97" s="36"/>
      <c r="C97" s="36"/>
      <c r="D97" s="36"/>
      <c r="E97" s="36"/>
      <c r="F97" s="36"/>
      <c r="G97" s="36"/>
      <c r="H97" s="36"/>
    </row>
    <row r="99" spans="1:10" x14ac:dyDescent="0.25">
      <c r="A99" s="52" t="s">
        <v>44</v>
      </c>
      <c r="B99" s="52"/>
      <c r="C99" s="52"/>
      <c r="D99" s="52"/>
    </row>
    <row r="100" spans="1:10" x14ac:dyDescent="0.25">
      <c r="A100" s="6" t="s">
        <v>72</v>
      </c>
      <c r="C100" s="30" t="s">
        <v>18</v>
      </c>
      <c r="D100" s="57">
        <f>C116</f>
        <v>26.838690476190475</v>
      </c>
      <c r="E100" s="9"/>
      <c r="F100" s="9"/>
    </row>
    <row r="101" spans="1:10" x14ac:dyDescent="0.25">
      <c r="C101" s="30" t="s">
        <v>19</v>
      </c>
      <c r="D101" s="58">
        <f>D116</f>
        <v>23.412499999999994</v>
      </c>
    </row>
    <row r="104" spans="1:10" x14ac:dyDescent="0.25">
      <c r="A104" s="45" t="s">
        <v>103</v>
      </c>
      <c r="B104" s="45"/>
      <c r="C104" s="45"/>
      <c r="D104" s="45"/>
      <c r="E104" s="45"/>
      <c r="F104" s="45"/>
      <c r="G104" s="45"/>
      <c r="H104" s="45"/>
      <c r="I104" s="45"/>
      <c r="J104" s="45"/>
    </row>
    <row r="105" spans="1:10" x14ac:dyDescent="0.25">
      <c r="A105" s="45" t="s">
        <v>66</v>
      </c>
      <c r="B105" s="45"/>
      <c r="C105" s="45"/>
      <c r="D105" s="45"/>
      <c r="E105" s="45"/>
      <c r="F105" s="45"/>
      <c r="G105" s="45"/>
      <c r="H105" s="45"/>
      <c r="I105" s="45"/>
      <c r="J105" s="45"/>
    </row>
    <row r="106" spans="1:10" x14ac:dyDescent="0.25">
      <c r="A106" s="46" t="s">
        <v>73</v>
      </c>
      <c r="B106" s="46"/>
      <c r="C106" s="46"/>
      <c r="D106" s="46"/>
      <c r="E106" s="46"/>
      <c r="F106" s="46"/>
      <c r="G106" s="46"/>
      <c r="H106" s="46"/>
      <c r="I106" s="46"/>
      <c r="J106" s="46"/>
    </row>
    <row r="107" spans="1:10" x14ac:dyDescent="0.25">
      <c r="A107" s="16" t="s">
        <v>68</v>
      </c>
      <c r="B107" s="20"/>
      <c r="C107" s="21"/>
    </row>
    <row r="108" spans="1:10" x14ac:dyDescent="0.25">
      <c r="A108" s="16"/>
      <c r="B108" s="44" t="s">
        <v>71</v>
      </c>
      <c r="C108" s="44"/>
      <c r="D108" s="44"/>
      <c r="E108" s="44"/>
      <c r="F108" s="44"/>
    </row>
    <row r="109" spans="1:10" x14ac:dyDescent="0.25">
      <c r="A109" s="16"/>
      <c r="B109" s="47" t="s">
        <v>92</v>
      </c>
      <c r="C109" s="47"/>
      <c r="D109" s="47"/>
      <c r="E109" s="47"/>
      <c r="F109" s="47"/>
    </row>
    <row r="110" spans="1:10" x14ac:dyDescent="0.25">
      <c r="A110" s="16"/>
      <c r="B110" s="44" t="s">
        <v>70</v>
      </c>
      <c r="C110" s="44"/>
      <c r="D110" s="44"/>
      <c r="E110" s="44"/>
      <c r="F110" s="44"/>
    </row>
    <row r="111" spans="1:10" x14ac:dyDescent="0.25">
      <c r="A111" s="16"/>
      <c r="B111" s="44" t="s">
        <v>69</v>
      </c>
      <c r="C111" s="44"/>
      <c r="D111" s="44"/>
      <c r="E111" s="44"/>
      <c r="F111" s="44"/>
    </row>
    <row r="113" spans="1:11" x14ac:dyDescent="0.25">
      <c r="C113" s="18" t="s">
        <v>91</v>
      </c>
    </row>
    <row r="114" spans="1:11" x14ac:dyDescent="0.25">
      <c r="B114" s="8"/>
      <c r="C114" s="8"/>
    </row>
    <row r="115" spans="1:11" ht="30" x14ac:dyDescent="0.25">
      <c r="B115" s="18"/>
      <c r="C115" s="29" t="s">
        <v>60</v>
      </c>
      <c r="D115" s="29" t="s">
        <v>61</v>
      </c>
    </row>
    <row r="116" spans="1:11" x14ac:dyDescent="0.25">
      <c r="A116" s="43" t="s">
        <v>31</v>
      </c>
      <c r="B116" s="43"/>
      <c r="C116" s="57">
        <f t="array" ref="C116:D120">LINEST(D84:D91,C84:C91,1,1)</f>
        <v>26.838690476190475</v>
      </c>
      <c r="D116" s="58">
        <v>23.412499999999994</v>
      </c>
      <c r="E116" s="42" t="s">
        <v>32</v>
      </c>
      <c r="F116" s="42"/>
    </row>
    <row r="117" spans="1:11" x14ac:dyDescent="0.25">
      <c r="A117" s="43" t="s">
        <v>45</v>
      </c>
      <c r="B117" s="43"/>
      <c r="C117" s="30">
        <v>1.7379281081312019</v>
      </c>
      <c r="D117" s="30">
        <v>7.9641871079026298</v>
      </c>
      <c r="E117" s="42" t="s">
        <v>38</v>
      </c>
      <c r="F117" s="42"/>
    </row>
    <row r="118" spans="1:11" x14ac:dyDescent="0.25">
      <c r="A118" s="43" t="s">
        <v>40</v>
      </c>
      <c r="B118" s="43"/>
      <c r="C118" s="30">
        <v>0.97545850467455197</v>
      </c>
      <c r="D118" s="30">
        <v>22.526122842545711</v>
      </c>
      <c r="E118" s="42" t="s">
        <v>102</v>
      </c>
      <c r="F118" s="42"/>
    </row>
    <row r="119" spans="1:11" x14ac:dyDescent="0.25">
      <c r="A119" s="43" t="s">
        <v>33</v>
      </c>
      <c r="B119" s="43"/>
      <c r="C119" s="30">
        <v>238.48388007467375</v>
      </c>
      <c r="D119" s="30">
        <v>6</v>
      </c>
      <c r="E119" s="42" t="s">
        <v>34</v>
      </c>
      <c r="F119" s="42"/>
    </row>
    <row r="120" spans="1:11" x14ac:dyDescent="0.25">
      <c r="A120" s="43" t="s">
        <v>46</v>
      </c>
      <c r="B120" s="43"/>
      <c r="C120" s="30">
        <v>121012.97148809524</v>
      </c>
      <c r="D120" s="30">
        <v>3044.5572619047584</v>
      </c>
      <c r="E120" s="42" t="s">
        <v>36</v>
      </c>
      <c r="F120" s="42"/>
    </row>
    <row r="121" spans="1:11" ht="15.75" customHeight="1" x14ac:dyDescent="0.25"/>
    <row r="122" spans="1:11" ht="18.75" x14ac:dyDescent="0.3">
      <c r="A122" s="53" t="s">
        <v>37</v>
      </c>
      <c r="B122" s="53"/>
      <c r="C122" s="53"/>
      <c r="D122" s="53"/>
      <c r="E122" s="53"/>
      <c r="F122" s="53"/>
      <c r="G122" s="53"/>
    </row>
    <row r="123" spans="1:11" x14ac:dyDescent="0.25">
      <c r="I123" s="8"/>
      <c r="J123" s="8"/>
    </row>
    <row r="124" spans="1:11" ht="30" x14ac:dyDescent="0.25">
      <c r="A124" s="15" t="s">
        <v>16</v>
      </c>
      <c r="B124" s="15" t="s">
        <v>27</v>
      </c>
      <c r="C124" s="15" t="s">
        <v>58</v>
      </c>
      <c r="D124" s="15" t="s">
        <v>74</v>
      </c>
      <c r="E124" s="13" t="s">
        <v>87</v>
      </c>
      <c r="F124" s="13" t="s">
        <v>58</v>
      </c>
      <c r="G124" s="13" t="s">
        <v>74</v>
      </c>
      <c r="H124" s="13" t="s">
        <v>81</v>
      </c>
      <c r="I124" s="13" t="s">
        <v>80</v>
      </c>
      <c r="J124" s="8"/>
    </row>
    <row r="125" spans="1:11" x14ac:dyDescent="0.25">
      <c r="A125" s="17">
        <v>1990</v>
      </c>
      <c r="B125" s="17">
        <v>19.100000000000001</v>
      </c>
      <c r="C125" s="17">
        <v>-7</v>
      </c>
      <c r="D125" s="17">
        <f>POWER(C125,2)</f>
        <v>49</v>
      </c>
      <c r="E125" s="17">
        <f t="shared" ref="E125:E132" si="12">$D$135+$D$136*C125+$D$137*D125</f>
        <v>18.604166666666664</v>
      </c>
      <c r="F125" s="17">
        <v>9</v>
      </c>
      <c r="G125" s="17">
        <f>POWER(F125,2)</f>
        <v>81</v>
      </c>
      <c r="H125" s="17">
        <f t="array" ref="H125:H129">TREND(B125:B132,C125:D132,F125:G129,1)</f>
        <v>35.294642857142861</v>
      </c>
      <c r="I125" s="17">
        <f t="array" ref="I125:I129">TREND(B125:B132,C125:D132,F125:G129,1)</f>
        <v>35.294642857142861</v>
      </c>
    </row>
    <row r="126" spans="1:11" x14ac:dyDescent="0.25">
      <c r="A126" s="17">
        <v>1991</v>
      </c>
      <c r="B126" s="17">
        <v>21.2</v>
      </c>
      <c r="C126" s="17">
        <v>-5</v>
      </c>
      <c r="D126" s="17">
        <f t="shared" ref="D126:D132" si="13">POWER(C126,2)</f>
        <v>25</v>
      </c>
      <c r="E126" s="17">
        <f t="shared" si="12"/>
        <v>21.69464285714286</v>
      </c>
      <c r="F126" s="17">
        <v>11</v>
      </c>
      <c r="G126" s="17">
        <f t="shared" ref="G126:G129" si="14">POWER(F126,2)</f>
        <v>121</v>
      </c>
      <c r="H126" s="17">
        <v>36.089880952380959</v>
      </c>
      <c r="I126" s="17">
        <v>36.089880952380959</v>
      </c>
      <c r="J126" s="10"/>
      <c r="K126" s="10"/>
    </row>
    <row r="127" spans="1:11" x14ac:dyDescent="0.25">
      <c r="A127" s="17">
        <v>1992</v>
      </c>
      <c r="B127" s="17">
        <v>24</v>
      </c>
      <c r="C127" s="17">
        <v>-3</v>
      </c>
      <c r="D127" s="17">
        <f t="shared" si="13"/>
        <v>9</v>
      </c>
      <c r="E127" s="17">
        <f t="shared" si="12"/>
        <v>24.498214285714287</v>
      </c>
      <c r="F127" s="17">
        <v>13</v>
      </c>
      <c r="G127" s="17">
        <f t="shared" si="14"/>
        <v>169</v>
      </c>
      <c r="H127" s="17">
        <v>36.598214285714292</v>
      </c>
      <c r="I127" s="17">
        <v>36.598214285714292</v>
      </c>
      <c r="J127" s="10"/>
      <c r="K127" s="10"/>
    </row>
    <row r="128" spans="1:11" x14ac:dyDescent="0.25">
      <c r="A128" s="17">
        <v>1993</v>
      </c>
      <c r="B128" s="17">
        <v>27</v>
      </c>
      <c r="C128" s="17">
        <v>-1</v>
      </c>
      <c r="D128" s="17">
        <f t="shared" si="13"/>
        <v>1</v>
      </c>
      <c r="E128" s="17">
        <f t="shared" si="12"/>
        <v>27.014880952380953</v>
      </c>
      <c r="F128" s="17">
        <v>15</v>
      </c>
      <c r="G128" s="17">
        <f t="shared" si="14"/>
        <v>225</v>
      </c>
      <c r="H128" s="17">
        <v>36.819642857142867</v>
      </c>
      <c r="I128" s="17">
        <v>36.819642857142867</v>
      </c>
      <c r="J128" s="10"/>
      <c r="K128" s="10"/>
    </row>
    <row r="129" spans="1:12" x14ac:dyDescent="0.25">
      <c r="A129" s="17">
        <v>1994</v>
      </c>
      <c r="B129" s="17">
        <v>30</v>
      </c>
      <c r="C129" s="17">
        <v>1</v>
      </c>
      <c r="D129" s="17">
        <f t="shared" si="13"/>
        <v>1</v>
      </c>
      <c r="E129" s="17">
        <f t="shared" si="12"/>
        <v>29.24464285714286</v>
      </c>
      <c r="F129" s="17">
        <v>17</v>
      </c>
      <c r="G129" s="17">
        <f t="shared" si="14"/>
        <v>289</v>
      </c>
      <c r="H129" s="17">
        <v>36.754166666666677</v>
      </c>
      <c r="I129" s="17">
        <v>36.754166666666677</v>
      </c>
      <c r="J129" s="10"/>
      <c r="K129" s="10"/>
    </row>
    <row r="130" spans="1:12" x14ac:dyDescent="0.25">
      <c r="A130" s="17">
        <v>1995</v>
      </c>
      <c r="B130" s="17">
        <v>31</v>
      </c>
      <c r="C130" s="17">
        <v>3</v>
      </c>
      <c r="D130" s="17">
        <f t="shared" si="13"/>
        <v>9</v>
      </c>
      <c r="E130" s="17">
        <f t="shared" si="12"/>
        <v>31.187500000000004</v>
      </c>
      <c r="F130" s="17"/>
      <c r="G130" s="17"/>
      <c r="H130" s="17"/>
      <c r="I130" s="14"/>
    </row>
    <row r="131" spans="1:12" x14ac:dyDescent="0.25">
      <c r="A131" s="17">
        <v>1996</v>
      </c>
      <c r="B131" s="17">
        <v>33</v>
      </c>
      <c r="C131" s="17">
        <v>5</v>
      </c>
      <c r="D131" s="17">
        <f t="shared" si="13"/>
        <v>25</v>
      </c>
      <c r="E131" s="17">
        <f t="shared" si="12"/>
        <v>32.843452380952385</v>
      </c>
      <c r="F131" s="17"/>
      <c r="G131" s="17"/>
      <c r="H131" s="17"/>
      <c r="I131" s="14"/>
    </row>
    <row r="132" spans="1:12" x14ac:dyDescent="0.25">
      <c r="A132" s="17">
        <v>1997</v>
      </c>
      <c r="B132" s="17">
        <v>34</v>
      </c>
      <c r="C132" s="17">
        <v>7</v>
      </c>
      <c r="D132" s="17">
        <f t="shared" si="13"/>
        <v>49</v>
      </c>
      <c r="E132" s="17">
        <f t="shared" si="12"/>
        <v>34.212500000000006</v>
      </c>
      <c r="F132" s="17"/>
      <c r="G132" s="17"/>
      <c r="H132" s="17"/>
      <c r="I132" s="14"/>
      <c r="L132" s="1"/>
    </row>
    <row r="133" spans="1:12" x14ac:dyDescent="0.25">
      <c r="L133" s="1"/>
    </row>
    <row r="134" spans="1:12" x14ac:dyDescent="0.25">
      <c r="A134" s="51" t="s">
        <v>47</v>
      </c>
      <c r="B134" s="51"/>
      <c r="C134" s="51"/>
      <c r="D134" s="51"/>
      <c r="F134" s="31" t="s">
        <v>43</v>
      </c>
      <c r="G134" s="31"/>
    </row>
    <row r="135" spans="1:12" x14ac:dyDescent="0.25">
      <c r="A135" s="69" t="s">
        <v>93</v>
      </c>
      <c r="C135" s="68" t="s">
        <v>18</v>
      </c>
      <c r="D135" s="65">
        <f>E153</f>
        <v>28.165625000000002</v>
      </c>
      <c r="F135" s="39" t="s">
        <v>94</v>
      </c>
      <c r="G135" s="39"/>
      <c r="H135" s="39"/>
    </row>
    <row r="136" spans="1:12" x14ac:dyDescent="0.25">
      <c r="A136" s="18"/>
      <c r="B136" s="18"/>
      <c r="C136" s="68" t="s">
        <v>19</v>
      </c>
      <c r="D136" s="66">
        <f>D153</f>
        <v>1.1148809523809526</v>
      </c>
    </row>
    <row r="137" spans="1:12" x14ac:dyDescent="0.25">
      <c r="A137" s="6"/>
      <c r="C137" s="68" t="s">
        <v>20</v>
      </c>
      <c r="D137" s="67">
        <f>C153</f>
        <v>-3.5863095238095215E-2</v>
      </c>
      <c r="E137" s="9"/>
      <c r="F137" s="9"/>
    </row>
    <row r="138" spans="1:12" x14ac:dyDescent="0.25">
      <c r="C138" s="59"/>
    </row>
    <row r="141" spans="1:12" x14ac:dyDescent="0.25">
      <c r="A141" s="45" t="s">
        <v>95</v>
      </c>
      <c r="B141" s="45"/>
      <c r="C141" s="45"/>
      <c r="D141" s="45"/>
      <c r="E141" s="45"/>
      <c r="F141" s="45"/>
      <c r="G141" s="45"/>
      <c r="H141" s="45"/>
      <c r="I141" s="45"/>
      <c r="J141" s="45"/>
    </row>
    <row r="142" spans="1:12" x14ac:dyDescent="0.25">
      <c r="A142" s="45" t="s">
        <v>66</v>
      </c>
      <c r="B142" s="45"/>
      <c r="C142" s="45"/>
      <c r="D142" s="45"/>
      <c r="E142" s="45"/>
      <c r="F142" s="45"/>
      <c r="G142" s="45"/>
      <c r="H142" s="45"/>
      <c r="I142" s="45"/>
      <c r="J142" s="45"/>
    </row>
    <row r="143" spans="1:12" x14ac:dyDescent="0.25">
      <c r="A143" s="46" t="s">
        <v>75</v>
      </c>
      <c r="B143" s="46"/>
      <c r="C143" s="46"/>
      <c r="D143" s="46"/>
      <c r="E143" s="46"/>
      <c r="F143" s="46"/>
      <c r="G143" s="46"/>
      <c r="H143" s="46"/>
      <c r="I143" s="46"/>
      <c r="J143" s="46"/>
    </row>
    <row r="144" spans="1:12" x14ac:dyDescent="0.25">
      <c r="A144" s="16" t="s">
        <v>68</v>
      </c>
      <c r="B144" s="20"/>
      <c r="C144" s="21"/>
    </row>
    <row r="145" spans="1:7" x14ac:dyDescent="0.25">
      <c r="A145" s="16"/>
      <c r="B145" s="44" t="s">
        <v>71</v>
      </c>
      <c r="C145" s="44"/>
      <c r="D145" s="44"/>
      <c r="E145" s="44"/>
      <c r="F145" s="44"/>
    </row>
    <row r="146" spans="1:7" x14ac:dyDescent="0.25">
      <c r="A146" s="16"/>
      <c r="B146" s="47" t="s">
        <v>96</v>
      </c>
      <c r="C146" s="47"/>
      <c r="D146" s="47"/>
      <c r="E146" s="47"/>
      <c r="F146" s="47"/>
    </row>
    <row r="147" spans="1:7" x14ac:dyDescent="0.25">
      <c r="A147" s="16"/>
      <c r="B147" s="44" t="s">
        <v>70</v>
      </c>
      <c r="C147" s="44"/>
      <c r="D147" s="44"/>
      <c r="E147" s="44"/>
      <c r="F147" s="44"/>
    </row>
    <row r="148" spans="1:7" x14ac:dyDescent="0.25">
      <c r="A148" s="16"/>
      <c r="B148" s="44" t="s">
        <v>69</v>
      </c>
      <c r="C148" s="44"/>
      <c r="D148" s="44"/>
      <c r="E148" s="44"/>
      <c r="F148" s="44"/>
    </row>
    <row r="150" spans="1:7" x14ac:dyDescent="0.25">
      <c r="A150" s="48" t="s">
        <v>97</v>
      </c>
      <c r="B150" s="48"/>
      <c r="C150" s="48"/>
      <c r="D150" s="48"/>
      <c r="E150" s="48"/>
      <c r="F150" s="48"/>
      <c r="G150" s="48"/>
    </row>
    <row r="151" spans="1:7" x14ac:dyDescent="0.25">
      <c r="C151" s="18"/>
      <c r="F151" s="11"/>
    </row>
    <row r="152" spans="1:7" ht="38.25" x14ac:dyDescent="0.25">
      <c r="C152" s="19" t="s">
        <v>98</v>
      </c>
      <c r="D152" s="19" t="s">
        <v>84</v>
      </c>
      <c r="E152" s="19" t="s">
        <v>85</v>
      </c>
      <c r="F152" s="11"/>
    </row>
    <row r="153" spans="1:7" ht="15" customHeight="1" x14ac:dyDescent="0.25">
      <c r="A153" s="40" t="s">
        <v>48</v>
      </c>
      <c r="B153" s="41"/>
      <c r="C153" s="35">
        <f t="array" ref="C153:E157">LINEST(B125:B132,C125:D132,1,1)</f>
        <v>-3.5863095238095215E-2</v>
      </c>
      <c r="D153" s="34">
        <v>1.1148809523809526</v>
      </c>
      <c r="E153" s="33">
        <v>28.165625000000002</v>
      </c>
      <c r="F153" s="37" t="s">
        <v>31</v>
      </c>
      <c r="G153" s="38"/>
    </row>
    <row r="154" spans="1:7" ht="15" customHeight="1" x14ac:dyDescent="0.25">
      <c r="A154" s="40" t="s">
        <v>49</v>
      </c>
      <c r="B154" s="41"/>
      <c r="C154" s="32">
        <v>1.0258363450941397E-2</v>
      </c>
      <c r="D154" s="32">
        <v>4.1033453803765593E-2</v>
      </c>
      <c r="E154" s="32">
        <v>0.28594900607867341</v>
      </c>
      <c r="F154" s="37" t="s">
        <v>39</v>
      </c>
      <c r="G154" s="38"/>
    </row>
    <row r="155" spans="1:7" ht="15" customHeight="1" x14ac:dyDescent="0.25">
      <c r="A155" s="40" t="s">
        <v>40</v>
      </c>
      <c r="B155" s="41"/>
      <c r="C155" s="32">
        <v>0.99338128358139932</v>
      </c>
      <c r="D155" s="32">
        <v>0.53185434812460486</v>
      </c>
      <c r="E155" s="32" t="e">
        <v>#N/A</v>
      </c>
      <c r="F155" s="37" t="s">
        <v>86</v>
      </c>
      <c r="G155" s="38"/>
    </row>
    <row r="156" spans="1:7" x14ac:dyDescent="0.25">
      <c r="A156" s="40" t="s">
        <v>33</v>
      </c>
      <c r="B156" s="41"/>
      <c r="C156" s="32">
        <v>375.21674171962354</v>
      </c>
      <c r="D156" s="32">
        <v>5</v>
      </c>
      <c r="E156" s="32" t="e">
        <v>#N/A</v>
      </c>
      <c r="F156" s="37" t="s">
        <v>34</v>
      </c>
      <c r="G156" s="38"/>
    </row>
    <row r="157" spans="1:7" ht="28.5" customHeight="1" x14ac:dyDescent="0.25">
      <c r="A157" s="40" t="s">
        <v>63</v>
      </c>
      <c r="B157" s="41"/>
      <c r="C157" s="32">
        <v>212.27440476190475</v>
      </c>
      <c r="D157" s="32">
        <v>1.4143452380952422</v>
      </c>
      <c r="E157" s="32" t="e">
        <v>#N/A</v>
      </c>
      <c r="F157" s="37" t="s">
        <v>64</v>
      </c>
      <c r="G157" s="38"/>
    </row>
    <row r="160" spans="1:7" ht="18.75" x14ac:dyDescent="0.3">
      <c r="A160" s="53" t="s">
        <v>50</v>
      </c>
      <c r="B160" s="53"/>
      <c r="C160" s="53"/>
      <c r="D160" s="53"/>
      <c r="E160" s="53"/>
      <c r="F160" s="53"/>
      <c r="G160" s="53"/>
    </row>
    <row r="161" spans="1:12" x14ac:dyDescent="0.25">
      <c r="I161" s="8"/>
      <c r="J161" s="8"/>
    </row>
    <row r="162" spans="1:12" ht="30" x14ac:dyDescent="0.25">
      <c r="A162" s="15" t="s">
        <v>16</v>
      </c>
      <c r="B162" s="15" t="s">
        <v>27</v>
      </c>
      <c r="C162" s="15" t="s">
        <v>58</v>
      </c>
      <c r="D162" s="13" t="s">
        <v>76</v>
      </c>
      <c r="E162" s="15" t="s">
        <v>58</v>
      </c>
      <c r="F162" s="13" t="s">
        <v>81</v>
      </c>
      <c r="G162" s="13" t="s">
        <v>82</v>
      </c>
    </row>
    <row r="163" spans="1:12" x14ac:dyDescent="0.25">
      <c r="A163" s="17">
        <v>1990</v>
      </c>
      <c r="B163" s="17">
        <v>19.100000000000001</v>
      </c>
      <c r="C163" s="17">
        <v>-7</v>
      </c>
      <c r="D163" s="17">
        <f>$B$176*POWER($B$177,C163)</f>
        <v>19.989108155788536</v>
      </c>
      <c r="E163" s="17">
        <v>9</v>
      </c>
      <c r="F163" s="17">
        <f>$B$176*POWER($B$177,E163)</f>
        <v>39.389966995430292</v>
      </c>
      <c r="G163" s="17">
        <f t="array" ref="G163:G167">GROWTH(B163:B170,C163:C170,E163:E167,1)</f>
        <v>39.389966995430271</v>
      </c>
    </row>
    <row r="164" spans="1:12" x14ac:dyDescent="0.25">
      <c r="A164" s="17">
        <v>1991</v>
      </c>
      <c r="B164" s="17">
        <v>21.2</v>
      </c>
      <c r="C164" s="17">
        <v>-5</v>
      </c>
      <c r="D164" s="17">
        <f>$B$176*POWER($B$177,C164)</f>
        <v>21.757923363274507</v>
      </c>
      <c r="E164" s="17">
        <v>11</v>
      </c>
      <c r="F164" s="17">
        <f t="shared" ref="F164:F167" si="15">$B$176*POWER($B$177,E164)</f>
        <v>42.875543845626645</v>
      </c>
      <c r="G164" s="17">
        <v>42.87554384562663</v>
      </c>
    </row>
    <row r="165" spans="1:12" x14ac:dyDescent="0.25">
      <c r="A165" s="17">
        <v>1992</v>
      </c>
      <c r="B165" s="17">
        <v>24</v>
      </c>
      <c r="C165" s="17">
        <v>-3</v>
      </c>
      <c r="D165" s="17">
        <f>$B$176*POWER($B$177,C165)</f>
        <v>23.683259172572708</v>
      </c>
      <c r="E165" s="17">
        <v>13</v>
      </c>
      <c r="F165" s="17">
        <f t="shared" si="15"/>
        <v>46.669555734116749</v>
      </c>
      <c r="G165" s="17">
        <v>46.66955573411672</v>
      </c>
    </row>
    <row r="166" spans="1:12" x14ac:dyDescent="0.25">
      <c r="A166" s="17">
        <v>1993</v>
      </c>
      <c r="B166" s="17">
        <v>27</v>
      </c>
      <c r="C166" s="17">
        <v>-1</v>
      </c>
      <c r="D166" s="17">
        <f>$B$176*POWER($B$177,C166)</f>
        <v>25.77896592751101</v>
      </c>
      <c r="E166" s="17">
        <v>15</v>
      </c>
      <c r="F166" s="17">
        <f t="shared" si="15"/>
        <v>50.799295753819173</v>
      </c>
      <c r="G166" s="17">
        <v>50.799295753819131</v>
      </c>
    </row>
    <row r="167" spans="1:12" x14ac:dyDescent="0.25">
      <c r="A167" s="17">
        <v>1994</v>
      </c>
      <c r="B167" s="17">
        <v>30</v>
      </c>
      <c r="C167" s="17">
        <v>1</v>
      </c>
      <c r="D167" s="17">
        <f>$B$176*POWER($B$177,C167)</f>
        <v>28.060119574310384</v>
      </c>
      <c r="E167" s="17">
        <v>17</v>
      </c>
      <c r="F167" s="17">
        <f t="shared" si="15"/>
        <v>55.294472134808053</v>
      </c>
      <c r="G167" s="17">
        <v>55.294472134808004</v>
      </c>
    </row>
    <row r="168" spans="1:12" x14ac:dyDescent="0.25">
      <c r="A168" s="17">
        <v>1995</v>
      </c>
      <c r="B168" s="17">
        <v>31</v>
      </c>
      <c r="C168" s="17">
        <v>3</v>
      </c>
      <c r="D168" s="17">
        <f>$B$176*POWER($B$177,C168)</f>
        <v>30.543130113854744</v>
      </c>
      <c r="E168" s="17"/>
      <c r="F168" s="17"/>
      <c r="G168" s="17"/>
    </row>
    <row r="169" spans="1:12" x14ac:dyDescent="0.25">
      <c r="A169" s="17">
        <v>1996</v>
      </c>
      <c r="B169" s="17">
        <v>33</v>
      </c>
      <c r="C169" s="17">
        <v>5</v>
      </c>
      <c r="D169" s="17">
        <f>$B$176*POWER($B$177,C169)</f>
        <v>33.245859650788304</v>
      </c>
      <c r="E169" s="17"/>
      <c r="F169" s="17"/>
      <c r="G169" s="17"/>
      <c r="K169" s="1"/>
    </row>
    <row r="170" spans="1:12" x14ac:dyDescent="0.25">
      <c r="A170" s="17">
        <v>1997</v>
      </c>
      <c r="B170" s="17">
        <v>34</v>
      </c>
      <c r="C170" s="17">
        <v>7</v>
      </c>
      <c r="D170" s="17">
        <f>$B$176*POWER($B$177,C170)</f>
        <v>36.187750888653731</v>
      </c>
      <c r="E170" s="17"/>
      <c r="F170" s="17"/>
      <c r="G170" s="17"/>
    </row>
    <row r="173" spans="1:12" x14ac:dyDescent="0.25">
      <c r="A173" s="51" t="s">
        <v>51</v>
      </c>
      <c r="B173" s="51"/>
      <c r="C173" s="51"/>
      <c r="D173" s="51"/>
      <c r="E173" s="51" t="s">
        <v>43</v>
      </c>
      <c r="F173" s="51"/>
      <c r="G173" s="51"/>
      <c r="L173" t="s">
        <v>39</v>
      </c>
    </row>
    <row r="174" spans="1:12" x14ac:dyDescent="0.25">
      <c r="A174" s="70" t="s">
        <v>99</v>
      </c>
      <c r="E174" s="51" t="s">
        <v>100</v>
      </c>
      <c r="F174" s="51"/>
      <c r="G174" s="51"/>
    </row>
    <row r="175" spans="1:12" x14ac:dyDescent="0.25">
      <c r="A175" s="52"/>
      <c r="B175" s="52"/>
      <c r="C175" s="52"/>
      <c r="D175" s="52"/>
    </row>
    <row r="176" spans="1:12" x14ac:dyDescent="0.25">
      <c r="A176" s="60" t="s">
        <v>18</v>
      </c>
      <c r="B176" s="61">
        <f>$D$180</f>
        <v>26.895368865810934</v>
      </c>
      <c r="E176" s="9"/>
      <c r="F176" s="9"/>
    </row>
    <row r="177" spans="1:6" x14ac:dyDescent="0.25">
      <c r="A177" s="60" t="s">
        <v>19</v>
      </c>
      <c r="B177" s="62">
        <f>$C$180</f>
        <v>1.0433067385805617</v>
      </c>
    </row>
    <row r="179" spans="1:6" x14ac:dyDescent="0.25">
      <c r="B179" s="48" t="s">
        <v>101</v>
      </c>
      <c r="C179" s="48"/>
      <c r="D179" s="48"/>
      <c r="E179" s="48"/>
    </row>
    <row r="180" spans="1:6" x14ac:dyDescent="0.25">
      <c r="A180" s="64" t="s">
        <v>32</v>
      </c>
      <c r="B180" s="64"/>
      <c r="C180" s="23">
        <f t="array" ref="C180:D184">LOGEST(B163:B170,C163:C170,1,1)</f>
        <v>1.0433067385805617</v>
      </c>
      <c r="D180" s="22">
        <v>26.895368865810934</v>
      </c>
      <c r="E180" s="63" t="s">
        <v>31</v>
      </c>
      <c r="F180" s="63"/>
    </row>
    <row r="181" spans="1:6" x14ac:dyDescent="0.25">
      <c r="A181" s="64" t="s">
        <v>38</v>
      </c>
      <c r="B181" s="64"/>
      <c r="C181" s="17">
        <v>3.6861115432118463E-3</v>
      </c>
      <c r="D181" s="17">
        <v>1.6891885166818766E-2</v>
      </c>
      <c r="E181" s="63" t="s">
        <v>39</v>
      </c>
      <c r="F181" s="63"/>
    </row>
    <row r="182" spans="1:6" x14ac:dyDescent="0.25">
      <c r="A182" s="64" t="s">
        <v>40</v>
      </c>
      <c r="B182" s="64"/>
      <c r="C182" s="17">
        <v>0.95661004148200302</v>
      </c>
      <c r="D182" s="17">
        <v>4.7777466193928031E-2</v>
      </c>
      <c r="E182" s="63" t="s">
        <v>86</v>
      </c>
      <c r="F182" s="63"/>
    </row>
    <row r="183" spans="1:6" x14ac:dyDescent="0.25">
      <c r="A183" s="64" t="s">
        <v>33</v>
      </c>
      <c r="B183" s="64"/>
      <c r="C183" s="17">
        <v>132.28084204116885</v>
      </c>
      <c r="D183" s="17">
        <v>6</v>
      </c>
      <c r="E183" s="63" t="s">
        <v>34</v>
      </c>
      <c r="F183" s="63"/>
    </row>
    <row r="184" spans="1:6" x14ac:dyDescent="0.25">
      <c r="A184" s="64" t="s">
        <v>35</v>
      </c>
      <c r="B184" s="64"/>
      <c r="C184" s="17">
        <v>0.30195566269345081</v>
      </c>
      <c r="D184" s="17">
        <v>1.3696117655471615E-2</v>
      </c>
      <c r="E184" s="63" t="s">
        <v>36</v>
      </c>
      <c r="F184" s="63"/>
    </row>
  </sheetData>
  <mergeCells count="87">
    <mergeCell ref="A1:G1"/>
    <mergeCell ref="A17:H17"/>
    <mergeCell ref="A16:G16"/>
    <mergeCell ref="A32:G32"/>
    <mergeCell ref="A44:F44"/>
    <mergeCell ref="A46:G46"/>
    <mergeCell ref="E95:G95"/>
    <mergeCell ref="A99:D99"/>
    <mergeCell ref="A122:G122"/>
    <mergeCell ref="A59:D59"/>
    <mergeCell ref="E59:G59"/>
    <mergeCell ref="E60:G60"/>
    <mergeCell ref="A94:D94"/>
    <mergeCell ref="E94:G94"/>
    <mergeCell ref="A81:G81"/>
    <mergeCell ref="A75:B75"/>
    <mergeCell ref="A76:B76"/>
    <mergeCell ref="E76:F76"/>
    <mergeCell ref="E174:G174"/>
    <mergeCell ref="A175:D175"/>
    <mergeCell ref="A134:D134"/>
    <mergeCell ref="A160:G160"/>
    <mergeCell ref="A141:J141"/>
    <mergeCell ref="A142:J142"/>
    <mergeCell ref="A143:J143"/>
    <mergeCell ref="B145:F145"/>
    <mergeCell ref="B146:F146"/>
    <mergeCell ref="B147:F147"/>
    <mergeCell ref="B148:F148"/>
    <mergeCell ref="F153:G153"/>
    <mergeCell ref="A150:G150"/>
    <mergeCell ref="E75:F75"/>
    <mergeCell ref="A77:B77"/>
    <mergeCell ref="E77:F77"/>
    <mergeCell ref="E78:F78"/>
    <mergeCell ref="E79:F79"/>
    <mergeCell ref="A78:B78"/>
    <mergeCell ref="A79:B79"/>
    <mergeCell ref="C72:D72"/>
    <mergeCell ref="A63:J63"/>
    <mergeCell ref="A64:J64"/>
    <mergeCell ref="A65:J65"/>
    <mergeCell ref="B67:F67"/>
    <mergeCell ref="B68:F68"/>
    <mergeCell ref="B69:F69"/>
    <mergeCell ref="B70:F70"/>
    <mergeCell ref="B110:F110"/>
    <mergeCell ref="B111:F111"/>
    <mergeCell ref="A97:H97"/>
    <mergeCell ref="A116:B116"/>
    <mergeCell ref="A117:B117"/>
    <mergeCell ref="E116:F116"/>
    <mergeCell ref="E117:F117"/>
    <mergeCell ref="A104:J104"/>
    <mergeCell ref="A105:J105"/>
    <mergeCell ref="A106:J106"/>
    <mergeCell ref="B108:F108"/>
    <mergeCell ref="B109:F109"/>
    <mergeCell ref="E118:F118"/>
    <mergeCell ref="E119:F119"/>
    <mergeCell ref="E120:F120"/>
    <mergeCell ref="A119:B119"/>
    <mergeCell ref="A120:B120"/>
    <mergeCell ref="A118:B118"/>
    <mergeCell ref="F156:G156"/>
    <mergeCell ref="F135:H135"/>
    <mergeCell ref="A180:B180"/>
    <mergeCell ref="A181:B181"/>
    <mergeCell ref="A182:B182"/>
    <mergeCell ref="F157:G157"/>
    <mergeCell ref="A153:B153"/>
    <mergeCell ref="A154:B154"/>
    <mergeCell ref="A155:B155"/>
    <mergeCell ref="A156:B156"/>
    <mergeCell ref="A157:B157"/>
    <mergeCell ref="F155:G155"/>
    <mergeCell ref="F154:G154"/>
    <mergeCell ref="B179:E179"/>
    <mergeCell ref="A173:D173"/>
    <mergeCell ref="E173:G173"/>
    <mergeCell ref="E184:F184"/>
    <mergeCell ref="A184:B184"/>
    <mergeCell ref="A183:B183"/>
    <mergeCell ref="E180:F180"/>
    <mergeCell ref="E181:F181"/>
    <mergeCell ref="E182:F182"/>
    <mergeCell ref="E183:F183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zoomScale="130" zoomScaleNormal="130" workbookViewId="0">
      <selection activeCell="E6" sqref="E6"/>
    </sheetView>
  </sheetViews>
  <sheetFormatPr defaultRowHeight="15" x14ac:dyDescent="0.25"/>
  <cols>
    <col min="2" max="2" width="13" customWidth="1"/>
    <col min="3" max="3" width="10.42578125" customWidth="1"/>
  </cols>
  <sheetData>
    <row r="2" spans="1:9" x14ac:dyDescent="0.25">
      <c r="A2" s="1" t="s">
        <v>13</v>
      </c>
    </row>
    <row r="5" spans="1:9" ht="18" x14ac:dyDescent="0.3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12</v>
      </c>
    </row>
    <row r="6" spans="1:9" x14ac:dyDescent="0.25">
      <c r="C6">
        <v>1</v>
      </c>
      <c r="D6">
        <v>5330</v>
      </c>
      <c r="E6">
        <v>3523</v>
      </c>
      <c r="F6">
        <v>955</v>
      </c>
      <c r="G6">
        <v>852</v>
      </c>
      <c r="H6">
        <v>963</v>
      </c>
      <c r="I6">
        <f>D6-H6</f>
        <v>4367</v>
      </c>
    </row>
    <row r="7" spans="1:9" x14ac:dyDescent="0.25">
      <c r="C7">
        <v>2</v>
      </c>
      <c r="D7">
        <v>5591</v>
      </c>
      <c r="E7">
        <v>3748</v>
      </c>
      <c r="F7">
        <v>936</v>
      </c>
      <c r="G7">
        <v>907</v>
      </c>
      <c r="H7">
        <v>1000</v>
      </c>
      <c r="I7">
        <f t="shared" ref="I7:I11" si="0">D7-H7</f>
        <v>4591</v>
      </c>
    </row>
    <row r="8" spans="1:9" x14ac:dyDescent="0.25">
      <c r="C8">
        <v>3</v>
      </c>
      <c r="D8">
        <v>5742</v>
      </c>
      <c r="E8">
        <v>3906</v>
      </c>
      <c r="F8">
        <v>876</v>
      </c>
      <c r="G8">
        <v>960</v>
      </c>
      <c r="H8">
        <v>1027</v>
      </c>
      <c r="I8">
        <f t="shared" si="0"/>
        <v>4715</v>
      </c>
    </row>
    <row r="9" spans="1:9" x14ac:dyDescent="0.25">
      <c r="C9">
        <v>4</v>
      </c>
      <c r="D9">
        <v>6054</v>
      </c>
      <c r="E9">
        <v>4137</v>
      </c>
      <c r="F9">
        <v>942</v>
      </c>
      <c r="G9">
        <v>975</v>
      </c>
      <c r="H9">
        <v>1060</v>
      </c>
      <c r="I9">
        <f t="shared" si="0"/>
        <v>4994</v>
      </c>
    </row>
    <row r="10" spans="1:9" x14ac:dyDescent="0.25">
      <c r="C10">
        <v>5</v>
      </c>
      <c r="D10">
        <v>6424</v>
      </c>
      <c r="E10">
        <v>4378</v>
      </c>
      <c r="F10">
        <v>1052</v>
      </c>
      <c r="G10">
        <v>993</v>
      </c>
      <c r="H10">
        <v>1130</v>
      </c>
      <c r="I10">
        <f t="shared" si="0"/>
        <v>5294</v>
      </c>
    </row>
    <row r="11" spans="1:9" x14ac:dyDescent="0.25">
      <c r="C11">
        <v>6</v>
      </c>
      <c r="D11">
        <v>7028</v>
      </c>
      <c r="E11">
        <v>4699</v>
      </c>
      <c r="F11">
        <v>1186</v>
      </c>
      <c r="G11">
        <v>1143</v>
      </c>
      <c r="H11">
        <v>1231</v>
      </c>
      <c r="I11">
        <f t="shared" si="0"/>
        <v>5797</v>
      </c>
    </row>
    <row r="13" spans="1:9" x14ac:dyDescent="0.25">
      <c r="A13" s="1" t="s">
        <v>7</v>
      </c>
      <c r="B13" s="48" t="s">
        <v>6</v>
      </c>
      <c r="C13" s="48"/>
    </row>
    <row r="14" spans="1:9" x14ac:dyDescent="0.25">
      <c r="C14">
        <v>7</v>
      </c>
      <c r="D14">
        <f t="array" ref="D14:D18">GROWTH(D6:D11,C6:C11,C14:C18,1)</f>
        <v>7223.89800128771</v>
      </c>
      <c r="E14">
        <f t="array" ref="E14:E18">GROWTH(E6:E11,C6:C11,C14:C18,1)</f>
        <v>4924.397621471172</v>
      </c>
      <c r="F14">
        <f t="array" ref="F14:F18">GROWTH(F6:F11,C6:C11,C14:C18,1)</f>
        <v>1146.5854211064843</v>
      </c>
    </row>
    <row r="15" spans="1:9" x14ac:dyDescent="0.25">
      <c r="C15">
        <v>8</v>
      </c>
      <c r="D15">
        <v>7616.5078304932695</v>
      </c>
      <c r="E15">
        <v>5208.5895609134304</v>
      </c>
      <c r="F15">
        <v>1197.0080584895709</v>
      </c>
    </row>
    <row r="16" spans="1:9" x14ac:dyDescent="0.25">
      <c r="C16">
        <v>9</v>
      </c>
      <c r="D16">
        <v>8030.4555133010444</v>
      </c>
      <c r="E16">
        <v>5509.1825030066129</v>
      </c>
      <c r="F16">
        <v>1249.6480992286263</v>
      </c>
    </row>
    <row r="17" spans="1:12" x14ac:dyDescent="0.25">
      <c r="C17">
        <v>10</v>
      </c>
      <c r="D17">
        <v>8466.9007353899979</v>
      </c>
      <c r="E17">
        <v>5827.1229661089947</v>
      </c>
      <c r="F17">
        <v>1304.6030566212135</v>
      </c>
    </row>
    <row r="18" spans="1:12" x14ac:dyDescent="0.25">
      <c r="C18">
        <v>11</v>
      </c>
      <c r="D18">
        <v>8927.0662099065703</v>
      </c>
      <c r="E18">
        <v>6163.4120931052621</v>
      </c>
      <c r="F18">
        <v>1361.974732243425</v>
      </c>
      <c r="L18" t="s">
        <v>14</v>
      </c>
    </row>
    <row r="20" spans="1:12" x14ac:dyDescent="0.25">
      <c r="A20" s="1" t="s">
        <v>8</v>
      </c>
      <c r="B20" s="52" t="s">
        <v>9</v>
      </c>
      <c r="C20" s="52"/>
      <c r="D20" s="52"/>
    </row>
    <row r="22" spans="1:12" ht="18" x14ac:dyDescent="0.35">
      <c r="B22" s="1" t="s">
        <v>10</v>
      </c>
      <c r="C22">
        <f t="array" ref="C22:D27">LINEST(E6:E11,D6:D11,1,1)</f>
        <v>0.68952586167557506</v>
      </c>
      <c r="D22">
        <v>-91.410148490646407</v>
      </c>
    </row>
    <row r="23" spans="1:12" x14ac:dyDescent="0.25">
      <c r="C23">
        <v>4.1160132548127636E-2</v>
      </c>
      <c r="D23">
        <v>249.20878097373694</v>
      </c>
    </row>
    <row r="24" spans="1:12" x14ac:dyDescent="0.25">
      <c r="C24">
        <v>0.98594709810534742</v>
      </c>
      <c r="D24">
        <v>56.995427501745318</v>
      </c>
    </row>
    <row r="25" spans="1:12" x14ac:dyDescent="0.25">
      <c r="C25">
        <v>280.63871946064847</v>
      </c>
      <c r="D25">
        <v>4</v>
      </c>
    </row>
    <row r="26" spans="1:12" x14ac:dyDescent="0.25">
      <c r="C26">
        <v>911648.91830890649</v>
      </c>
      <c r="D26">
        <v>12993.915024426828</v>
      </c>
    </row>
    <row r="27" spans="1:12" x14ac:dyDescent="0.25">
      <c r="C27" t="e">
        <v>#N/A</v>
      </c>
      <c r="D27" t="e">
        <v>#N/A</v>
      </c>
    </row>
    <row r="29" spans="1:12" ht="18" x14ac:dyDescent="0.35">
      <c r="B29" s="1" t="s">
        <v>11</v>
      </c>
      <c r="C29">
        <f t="array" ref="C29:D35">LINEST(D6:D11,I6:I11,1,1)</f>
        <v>1.1868100327525513</v>
      </c>
      <c r="D29">
        <v>141.98450755826343</v>
      </c>
    </row>
    <row r="30" spans="1:12" x14ac:dyDescent="0.25">
      <c r="C30">
        <v>7.4885057830356974E-3</v>
      </c>
      <c r="D30">
        <v>37.311359638989074</v>
      </c>
    </row>
    <row r="31" spans="1:12" x14ac:dyDescent="0.25">
      <c r="C31">
        <v>0.99984077225114532</v>
      </c>
      <c r="D31">
        <v>8.7366036308273181</v>
      </c>
    </row>
    <row r="32" spans="1:12" x14ac:dyDescent="0.25">
      <c r="C32">
        <v>25117.249460418494</v>
      </c>
      <c r="D32">
        <v>4</v>
      </c>
    </row>
    <row r="33" spans="3:4" x14ac:dyDescent="0.25">
      <c r="C33">
        <v>1917155.5203613245</v>
      </c>
      <c r="D33">
        <v>305.31297200874025</v>
      </c>
    </row>
    <row r="34" spans="3:4" x14ac:dyDescent="0.25">
      <c r="C34" t="e">
        <v>#N/A</v>
      </c>
      <c r="D34" t="e">
        <v>#N/A</v>
      </c>
    </row>
    <row r="35" spans="3:4" x14ac:dyDescent="0.25">
      <c r="C35" t="e">
        <v>#N/A</v>
      </c>
      <c r="D35" t="e">
        <v>#N/A</v>
      </c>
    </row>
  </sheetData>
  <mergeCells count="2">
    <mergeCell ref="B13:C13"/>
    <mergeCell ref="B20:D20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Задача 2.1</vt:lpstr>
      <vt:lpstr>Задача 2.2</vt:lpstr>
      <vt:lpstr>Задача 2.3</vt:lpstr>
      <vt:lpstr>oblast1</vt:lpstr>
      <vt:lpstr>oblast2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Kushtata</dc:creator>
  <cp:lastModifiedBy>user</cp:lastModifiedBy>
  <dcterms:created xsi:type="dcterms:W3CDTF">2013-03-21T15:03:14Z</dcterms:created>
  <dcterms:modified xsi:type="dcterms:W3CDTF">2022-04-02T13:53:20Z</dcterms:modified>
</cp:coreProperties>
</file>