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ndavis1294@gmail.com\"/>
    </mc:Choice>
  </mc:AlternateContent>
  <bookViews>
    <workbookView xWindow="0" yWindow="0" windowWidth="11670" windowHeight="4650" activeTab="1"/>
  </bookViews>
  <sheets>
    <sheet name="PIVOT" sheetId="7" r:id="rId1"/>
    <sheet name="Salary Cap-EPA" sheetId="1" r:id="rId2"/>
  </sheets>
  <definedNames>
    <definedName name="_xlnm._FilterDatabase" localSheetId="1" hidden="1">'Salary Cap-EPA'!$A$1:$H$1</definedName>
  </definedNames>
  <calcPr calcId="152511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H58" i="1" s="1"/>
  <c r="E60" i="1"/>
  <c r="H60" i="1" s="1"/>
  <c r="E46" i="1"/>
  <c r="H46" i="1" s="1"/>
  <c r="E44" i="1"/>
  <c r="H44" i="1" s="1"/>
  <c r="E30" i="1"/>
  <c r="H30" i="1" s="1"/>
  <c r="E75" i="1"/>
  <c r="H75" i="1" s="1"/>
  <c r="E36" i="1"/>
  <c r="H36" i="1" s="1"/>
  <c r="E63" i="1"/>
  <c r="H63" i="1" s="1"/>
  <c r="E38" i="1"/>
  <c r="H38" i="1" s="1"/>
  <c r="E35" i="1"/>
  <c r="H35" i="1" s="1"/>
  <c r="E55" i="1"/>
  <c r="H55" i="1" s="1"/>
  <c r="E61" i="1"/>
  <c r="H61" i="1" s="1"/>
  <c r="E34" i="1"/>
  <c r="H34" i="1" s="1"/>
  <c r="E20" i="1"/>
  <c r="H20" i="1" s="1"/>
  <c r="E40" i="1"/>
  <c r="H40" i="1" s="1"/>
  <c r="E22" i="1"/>
  <c r="H22" i="1" s="1"/>
  <c r="E41" i="1"/>
  <c r="H41" i="1" s="1"/>
  <c r="E72" i="1"/>
  <c r="H72" i="1" s="1"/>
  <c r="E28" i="1"/>
  <c r="H28" i="1" s="1"/>
  <c r="E74" i="1"/>
  <c r="H74" i="1" s="1"/>
  <c r="E32" i="1"/>
  <c r="H32" i="1" s="1"/>
  <c r="E7" i="1"/>
  <c r="E21" i="1"/>
  <c r="H21" i="1" s="1"/>
  <c r="E10" i="1"/>
  <c r="H10" i="1" s="1"/>
  <c r="E15" i="1"/>
  <c r="H15" i="1" s="1"/>
  <c r="E64" i="1"/>
  <c r="H64" i="1" s="1"/>
  <c r="E13" i="1"/>
  <c r="H13" i="1" s="1"/>
  <c r="E65" i="1"/>
  <c r="H65" i="1" s="1"/>
  <c r="E78" i="1"/>
  <c r="H78" i="1" s="1"/>
  <c r="E5" i="1"/>
  <c r="H5" i="1" s="1"/>
  <c r="E29" i="1"/>
  <c r="H29" i="1" s="1"/>
  <c r="E23" i="1"/>
  <c r="H23" i="1" s="1"/>
  <c r="E17" i="1"/>
  <c r="H17" i="1" s="1"/>
  <c r="E9" i="1"/>
  <c r="H9" i="1" s="1"/>
  <c r="E3" i="1"/>
  <c r="H3" i="1" s="1"/>
  <c r="E26" i="1"/>
  <c r="H26" i="1" s="1"/>
  <c r="E73" i="1"/>
  <c r="H73" i="1" s="1"/>
  <c r="E4" i="1"/>
  <c r="E45" i="1"/>
  <c r="H45" i="1" s="1"/>
  <c r="E57" i="1"/>
  <c r="H57" i="1" s="1"/>
  <c r="E54" i="1"/>
  <c r="H54" i="1" s="1"/>
  <c r="E18" i="1"/>
  <c r="H18" i="1" s="1"/>
  <c r="E16" i="1"/>
  <c r="H16" i="1" s="1"/>
  <c r="E8" i="1"/>
  <c r="H8" i="1" s="1"/>
  <c r="E33" i="1"/>
  <c r="H33" i="1" s="1"/>
  <c r="E6" i="1"/>
  <c r="H6" i="1" s="1"/>
  <c r="E2" i="1"/>
  <c r="H2" i="1" s="1"/>
  <c r="E43" i="1"/>
  <c r="H43" i="1" s="1"/>
  <c r="E12" i="1"/>
  <c r="H12" i="1" s="1"/>
  <c r="E66" i="1"/>
  <c r="H66" i="1" s="1"/>
  <c r="E50" i="1"/>
  <c r="H50" i="1" s="1"/>
  <c r="E53" i="1"/>
  <c r="H53" i="1" s="1"/>
  <c r="E80" i="1"/>
  <c r="H80" i="1" s="1"/>
  <c r="E59" i="1"/>
  <c r="H59" i="1" s="1"/>
  <c r="E51" i="1"/>
  <c r="H51" i="1" s="1"/>
  <c r="E49" i="1"/>
  <c r="H49" i="1" s="1"/>
  <c r="E19" i="1"/>
  <c r="H19" i="1" s="1"/>
  <c r="E62" i="1"/>
  <c r="H62" i="1" s="1"/>
  <c r="E79" i="1"/>
  <c r="H79" i="1" s="1"/>
  <c r="E52" i="1"/>
  <c r="H52" i="1" s="1"/>
  <c r="E69" i="1"/>
  <c r="H69" i="1" s="1"/>
  <c r="E70" i="1"/>
  <c r="H70" i="1" s="1"/>
  <c r="E24" i="1"/>
  <c r="H24" i="1" s="1"/>
  <c r="E56" i="1"/>
  <c r="H56" i="1" s="1"/>
  <c r="E27" i="1"/>
  <c r="H27" i="1" s="1"/>
  <c r="E25" i="1"/>
  <c r="H25" i="1" s="1"/>
  <c r="E71" i="1"/>
  <c r="H71" i="1" s="1"/>
  <c r="E68" i="1"/>
  <c r="H68" i="1" s="1"/>
  <c r="E11" i="1"/>
  <c r="H11" i="1" s="1"/>
  <c r="E39" i="1"/>
  <c r="H39" i="1" s="1"/>
  <c r="E31" i="1"/>
  <c r="H31" i="1" s="1"/>
  <c r="E42" i="1"/>
  <c r="H42" i="1" s="1"/>
  <c r="E14" i="1"/>
  <c r="H14" i="1" s="1"/>
  <c r="E48" i="1"/>
  <c r="H48" i="1" s="1"/>
  <c r="E81" i="1"/>
  <c r="H81" i="1" s="1"/>
  <c r="E76" i="1"/>
  <c r="H76" i="1" s="1"/>
  <c r="E37" i="1"/>
  <c r="H37" i="1" s="1"/>
  <c r="E67" i="1"/>
  <c r="H67" i="1" s="1"/>
  <c r="E77" i="1"/>
  <c r="H77" i="1" s="1"/>
  <c r="E47" i="1"/>
  <c r="H47" i="1" s="1"/>
  <c r="E7" i="7"/>
  <c r="E6" i="7"/>
  <c r="E5" i="7"/>
  <c r="G29" i="1" l="1"/>
  <c r="G74" i="1"/>
  <c r="G72" i="1"/>
  <c r="G9" i="1"/>
  <c r="G14" i="1"/>
  <c r="G59" i="1"/>
  <c r="G21" i="1"/>
  <c r="G58" i="1"/>
  <c r="G54" i="1"/>
  <c r="G47" i="1"/>
  <c r="G81" i="1"/>
  <c r="G38" i="1"/>
  <c r="G76" i="1"/>
  <c r="G17" i="1"/>
  <c r="G57" i="1"/>
  <c r="G24" i="1"/>
  <c r="G48" i="1"/>
  <c r="G66" i="1"/>
  <c r="G2" i="1"/>
  <c r="G28" i="1"/>
  <c r="G40" i="1"/>
  <c r="G61" i="1"/>
  <c r="G77" i="1"/>
  <c r="G3" i="1"/>
  <c r="G18" i="1"/>
  <c r="G65" i="1"/>
  <c r="G25" i="1"/>
  <c r="G49" i="1"/>
  <c r="G68" i="1"/>
  <c r="G7" i="1"/>
  <c r="G30" i="1"/>
  <c r="G41" i="1"/>
  <c r="G63" i="1"/>
  <c r="G45" i="1"/>
  <c r="G43" i="1"/>
  <c r="G80" i="1"/>
  <c r="G37" i="1"/>
  <c r="G75" i="1"/>
  <c r="G16" i="1"/>
  <c r="G19" i="1"/>
  <c r="G62" i="1"/>
  <c r="G22" i="1"/>
  <c r="G60" i="1"/>
  <c r="G4" i="1"/>
  <c r="G23" i="1"/>
  <c r="G73" i="1"/>
  <c r="G27" i="1"/>
  <c r="G50" i="1"/>
  <c r="G69" i="1"/>
  <c r="G10" i="1"/>
  <c r="G32" i="1"/>
  <c r="G44" i="1"/>
  <c r="G64" i="1"/>
  <c r="H4" i="1"/>
  <c r="G5" i="1"/>
  <c r="G26" i="1"/>
  <c r="G78" i="1"/>
  <c r="G31" i="1"/>
  <c r="G51" i="1"/>
  <c r="G70" i="1"/>
  <c r="G13" i="1"/>
  <c r="G34" i="1"/>
  <c r="G46" i="1"/>
  <c r="G67" i="1"/>
  <c r="H7" i="1"/>
  <c r="G6" i="1"/>
  <c r="G11" i="1"/>
  <c r="G39" i="1"/>
  <c r="G52" i="1"/>
  <c r="G71" i="1"/>
  <c r="G15" i="1"/>
  <c r="G35" i="1"/>
  <c r="G56" i="1"/>
  <c r="G8" i="1"/>
  <c r="G33" i="1"/>
  <c r="G12" i="1"/>
  <c r="G42" i="1"/>
  <c r="G53" i="1"/>
  <c r="G79" i="1"/>
  <c r="G20" i="1"/>
  <c r="G36" i="1"/>
  <c r="G55" i="1"/>
</calcChain>
</file>

<file path=xl/sharedStrings.xml><?xml version="1.0" encoding="utf-8"?>
<sst xmlns="http://schemas.openxmlformats.org/spreadsheetml/2006/main" count="262" uniqueCount="102">
  <si>
    <t>Aaron Donald</t>
  </si>
  <si>
    <t>Beau Allen</t>
  </si>
  <si>
    <t>Brandon Williams</t>
  </si>
  <si>
    <t>Chris Jones</t>
  </si>
  <si>
    <t>Corey Peters</t>
  </si>
  <si>
    <t>Davon Godchaux</t>
  </si>
  <si>
    <t>DeForest Buckner</t>
  </si>
  <si>
    <t>Ed Oliver</t>
  </si>
  <si>
    <t>Fletcher Cox</t>
  </si>
  <si>
    <t>Geno Atkins</t>
  </si>
  <si>
    <t>Grady Jarrett</t>
  </si>
  <si>
    <t>Jarran Reed</t>
  </si>
  <si>
    <t>Javon Hargrave</t>
  </si>
  <si>
    <t>Jordan Phillips</t>
  </si>
  <si>
    <t>Jurrell Casey</t>
  </si>
  <si>
    <t>Kenny Clark</t>
  </si>
  <si>
    <t>Maliek Collins</t>
  </si>
  <si>
    <t>Maurice Hurst</t>
  </si>
  <si>
    <t>Ndamukong Suh</t>
  </si>
  <si>
    <t>Poona Ford</t>
  </si>
  <si>
    <t>Quinnen Williams</t>
  </si>
  <si>
    <t>Quinton Jefferson</t>
  </si>
  <si>
    <t>Shelby Harris</t>
  </si>
  <si>
    <t>Sheldon Richardson</t>
  </si>
  <si>
    <t>Steve McLendon</t>
  </si>
  <si>
    <t>Taven Bryan</t>
  </si>
  <si>
    <t>Timmy Jernigan</t>
  </si>
  <si>
    <t>Tyeler Davison</t>
  </si>
  <si>
    <t>Vernon Butler</t>
  </si>
  <si>
    <t>Vita Vea</t>
  </si>
  <si>
    <t>$ per EPA</t>
  </si>
  <si>
    <t>Week 9-17 Salary</t>
  </si>
  <si>
    <t>Total EPA Alignment</t>
  </si>
  <si>
    <t>DT</t>
  </si>
  <si>
    <t>3 tech</t>
  </si>
  <si>
    <t>Bruce Irvin</t>
  </si>
  <si>
    <t>Chandler Jones</t>
  </si>
  <si>
    <t>Dante Fowler Jr.</t>
  </si>
  <si>
    <t>James Burgess</t>
  </si>
  <si>
    <t>Jaylon Ferguson</t>
  </si>
  <si>
    <t>Jordan Jenkins</t>
  </si>
  <si>
    <t>Khalil Mack</t>
  </si>
  <si>
    <t>Markus Golden</t>
  </si>
  <si>
    <t>Matt Judon</t>
  </si>
  <si>
    <t>Montez Sweat</t>
  </si>
  <si>
    <t>Preston Smith</t>
  </si>
  <si>
    <t>Ryan Anderson</t>
  </si>
  <si>
    <t>Shaquil Barrett</t>
  </si>
  <si>
    <t>T.J. Watt</t>
  </si>
  <si>
    <t>Trent Murphy</t>
  </si>
  <si>
    <t>Tyus Bowser</t>
  </si>
  <si>
    <t>Vic Beasley Jr</t>
  </si>
  <si>
    <t>Vince Biegel</t>
  </si>
  <si>
    <t>Za'Darius Smith</t>
  </si>
  <si>
    <t>LB</t>
  </si>
  <si>
    <t>Outside</t>
  </si>
  <si>
    <t>Maxx Crosby</t>
  </si>
  <si>
    <t>Arik Armstead</t>
  </si>
  <si>
    <t>Robert Quinn</t>
  </si>
  <si>
    <t>Jadeveon Clowney</t>
  </si>
  <si>
    <t>Dean Lowry</t>
  </si>
  <si>
    <t>Vinny Curry</t>
  </si>
  <si>
    <t>Melvin Ingram III</t>
  </si>
  <si>
    <t>Porter Gustin</t>
  </si>
  <si>
    <t>Nick Bosa</t>
  </si>
  <si>
    <t>Sam Hubbard</t>
  </si>
  <si>
    <t>Danielle Hunter</t>
  </si>
  <si>
    <t>Ifeadi Odenigbo</t>
  </si>
  <si>
    <t>Jonathan Allen</t>
  </si>
  <si>
    <t>Cameron Jordan</t>
  </si>
  <si>
    <t>Michael Bennett</t>
  </si>
  <si>
    <t>Tanoh Kpassagnon</t>
  </si>
  <si>
    <t>Leonard Williams</t>
  </si>
  <si>
    <t>Henry Anderson</t>
  </si>
  <si>
    <t>Stephen Weatherly</t>
  </si>
  <si>
    <t>Carlos Dunlap</t>
  </si>
  <si>
    <t>Yannick Ngakoue</t>
  </si>
  <si>
    <t>Jabaal Sheard</t>
  </si>
  <si>
    <t>Jason Pierre-Paul</t>
  </si>
  <si>
    <t>Justin Houston</t>
  </si>
  <si>
    <t>Tarell Basham</t>
  </si>
  <si>
    <t>Cameron Heyward</t>
  </si>
  <si>
    <t>Shaq Lawson</t>
  </si>
  <si>
    <t>Jihad Ward</t>
  </si>
  <si>
    <t>Tyson Alualu</t>
  </si>
  <si>
    <t>Larry Ogunjobi</t>
  </si>
  <si>
    <t>Bud Dupree</t>
  </si>
  <si>
    <t>DE</t>
  </si>
  <si>
    <t>9 tech</t>
  </si>
  <si>
    <t>Name</t>
  </si>
  <si>
    <t>Grand Total</t>
  </si>
  <si>
    <t>2019 Cap Hit</t>
  </si>
  <si>
    <t>Alignment</t>
  </si>
  <si>
    <t>Position</t>
  </si>
  <si>
    <t>Average Position Salary</t>
  </si>
  <si>
    <t>Row Labels</t>
  </si>
  <si>
    <t>Average of Week 9-17 Salary</t>
  </si>
  <si>
    <t>Average of Total EPA Alignment</t>
  </si>
  <si>
    <t>Dollars per EPA</t>
  </si>
  <si>
    <t>Outside tech LB</t>
  </si>
  <si>
    <t>3 tech DT</t>
  </si>
  <si>
    <t>9 tech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</si>
</sst>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8" formatCode="0.0"/>
    <numFmt numFmtId="171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168" fontId="0" fillId="0" borderId="0" xfId="0" applyNumberFormat="1"/>
    <xf numFmtId="44" fontId="0" fillId="0" borderId="0" xfId="1" applyFont="1"/>
    <xf numFmtId="44" fontId="0" fillId="0" borderId="0" xfId="1" applyFont="1" applyAlignment="1">
      <alignment horizontal="left"/>
    </xf>
    <xf numFmtId="171" fontId="0" fillId="0" borderId="0" xfId="1" applyNumberFormat="1" applyFont="1" applyAlignment="1">
      <alignment horizontal="left"/>
    </xf>
    <xf numFmtId="171" fontId="0" fillId="0" borderId="0" xfId="1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71" fontId="0" fillId="0" borderId="0" xfId="0" applyNumberFormat="1"/>
    <xf numFmtId="2" fontId="3" fillId="0" borderId="0" xfId="0" applyNumberFormat="1" applyFont="1"/>
    <xf numFmtId="171" fontId="3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5">
    <dxf>
      <font>
        <color theme="0"/>
      </font>
    </dxf>
    <dxf>
      <font>
        <color theme="0"/>
      </font>
    </dxf>
    <dxf>
      <font>
        <color theme="0"/>
      </font>
    </dxf>
    <dxf>
      <numFmt numFmtId="171" formatCode="_(&quot;$&quot;* #,##0_);_(&quot;$&quot;* \(#,##0\);_(&quot;$&quot;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ny" refreshedDate="44031.970834837965" createdVersion="5" refreshedVersion="5" minRefreshableVersion="3" recordCount="77">
  <cacheSource type="worksheet">
    <worksheetSource ref="A1:H78" sheet="Salary Cap-EPA"/>
  </cacheSource>
  <cacheFields count="8">
    <cacheField name="Alignment" numFmtId="0">
      <sharedItems count="3">
        <s v="Outside"/>
        <s v="3 tech"/>
        <s v="9 tech"/>
      </sharedItems>
    </cacheField>
    <cacheField name="Position" numFmtId="0">
      <sharedItems count="3">
        <s v="LB"/>
        <s v="DT"/>
        <s v="DE"/>
      </sharedItems>
    </cacheField>
    <cacheField name="Name" numFmtId="0">
      <sharedItems/>
    </cacheField>
    <cacheField name="2019 Cap Hit" numFmtId="171">
      <sharedItems containsSemiMixedTypes="0" containsString="0" containsNumber="1" containsInteger="1" minValue="174705" maxValue="17108000"/>
    </cacheField>
    <cacheField name="Week 9-17 Salary" numFmtId="171">
      <sharedItems containsSemiMixedTypes="0" containsString="0" containsNumber="1" minValue="98271.5625" maxValue="9623250"/>
    </cacheField>
    <cacheField name="Total EPA Alignment" numFmtId="168">
      <sharedItems containsSemiMixedTypes="0" containsString="0" containsNumber="1" minValue="-102.20053700000012" maxValue="42.798068000000008"/>
    </cacheField>
    <cacheField name="Average Position Salary" numFmtId="44">
      <sharedItems containsSemiMixedTypes="0" containsString="0" containsNumber="1" minValue="2918155.0826612902" maxValue="3205583.3211206896"/>
    </cacheField>
    <cacheField name="$ per EPA" numFmtId="44">
      <sharedItems containsSemiMixedTypes="0" containsString="0" containsNumber="1" minValue="-530727388.64100063" maxValue="201140533.574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x v="0"/>
    <s v="Bud Dupree"/>
    <n v="9232000"/>
    <n v="5193000"/>
    <n v="-102.20053700000012"/>
    <n v="3072444.1593749998"/>
    <n v="-530727388.64100063"/>
  </r>
  <r>
    <x v="0"/>
    <x v="0"/>
    <s v="Tyus Bowser"/>
    <n v="1520621"/>
    <n v="855349.3125"/>
    <n v="-64.011948999999987"/>
    <n v="3072444.1593749998"/>
    <n v="-54752576.568935052"/>
  </r>
  <r>
    <x v="0"/>
    <x v="0"/>
    <s v="Shaquil Barrett"/>
    <n v="5000000"/>
    <n v="2812500"/>
    <n v="-44.738236000000043"/>
    <n v="3072444.1593749998"/>
    <n v="-125826288.75000012"/>
  </r>
  <r>
    <x v="0"/>
    <x v="0"/>
    <s v="Preston Smith"/>
    <n v="6000000"/>
    <n v="3375000"/>
    <n v="-40.990849000000054"/>
    <n v="3072444.1593749998"/>
    <n v="-138344115.37500018"/>
  </r>
  <r>
    <x v="0"/>
    <x v="0"/>
    <s v="Matt Judon"/>
    <n v="2088934"/>
    <n v="1175025.375"/>
    <n v="-35.477296000000003"/>
    <n v="3072444.1593749998"/>
    <n v="-41686723.036386006"/>
  </r>
  <r>
    <x v="1"/>
    <x v="1"/>
    <s v="Ed Oliver"/>
    <n v="3557301"/>
    <n v="2000981.8125"/>
    <n v="-33.961101000000021"/>
    <n v="2918155.0826612902"/>
    <n v="-67955545.433475599"/>
  </r>
  <r>
    <x v="0"/>
    <x v="0"/>
    <s v="T.J. Watt"/>
    <n v="2525064"/>
    <n v="1420348.5"/>
    <n v="-33.021809000000005"/>
    <n v="3072444.1593749998"/>
    <n v="-46902476.88043651"/>
  </r>
  <r>
    <x v="0"/>
    <x v="0"/>
    <s v="Jaylon Ferguson"/>
    <n v="720827"/>
    <n v="405465.1875"/>
    <n v="-32.384338000000014"/>
    <n v="3072444.1593749998"/>
    <n v="-13130721.679233382"/>
  </r>
  <r>
    <x v="1"/>
    <x v="1"/>
    <s v="Vita Vea"/>
    <n v="3369145"/>
    <n v="1895144.0625"/>
    <n v="-32.276782999999995"/>
    <n v="2918155.0826612902"/>
    <n v="-61169153.659050927"/>
  </r>
  <r>
    <x v="2"/>
    <x v="2"/>
    <s v="Jason Pierre-Paul"/>
    <n v="7750000"/>
    <n v="4359375"/>
    <n v="-30.575016999999992"/>
    <n v="3205583.3211206896"/>
    <n v="-133287964.73437497"/>
  </r>
  <r>
    <x v="2"/>
    <x v="2"/>
    <s v="Robert Quinn"/>
    <n v="7922907"/>
    <n v="4456635.1875"/>
    <n v="-29.703778000000003"/>
    <n v="3205583.3211206896"/>
    <n v="-132378902.23648839"/>
  </r>
  <r>
    <x v="1"/>
    <x v="1"/>
    <s v="Brandon Williams"/>
    <n v="14170000"/>
    <n v="7970625"/>
    <n v="-26.894794000000012"/>
    <n v="2918155.0826612902"/>
    <n v="-214368317.4262501"/>
  </r>
  <r>
    <x v="2"/>
    <x v="2"/>
    <s v="Shaq Lawson"/>
    <n v="3270586"/>
    <n v="1839704.625"/>
    <n v="-24.376012000000014"/>
    <n v="3205583.3211206896"/>
    <n v="-44844662.015455522"/>
  </r>
  <r>
    <x v="1"/>
    <x v="1"/>
    <s v="Javon Hargrave"/>
    <n v="2198314"/>
    <n v="1236551.625"/>
    <n v="-20.593782000000012"/>
    <n v="2918155.0826612902"/>
    <n v="-25465274.596995763"/>
  </r>
  <r>
    <x v="0"/>
    <x v="0"/>
    <s v="Khalil Mack"/>
    <n v="11900000"/>
    <n v="6693750"/>
    <n v="-18.240280000000009"/>
    <n v="3072444.1593749998"/>
    <n v="-122095874.25000006"/>
  </r>
  <r>
    <x v="0"/>
    <x v="0"/>
    <s v="Za'Darius Smith"/>
    <n v="7250000"/>
    <n v="4078125"/>
    <n v="-17.506831000000027"/>
    <n v="3072444.1593749998"/>
    <n v="-71395045.171875104"/>
  </r>
  <r>
    <x v="0"/>
    <x v="0"/>
    <s v="Ryan Anderson"/>
    <n v="1452197"/>
    <n v="816860.8125"/>
    <n v="-15.980407000000008"/>
    <n v="3072444.1593749998"/>
    <n v="-13053768.246100694"/>
  </r>
  <r>
    <x v="2"/>
    <x v="2"/>
    <s v="Danielle Hunter"/>
    <n v="13500000"/>
    <n v="7593750"/>
    <n v="-15.868287000000006"/>
    <n v="3205583.3211206896"/>
    <n v="-120499804.40625004"/>
  </r>
  <r>
    <x v="1"/>
    <x v="1"/>
    <s v="Chris Jones"/>
    <n v="1982665"/>
    <n v="1115249.0625"/>
    <n v="-14.075815"/>
    <n v="2918155.0826612902"/>
    <n v="-15698039.482673438"/>
  </r>
  <r>
    <x v="1"/>
    <x v="1"/>
    <s v="Ndamukong Suh"/>
    <n v="9250000"/>
    <n v="5203125"/>
    <n v="-13.980795999999998"/>
    <n v="2918155.0826612902"/>
    <n v="-72743829.187499985"/>
  </r>
  <r>
    <x v="1"/>
    <x v="1"/>
    <s v="Fletcher Cox"/>
    <n v="11902000"/>
    <n v="6694875"/>
    <n v="-13.858022999999989"/>
    <n v="2918155.0826612902"/>
    <n v="-92777731.732124925"/>
  </r>
  <r>
    <x v="0"/>
    <x v="0"/>
    <s v="Markus Golden"/>
    <n v="4750000"/>
    <n v="2671875"/>
    <n v="-13.069003000000004"/>
    <n v="3072444.1593749998"/>
    <n v="-34918742.390625007"/>
  </r>
  <r>
    <x v="2"/>
    <x v="2"/>
    <s v="Leonard Williams"/>
    <n v="3517647"/>
    <n v="1978676.4375"/>
    <n v="-11.673285"/>
    <n v="3205583.3211206896"/>
    <n v="-23097653.977722187"/>
  </r>
  <r>
    <x v="2"/>
    <x v="2"/>
    <s v="Carlos Dunlap"/>
    <n v="10287500"/>
    <n v="5786718.75"/>
    <n v="-10.438218000000004"/>
    <n v="3205583.3211206896"/>
    <n v="-60403031.817187525"/>
  </r>
  <r>
    <x v="0"/>
    <x v="0"/>
    <s v="James Burgess"/>
    <n v="379410"/>
    <n v="213418.125"/>
    <n v="-10.297865000000009"/>
    <n v="3072444.1593749998"/>
    <n v="-2197751.0398031268"/>
  </r>
  <r>
    <x v="2"/>
    <x v="2"/>
    <s v="Stephen Weatherly"/>
    <n v="720000"/>
    <n v="405000"/>
    <n v="-9.7939280000000011"/>
    <n v="3205583.3211206896"/>
    <n v="-3966540.8400000003"/>
  </r>
  <r>
    <x v="1"/>
    <x v="1"/>
    <s v="Aaron Donald"/>
    <n v="17108000"/>
    <n v="9623250"/>
    <n v="-9.3605540000000058"/>
    <n v="2918155.0826612902"/>
    <n v="-90078951.280500054"/>
  </r>
  <r>
    <x v="0"/>
    <x v="0"/>
    <s v="Vince Biegel"/>
    <n v="645000"/>
    <n v="362812.5"/>
    <n v="-9.3107270000000089"/>
    <n v="3072444.1593749998"/>
    <n v="-3378048.1396875032"/>
  </r>
  <r>
    <x v="1"/>
    <x v="1"/>
    <s v="Kenny Clark"/>
    <n v="2978707"/>
    <n v="1675522.6875"/>
    <n v="-9.0750680000000017"/>
    <n v="2918155.0826612902"/>
    <n v="-15205482.324605253"/>
  </r>
  <r>
    <x v="2"/>
    <x v="2"/>
    <s v="Tarell Basham"/>
    <n v="687500"/>
    <n v="386718.75"/>
    <n v="-8.8016910000000017"/>
    <n v="3205583.3211206896"/>
    <n v="-3403778.9414062505"/>
  </r>
  <r>
    <x v="1"/>
    <x v="1"/>
    <s v="Shelby Harris"/>
    <n v="3095000"/>
    <n v="1740937.5"/>
    <n v="-8.1401200000000102"/>
    <n v="2918155.0826612902"/>
    <n v="-14171440.162500018"/>
  </r>
  <r>
    <x v="0"/>
    <x v="0"/>
    <s v="Trent Murphy"/>
    <n v="8000000"/>
    <n v="4500000"/>
    <n v="-7.709595000000002"/>
    <n v="3072444.1593749998"/>
    <n v="-34693177.500000007"/>
  </r>
  <r>
    <x v="1"/>
    <x v="1"/>
    <s v="Grady Jarrett"/>
    <n v="11000000"/>
    <n v="6187500"/>
    <n v="-7.198899000000015"/>
    <n v="2918155.0826612902"/>
    <n v="-44543187.562500089"/>
  </r>
  <r>
    <x v="1"/>
    <x v="1"/>
    <s v="Timmy Jernigan"/>
    <n v="1812500"/>
    <n v="1019531.25"/>
    <n v="-6.8989470000000042"/>
    <n v="2918155.0826612902"/>
    <n v="-7033692.0585937547"/>
  </r>
  <r>
    <x v="1"/>
    <x v="1"/>
    <s v="DeForest Buckner"/>
    <n v="5788044"/>
    <n v="3255774.75"/>
    <n v="-6.1345310000000186"/>
    <n v="2918155.0826612902"/>
    <n v="-19972651.132892311"/>
  </r>
  <r>
    <x v="1"/>
    <x v="1"/>
    <s v="Maurice Hurst"/>
    <n v="649761"/>
    <n v="365490.5625"/>
    <n v="-5.5380949999999958"/>
    <n v="2918155.0826612902"/>
    <n v="-2024121.4567284361"/>
  </r>
  <r>
    <x v="1"/>
    <x v="1"/>
    <s v="Jurrell Casey"/>
    <n v="12687500"/>
    <n v="7136718.75"/>
    <n v="-5.4215919999999995"/>
    <n v="2918155.0826612902"/>
    <n v="-38692377.28125"/>
  </r>
  <r>
    <x v="2"/>
    <x v="2"/>
    <s v="Justin Houston"/>
    <n v="14000000"/>
    <n v="7875000"/>
    <n v="-4.7812980000000014"/>
    <n v="3205583.3211206896"/>
    <n v="-37652721.750000007"/>
  </r>
  <r>
    <x v="1"/>
    <x v="1"/>
    <s v="Steve McLendon"/>
    <n v="2425000"/>
    <n v="1364062.5"/>
    <n v="-3.7878360000000013"/>
    <n v="2918155.0826612902"/>
    <n v="-5166845.043750002"/>
  </r>
  <r>
    <x v="1"/>
    <x v="1"/>
    <s v="Jordan Phillips"/>
    <n v="4500000"/>
    <n v="2531250"/>
    <n v="-3.3560649999999956"/>
    <n v="2918155.0826612902"/>
    <n v="-8495039.5312499888"/>
  </r>
  <r>
    <x v="2"/>
    <x v="2"/>
    <s v="Cameron Heyward"/>
    <n v="14901250"/>
    <n v="8381953.125"/>
    <n v="-3.1974899999999997"/>
    <n v="3205583.3211206896"/>
    <n v="-26801211.297656249"/>
  </r>
  <r>
    <x v="2"/>
    <x v="2"/>
    <s v="Arik Armstead"/>
    <n v="9046000"/>
    <n v="5088375"/>
    <n v="-3.0665510000000031"/>
    <n v="3205583.3211206896"/>
    <n v="-15603761.444625016"/>
  </r>
  <r>
    <x v="1"/>
    <x v="1"/>
    <s v="Larry Ogunjobi"/>
    <n v="1065591"/>
    <n v="599394.9375"/>
    <n v="-2.4458049999999978"/>
    <n v="2918155.0826612902"/>
    <n v="-1466003.1351121862"/>
  </r>
  <r>
    <x v="0"/>
    <x v="0"/>
    <s v="Vic Beasley Jr"/>
    <n v="12810000"/>
    <n v="7205625"/>
    <n v="-1.9336710000000057"/>
    <n v="3072444.1593749998"/>
    <n v="-13933308.099375041"/>
  </r>
  <r>
    <x v="1"/>
    <x v="1"/>
    <s v="Maliek Collins"/>
    <n v="2245288"/>
    <n v="1262974.5"/>
    <n v="-1.8860980000000112"/>
    <n v="2918155.0826612902"/>
    <n v="-2382093.6785010141"/>
  </r>
  <r>
    <x v="2"/>
    <x v="2"/>
    <s v="Maxx Crosby"/>
    <n v="690566"/>
    <n v="388443.375"/>
    <n v="-1.1474770000000003"/>
    <n v="3205583.3211206896"/>
    <n v="-445729.8386148751"/>
  </r>
  <r>
    <x v="2"/>
    <x v="2"/>
    <s v="Jihad Ward"/>
    <n v="508235"/>
    <n v="285882.1875"/>
    <n v="-0.99297100000000027"/>
    <n v="3205583.3211206896"/>
    <n v="-283872.72160406259"/>
  </r>
  <r>
    <x v="2"/>
    <x v="2"/>
    <s v="Sam Hubbard"/>
    <n v="872300"/>
    <n v="490668.75"/>
    <n v="-0.26786100000000168"/>
    <n v="3205583.3211206896"/>
    <n v="-131431.02204375083"/>
  </r>
  <r>
    <x v="2"/>
    <x v="2"/>
    <s v="Dean Lowry"/>
    <n v="3645849"/>
    <n v="2050790.0625"/>
    <n v="-7.986E-2"/>
    <n v="3205583.3211206896"/>
    <n v="-163776.09439124999"/>
  </r>
  <r>
    <x v="2"/>
    <x v="2"/>
    <s v="Nick Bosa"/>
    <n v="6100339"/>
    <n v="3431440.6875"/>
    <n v="0.68172600000000827"/>
    <n v="3205583.3211206896"/>
    <n v="2339302.3341266531"/>
  </r>
  <r>
    <x v="2"/>
    <x v="2"/>
    <s v="Cameron Jordan"/>
    <n v="9547000"/>
    <n v="5370187.5"/>
    <n v="0.8268399999999998"/>
    <n v="3205583.3211206896"/>
    <n v="4440285.8324999986"/>
  </r>
  <r>
    <x v="2"/>
    <x v="2"/>
    <s v="Vinny Curry"/>
    <n v="2250000"/>
    <n v="1265625"/>
    <n v="1.674099999999999"/>
    <n v="3205583.3211206896"/>
    <n v="2118782.8124999986"/>
  </r>
  <r>
    <x v="0"/>
    <x v="0"/>
    <s v="Chandler Jones"/>
    <n v="14833333"/>
    <n v="8343749.8125"/>
    <n v="1.8963720000000326"/>
    <n v="3072444.1593749998"/>
    <n v="15822853.519430522"/>
  </r>
  <r>
    <x v="1"/>
    <x v="1"/>
    <s v="Tyeler Davison"/>
    <n v="735000"/>
    <n v="413437.5"/>
    <n v="2.1775669999999998"/>
    <n v="2918155.0826612902"/>
    <n v="900287.85656249989"/>
  </r>
  <r>
    <x v="2"/>
    <x v="2"/>
    <s v="Henry Anderson"/>
    <n v="7833333"/>
    <n v="4406249.8125"/>
    <n v="2.4465529999999993"/>
    <n v="3205583.3211206896"/>
    <n v="10780123.69752131"/>
  </r>
  <r>
    <x v="0"/>
    <x v="0"/>
    <s v="Dante Fowler Jr."/>
    <n v="12000000"/>
    <n v="6750000"/>
    <n v="2.614931000000007"/>
    <n v="3072444.1593749998"/>
    <n v="17650784.250000048"/>
  </r>
  <r>
    <x v="1"/>
    <x v="1"/>
    <s v="Quinton Jefferson"/>
    <n v="2025000"/>
    <n v="1139062.5"/>
    <n v="2.8163129999999996"/>
    <n v="2918155.0826612902"/>
    <n v="3207956.5265624993"/>
  </r>
  <r>
    <x v="2"/>
    <x v="2"/>
    <s v="Porter Gustin"/>
    <n v="174705"/>
    <n v="98271.5625"/>
    <n v="3.2836399999999997"/>
    <n v="3205583.3211206896"/>
    <n v="322688.43348749995"/>
  </r>
  <r>
    <x v="1"/>
    <x v="1"/>
    <s v="Poona Ford"/>
    <n v="572666"/>
    <n v="322124.625"/>
    <n v="4.3868670000000005"/>
    <n v="2918155.0826612902"/>
    <n v="1413117.8872998753"/>
  </r>
  <r>
    <x v="1"/>
    <x v="1"/>
    <s v="Davon Godchaux"/>
    <n v="695484"/>
    <n v="391209.75"/>
    <n v="5.1811040000000022"/>
    <n v="2918155.0826612902"/>
    <n v="2026898.4005640009"/>
  </r>
  <r>
    <x v="2"/>
    <x v="2"/>
    <s v="Ifeadi Odenigbo"/>
    <n v="632500"/>
    <n v="355781.25"/>
    <n v="6.0397189999999998"/>
    <n v="3205583.3211206896"/>
    <n v="2148818.7754687499"/>
  </r>
  <r>
    <x v="1"/>
    <x v="1"/>
    <s v="Beau Allen"/>
    <n v="4000000"/>
    <n v="2250000"/>
    <n v="6.1869299999999994"/>
    <n v="2918155.0826612902"/>
    <n v="13920592.499999998"/>
  </r>
  <r>
    <x v="1"/>
    <x v="1"/>
    <s v="Quinnen Williams"/>
    <n v="5914431"/>
    <n v="3326867.4375"/>
    <n v="6.4068029999999991"/>
    <n v="2918155.0826612902"/>
    <n v="21314584.279177308"/>
  </r>
  <r>
    <x v="0"/>
    <x v="0"/>
    <s v="Montez Sweat"/>
    <n v="2116593"/>
    <n v="1190583.5625"/>
    <n v="9.6064389999999982"/>
    <n v="3072444.1593749998"/>
    <n v="11437268.367558936"/>
  </r>
  <r>
    <x v="2"/>
    <x v="2"/>
    <s v="Jadeveon Clowney"/>
    <n v="8000000"/>
    <n v="4500000"/>
    <n v="10.216418000000001"/>
    <n v="3205583.3211206896"/>
    <n v="45973881.000000007"/>
  </r>
  <r>
    <x v="1"/>
    <x v="1"/>
    <s v="Sheldon Richardson"/>
    <n v="9666666"/>
    <n v="5437499.625"/>
    <n v="10.372909999999989"/>
    <n v="2918155.0826612902"/>
    <n v="56402694.235158689"/>
  </r>
  <r>
    <x v="2"/>
    <x v="2"/>
    <s v="Jabaal Sheard"/>
    <n v="7906250"/>
    <n v="4447265.625"/>
    <n v="11.697605999999983"/>
    <n v="3205583.3211206896"/>
    <n v="52022361.058593675"/>
  </r>
  <r>
    <x v="2"/>
    <x v="2"/>
    <s v="Michael Bennett"/>
    <n v="3170956"/>
    <n v="1783662.75"/>
    <n v="11.740575000000005"/>
    <n v="3205583.3211206896"/>
    <n v="20941226.291081261"/>
  </r>
  <r>
    <x v="2"/>
    <x v="2"/>
    <s v="Tanoh Kpassagnon"/>
    <n v="1178514"/>
    <n v="662914.125"/>
    <n v="15.993479000000008"/>
    <n v="3205583.3211206896"/>
    <n v="10602303.136990881"/>
  </r>
  <r>
    <x v="2"/>
    <x v="2"/>
    <s v="Yannick Ngakoue"/>
    <n v="2239044"/>
    <n v="1259462.25"/>
    <n v="16.342213999999998"/>
    <n v="3205583.3211206896"/>
    <n v="20582401.614421498"/>
  </r>
  <r>
    <x v="1"/>
    <x v="1"/>
    <s v="Taven Bryan"/>
    <n v="2307945"/>
    <n v="1298219.0625"/>
    <n v="17.614387000000001"/>
    <n v="2918155.0826612902"/>
    <n v="22867332.977652188"/>
  </r>
  <r>
    <x v="0"/>
    <x v="0"/>
    <s v="Jordan Jenkins"/>
    <n v="2205980"/>
    <n v="1240863.75"/>
    <n v="19.032526000000004"/>
    <n v="3072444.1593749998"/>
    <n v="23616771.584332507"/>
  </r>
  <r>
    <x v="1"/>
    <x v="1"/>
    <s v="Corey Peters"/>
    <n v="4687500"/>
    <n v="2636718.75"/>
    <n v="23.746905999999996"/>
    <n v="2918155.0826612902"/>
    <n v="62613912.304687485"/>
  </r>
  <r>
    <x v="1"/>
    <x v="1"/>
    <s v="Geno Atkins"/>
    <n v="14600000"/>
    <n v="8212500"/>
    <n v="24.491997999999995"/>
    <n v="2918155.0826612902"/>
    <n v="201140533.57499996"/>
  </r>
  <r>
    <x v="1"/>
    <x v="1"/>
    <s v="Jarran Reed"/>
    <n v="1161642"/>
    <n v="653423.625"/>
    <n v="28.853698999999999"/>
    <n v="2918155.0826612902"/>
    <n v="18853688.595238876"/>
  </r>
  <r>
    <x v="1"/>
    <x v="1"/>
    <s v="Vernon Butler"/>
    <n v="2671619"/>
    <n v="1502785.6875"/>
    <n v="30.293409999999994"/>
    <n v="2918155.0826612902"/>
    <n v="45524502.973569363"/>
  </r>
  <r>
    <x v="0"/>
    <x v="0"/>
    <s v="Bruce Irvin"/>
    <n v="3812500"/>
    <n v="2144531.25"/>
    <n v="42.798068000000008"/>
    <n v="3072444.1593749998"/>
    <n v="91781794.265625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" firstHeaderRow="0" firstDataRow="1" firstDataCol="1"/>
  <pivotFields count="8"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numFmtId="171" showAll="0"/>
    <pivotField dataField="1" numFmtId="171" showAll="0"/>
    <pivotField dataField="1" numFmtId="168" showAll="0"/>
    <pivotField numFmtId="44" showAll="0"/>
    <pivotField numFmtId="44" showAll="0"/>
  </pivotFields>
  <rowFields count="2">
    <field x="1"/>
    <field x="0"/>
  </rowFields>
  <rowItems count="7">
    <i>
      <x/>
    </i>
    <i r="1">
      <x v="1"/>
    </i>
    <i>
      <x v="1"/>
    </i>
    <i r="1">
      <x/>
    </i>
    <i>
      <x v="2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eek 9-17 Salary" fld="4" subtotal="average" baseField="0" baseItem="2" numFmtId="171"/>
    <dataField name="Average of Total EPA Alignment" fld="5" subtotal="average" baseField="0" baseItem="2" numFmtId="2"/>
  </dataFields>
  <formats count="5"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collapsedLevelsAreSubtotals="1" fieldPosition="0">
        <references count="1">
          <reference field="1" count="1">
            <x v="0"/>
          </reference>
        </references>
      </pivotArea>
    </format>
    <format dxfId="1">
      <pivotArea collapsedLevelsAreSubtotals="1" fieldPosition="0">
        <references count="1">
          <reference field="1" count="1">
            <x v="1"/>
          </reference>
        </references>
      </pivotArea>
    </format>
    <format dxfId="0">
      <pivotArea collapsedLevelsAreSubtotals="1" fieldPosition="0">
        <references count="1">
          <reference field="1" count="1">
            <x v="2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showGridLines="0" workbookViewId="0">
      <selection activeCell="F20" sqref="F20"/>
    </sheetView>
  </sheetViews>
  <sheetFormatPr defaultRowHeight="15" x14ac:dyDescent="0.25"/>
  <cols>
    <col min="1" max="1" width="13.140625" customWidth="1"/>
    <col min="2" max="2" width="26.7109375" customWidth="1"/>
    <col min="3" max="3" width="29.7109375" customWidth="1"/>
    <col min="4" max="4" width="23.140625" bestFit="1" customWidth="1"/>
    <col min="5" max="5" width="26.140625" bestFit="1" customWidth="1"/>
    <col min="6" max="6" width="23.140625" customWidth="1"/>
    <col min="7" max="7" width="26.140625" customWidth="1"/>
    <col min="8" max="8" width="28.140625" bestFit="1" customWidth="1"/>
    <col min="9" max="9" width="31.140625" bestFit="1" customWidth="1"/>
  </cols>
  <sheetData>
    <row r="3" spans="1:5" x14ac:dyDescent="0.25">
      <c r="A3" s="8" t="s">
        <v>95</v>
      </c>
      <c r="B3" t="s">
        <v>96</v>
      </c>
      <c r="C3" t="s">
        <v>97</v>
      </c>
    </row>
    <row r="4" spans="1:5" x14ac:dyDescent="0.25">
      <c r="A4" s="9" t="s">
        <v>87</v>
      </c>
      <c r="B4" s="13">
        <v>3036482.762019231</v>
      </c>
      <c r="C4" s="12">
        <v>-2.8392636153846169</v>
      </c>
      <c r="E4" s="15" t="s">
        <v>98</v>
      </c>
    </row>
    <row r="5" spans="1:5" x14ac:dyDescent="0.25">
      <c r="A5" s="10" t="s">
        <v>88</v>
      </c>
      <c r="B5" s="11">
        <v>3036482.762019231</v>
      </c>
      <c r="C5" s="1">
        <v>-2.8392636153846169</v>
      </c>
      <c r="D5" s="14" t="s">
        <v>101</v>
      </c>
      <c r="E5" s="4">
        <f>GETPIVOTDATA("Average of Week 9-17 Salary",$A$3,"Alignment","9 tech","Position","DE")/GETPIVOTDATA("Average of Total EPA Alignment",$A$3,"Alignment","9 tech","Position","DE")</f>
        <v>-1069461.3721550819</v>
      </c>
    </row>
    <row r="6" spans="1:5" x14ac:dyDescent="0.25">
      <c r="A6" s="9" t="s">
        <v>33</v>
      </c>
      <c r="B6" s="13">
        <v>2918155.0826612902</v>
      </c>
      <c r="C6" s="12">
        <v>-2.0114777419354875</v>
      </c>
      <c r="D6" s="14" t="s">
        <v>100</v>
      </c>
      <c r="E6" s="4">
        <f>GETPIVOTDATA("Average of Week 9-17 Salary",$A$3,"Alignment","3 tech","Position","DT")/GETPIVOTDATA("Average of Total EPA Alignment",$A$3,"Alignment","3 tech","Position","DT")</f>
        <v>-1450751.8635793494</v>
      </c>
    </row>
    <row r="7" spans="1:5" x14ac:dyDescent="0.25">
      <c r="A7" s="10" t="s">
        <v>34</v>
      </c>
      <c r="B7" s="11">
        <v>2918155.0826612902</v>
      </c>
      <c r="C7" s="1">
        <v>-2.0114777419354875</v>
      </c>
      <c r="D7" s="14" t="s">
        <v>99</v>
      </c>
      <c r="E7" s="4">
        <f>GETPIVOTDATA("Average of Week 9-17 Salary",$A$3,"Alignment","Outside","Position","LB")/GETPIVOTDATA("Average of Total EPA Alignment",$A$3,"Alignment","Outside","Position","LB")</f>
        <v>-165663.87745409168</v>
      </c>
    </row>
    <row r="8" spans="1:5" x14ac:dyDescent="0.25">
      <c r="A8" s="9" t="s">
        <v>54</v>
      </c>
      <c r="B8" s="13">
        <v>3072444.1593749998</v>
      </c>
      <c r="C8" s="12">
        <v>-18.546252850000009</v>
      </c>
      <c r="E8" s="3"/>
    </row>
    <row r="9" spans="1:5" x14ac:dyDescent="0.25">
      <c r="A9" s="10" t="s">
        <v>55</v>
      </c>
      <c r="B9" s="11">
        <v>3072444.1593749998</v>
      </c>
      <c r="C9" s="1">
        <v>-18.546252850000009</v>
      </c>
    </row>
    <row r="10" spans="1:5" x14ac:dyDescent="0.25">
      <c r="A10" s="9" t="s">
        <v>90</v>
      </c>
      <c r="B10" s="11">
        <v>2998184.9683441557</v>
      </c>
      <c r="C10" s="1">
        <v>-6.5857366363636434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8.7109375" bestFit="1" customWidth="1"/>
    <col min="4" max="4" width="15.5703125" style="6" bestFit="1" customWidth="1"/>
    <col min="5" max="5" width="20" style="6" bestFit="1" customWidth="1"/>
    <col min="6" max="6" width="21.5703125" bestFit="1" customWidth="1"/>
    <col min="7" max="7" width="17" customWidth="1"/>
    <col min="8" max="8" width="17" bestFit="1" customWidth="1"/>
  </cols>
  <sheetData>
    <row r="1" spans="1:8" x14ac:dyDescent="0.25">
      <c r="A1" t="s">
        <v>92</v>
      </c>
      <c r="B1" t="s">
        <v>93</v>
      </c>
      <c r="C1" t="s">
        <v>89</v>
      </c>
      <c r="D1" s="6" t="s">
        <v>91</v>
      </c>
      <c r="E1" s="6" t="s">
        <v>31</v>
      </c>
      <c r="F1" t="s">
        <v>32</v>
      </c>
      <c r="G1" t="s">
        <v>94</v>
      </c>
      <c r="H1" t="s">
        <v>30</v>
      </c>
    </row>
    <row r="2" spans="1:8" x14ac:dyDescent="0.25">
      <c r="A2" t="s">
        <v>55</v>
      </c>
      <c r="B2" t="s">
        <v>54</v>
      </c>
      <c r="C2" t="s">
        <v>86</v>
      </c>
      <c r="D2" s="6">
        <v>9232000</v>
      </c>
      <c r="E2" s="6">
        <f>(D2/16)*9</f>
        <v>5193000</v>
      </c>
      <c r="F2" s="2">
        <v>-102.20053700000012</v>
      </c>
      <c r="G2" s="7">
        <f>AVERAGEIF(B:B,"LB",E:E)</f>
        <v>3072444.1593749998</v>
      </c>
      <c r="H2" s="7">
        <f>E2*F2</f>
        <v>-530727388.64100063</v>
      </c>
    </row>
    <row r="3" spans="1:8" x14ac:dyDescent="0.25">
      <c r="A3" t="s">
        <v>55</v>
      </c>
      <c r="B3" t="s">
        <v>54</v>
      </c>
      <c r="C3" t="s">
        <v>50</v>
      </c>
      <c r="D3" s="6">
        <v>1520621</v>
      </c>
      <c r="E3" s="6">
        <f>(D3/16)*9</f>
        <v>855349.3125</v>
      </c>
      <c r="F3" s="2">
        <v>-64.011948999999987</v>
      </c>
      <c r="G3" s="7">
        <f>AVERAGEIF(B:B,"LB",E:E)</f>
        <v>3072444.1593749998</v>
      </c>
      <c r="H3" s="7">
        <f>E3*F3</f>
        <v>-54752576.568935052</v>
      </c>
    </row>
    <row r="4" spans="1:8" x14ac:dyDescent="0.25">
      <c r="A4" t="s">
        <v>55</v>
      </c>
      <c r="B4" t="s">
        <v>54</v>
      </c>
      <c r="C4" t="s">
        <v>47</v>
      </c>
      <c r="D4" s="6">
        <v>5000000</v>
      </c>
      <c r="E4" s="6">
        <f>(D4/16)*9</f>
        <v>2812500</v>
      </c>
      <c r="F4" s="2">
        <v>-44.738236000000043</v>
      </c>
      <c r="G4" s="7">
        <f>AVERAGEIF(B:B,"LB",E:E)</f>
        <v>3072444.1593749998</v>
      </c>
      <c r="H4" s="7">
        <f>E4*F4</f>
        <v>-125826288.75000012</v>
      </c>
    </row>
    <row r="5" spans="1:8" x14ac:dyDescent="0.25">
      <c r="A5" t="s">
        <v>55</v>
      </c>
      <c r="B5" t="s">
        <v>54</v>
      </c>
      <c r="C5" t="s">
        <v>45</v>
      </c>
      <c r="D5" s="6">
        <v>6000000</v>
      </c>
      <c r="E5" s="6">
        <f>(D5/16)*9</f>
        <v>3375000</v>
      </c>
      <c r="F5" s="2">
        <v>-40.990849000000054</v>
      </c>
      <c r="G5" s="7">
        <f>AVERAGEIF(B:B,"LB",E:E)</f>
        <v>3072444.1593749998</v>
      </c>
      <c r="H5" s="7">
        <f>E5*F5</f>
        <v>-138344115.37500018</v>
      </c>
    </row>
    <row r="6" spans="1:8" x14ac:dyDescent="0.25">
      <c r="A6" t="s">
        <v>55</v>
      </c>
      <c r="B6" t="s">
        <v>54</v>
      </c>
      <c r="C6" t="s">
        <v>43</v>
      </c>
      <c r="D6" s="6">
        <v>2088934</v>
      </c>
      <c r="E6" s="6">
        <f>(D6/16)*9</f>
        <v>1175025.375</v>
      </c>
      <c r="F6" s="2">
        <v>-35.477296000000003</v>
      </c>
      <c r="G6" s="7">
        <f>AVERAGEIF(B:B,"LB",E:E)</f>
        <v>3072444.1593749998</v>
      </c>
      <c r="H6" s="7">
        <f>E6*F6</f>
        <v>-41686723.036386006</v>
      </c>
    </row>
    <row r="7" spans="1:8" x14ac:dyDescent="0.25">
      <c r="A7" t="s">
        <v>34</v>
      </c>
      <c r="B7" t="s">
        <v>33</v>
      </c>
      <c r="C7" t="s">
        <v>7</v>
      </c>
      <c r="D7" s="6">
        <v>3557301</v>
      </c>
      <c r="E7" s="6">
        <f>(D7/16)*9</f>
        <v>2000981.8125</v>
      </c>
      <c r="F7" s="2">
        <v>-33.961101000000021</v>
      </c>
      <c r="G7" s="7">
        <f>AVERAGEIF(B:B,"DT",E:E)</f>
        <v>2918155.0826612902</v>
      </c>
      <c r="H7" s="7">
        <f>E7*F7</f>
        <v>-67955545.433475599</v>
      </c>
    </row>
    <row r="8" spans="1:8" x14ac:dyDescent="0.25">
      <c r="A8" t="s">
        <v>55</v>
      </c>
      <c r="B8" t="s">
        <v>54</v>
      </c>
      <c r="C8" t="s">
        <v>48</v>
      </c>
      <c r="D8" s="6">
        <v>2525064</v>
      </c>
      <c r="E8" s="6">
        <f>(D8/16)*9</f>
        <v>1420348.5</v>
      </c>
      <c r="F8" s="2">
        <v>-33.021809000000005</v>
      </c>
      <c r="G8" s="7">
        <f t="shared" ref="G8:G9" si="0">AVERAGEIF(B:B,"LB",E:E)</f>
        <v>3072444.1593749998</v>
      </c>
      <c r="H8" s="7">
        <f>E8*F8</f>
        <v>-46902476.88043651</v>
      </c>
    </row>
    <row r="9" spans="1:8" x14ac:dyDescent="0.25">
      <c r="A9" t="s">
        <v>55</v>
      </c>
      <c r="B9" t="s">
        <v>54</v>
      </c>
      <c r="C9" t="s">
        <v>39</v>
      </c>
      <c r="D9" s="6">
        <v>720827</v>
      </c>
      <c r="E9" s="6">
        <f>(D9/16)*9</f>
        <v>405465.1875</v>
      </c>
      <c r="F9" s="2">
        <v>-32.384338000000014</v>
      </c>
      <c r="G9" s="7">
        <f t="shared" si="0"/>
        <v>3072444.1593749998</v>
      </c>
      <c r="H9" s="7">
        <f>E9*F9</f>
        <v>-13130721.679233382</v>
      </c>
    </row>
    <row r="10" spans="1:8" x14ac:dyDescent="0.25">
      <c r="A10" t="s">
        <v>34</v>
      </c>
      <c r="B10" t="s">
        <v>33</v>
      </c>
      <c r="C10" t="s">
        <v>29</v>
      </c>
      <c r="D10" s="6">
        <v>3369145</v>
      </c>
      <c r="E10" s="6">
        <f>(D10/16)*9</f>
        <v>1895144.0625</v>
      </c>
      <c r="F10" s="2">
        <v>-32.276782999999995</v>
      </c>
      <c r="G10" s="7">
        <f>AVERAGEIF(B:B,"DT",E:E)</f>
        <v>2918155.0826612902</v>
      </c>
      <c r="H10" s="7">
        <f>E10*F10</f>
        <v>-61169153.659050927</v>
      </c>
    </row>
    <row r="11" spans="1:8" x14ac:dyDescent="0.25">
      <c r="A11" t="s">
        <v>88</v>
      </c>
      <c r="B11" t="s">
        <v>87</v>
      </c>
      <c r="C11" t="s">
        <v>78</v>
      </c>
      <c r="D11" s="6">
        <v>7750000</v>
      </c>
      <c r="E11" s="6">
        <f>(D11/16)*9</f>
        <v>4359375</v>
      </c>
      <c r="F11" s="2">
        <v>-30.575016999999992</v>
      </c>
      <c r="G11" s="7">
        <f t="shared" ref="G11:G12" si="1">AVERAGEIF(B:B,"DE",E:E)</f>
        <v>3205583.3211206896</v>
      </c>
      <c r="H11" s="7">
        <f>E11*F11</f>
        <v>-133287964.73437497</v>
      </c>
    </row>
    <row r="12" spans="1:8" x14ac:dyDescent="0.25">
      <c r="A12" t="s">
        <v>88</v>
      </c>
      <c r="B12" t="s">
        <v>87</v>
      </c>
      <c r="C12" t="s">
        <v>58</v>
      </c>
      <c r="D12" s="6">
        <v>7922907</v>
      </c>
      <c r="E12" s="6">
        <f>(D12/16)*9</f>
        <v>4456635.1875</v>
      </c>
      <c r="F12" s="2">
        <v>-29.703778000000003</v>
      </c>
      <c r="G12" s="7">
        <f t="shared" si="1"/>
        <v>3205583.3211206896</v>
      </c>
      <c r="H12" s="7">
        <f>E12*F12</f>
        <v>-132378902.23648839</v>
      </c>
    </row>
    <row r="13" spans="1:8" x14ac:dyDescent="0.25">
      <c r="A13" t="s">
        <v>34</v>
      </c>
      <c r="B13" t="s">
        <v>33</v>
      </c>
      <c r="C13" t="s">
        <v>2</v>
      </c>
      <c r="D13" s="6">
        <v>14170000</v>
      </c>
      <c r="E13" s="6">
        <f>(D13/16)*9</f>
        <v>7970625</v>
      </c>
      <c r="F13" s="2">
        <v>-26.894794000000012</v>
      </c>
      <c r="G13" s="7">
        <f>AVERAGEIF(B:B,"DT",E:E)</f>
        <v>2918155.0826612902</v>
      </c>
      <c r="H13" s="7">
        <f>E13*F13</f>
        <v>-214368317.4262501</v>
      </c>
    </row>
    <row r="14" spans="1:8" x14ac:dyDescent="0.25">
      <c r="A14" t="s">
        <v>88</v>
      </c>
      <c r="B14" t="s">
        <v>87</v>
      </c>
      <c r="C14" t="s">
        <v>82</v>
      </c>
      <c r="D14" s="6">
        <v>3270586</v>
      </c>
      <c r="E14" s="6">
        <f>(D14/16)*9</f>
        <v>1839704.625</v>
      </c>
      <c r="F14" s="2">
        <v>-24.376012000000014</v>
      </c>
      <c r="G14" s="7">
        <f>AVERAGEIF(B:B,"DE",E:E)</f>
        <v>3205583.3211206896</v>
      </c>
      <c r="H14" s="7">
        <f>E14*F14</f>
        <v>-44844662.015455522</v>
      </c>
    </row>
    <row r="15" spans="1:8" x14ac:dyDescent="0.25">
      <c r="A15" t="s">
        <v>34</v>
      </c>
      <c r="B15" t="s">
        <v>33</v>
      </c>
      <c r="C15" t="s">
        <v>12</v>
      </c>
      <c r="D15" s="6">
        <v>2198314</v>
      </c>
      <c r="E15" s="6">
        <f>(D15/16)*9</f>
        <v>1236551.625</v>
      </c>
      <c r="F15" s="2">
        <v>-20.593782000000012</v>
      </c>
      <c r="G15" s="7">
        <f>AVERAGEIF(B:B,"DT",E:E)</f>
        <v>2918155.0826612902</v>
      </c>
      <c r="H15" s="7">
        <f>E15*F15</f>
        <v>-25465274.596995763</v>
      </c>
    </row>
    <row r="16" spans="1:8" x14ac:dyDescent="0.25">
      <c r="A16" t="s">
        <v>55</v>
      </c>
      <c r="B16" t="s">
        <v>54</v>
      </c>
      <c r="C16" t="s">
        <v>41</v>
      </c>
      <c r="D16" s="6">
        <v>11900000</v>
      </c>
      <c r="E16" s="6">
        <f>(D16/16)*9</f>
        <v>6693750</v>
      </c>
      <c r="F16" s="2">
        <v>-18.240280000000009</v>
      </c>
      <c r="G16" s="7">
        <f t="shared" ref="G16:G18" si="2">AVERAGEIF(B:B,"LB",E:E)</f>
        <v>3072444.1593749998</v>
      </c>
      <c r="H16" s="7">
        <f>E16*F16</f>
        <v>-122095874.25000006</v>
      </c>
    </row>
    <row r="17" spans="1:8" x14ac:dyDescent="0.25">
      <c r="A17" t="s">
        <v>55</v>
      </c>
      <c r="B17" t="s">
        <v>54</v>
      </c>
      <c r="C17" t="s">
        <v>53</v>
      </c>
      <c r="D17" s="6">
        <v>7250000</v>
      </c>
      <c r="E17" s="6">
        <f>(D17/16)*9</f>
        <v>4078125</v>
      </c>
      <c r="F17" s="2">
        <v>-17.506831000000027</v>
      </c>
      <c r="G17" s="7">
        <f t="shared" si="2"/>
        <v>3072444.1593749998</v>
      </c>
      <c r="H17" s="7">
        <f>E17*F17</f>
        <v>-71395045.171875104</v>
      </c>
    </row>
    <row r="18" spans="1:8" x14ac:dyDescent="0.25">
      <c r="A18" t="s">
        <v>55</v>
      </c>
      <c r="B18" t="s">
        <v>54</v>
      </c>
      <c r="C18" t="s">
        <v>46</v>
      </c>
      <c r="D18" s="6">
        <v>1452197</v>
      </c>
      <c r="E18" s="6">
        <f>(D18/16)*9</f>
        <v>816860.8125</v>
      </c>
      <c r="F18" s="2">
        <v>-15.980407000000008</v>
      </c>
      <c r="G18" s="7">
        <f t="shared" si="2"/>
        <v>3072444.1593749998</v>
      </c>
      <c r="H18" s="7">
        <f>E18*F18</f>
        <v>-13053768.246100694</v>
      </c>
    </row>
    <row r="19" spans="1:8" x14ac:dyDescent="0.25">
      <c r="A19" t="s">
        <v>88</v>
      </c>
      <c r="B19" t="s">
        <v>87</v>
      </c>
      <c r="C19" t="s">
        <v>66</v>
      </c>
      <c r="D19" s="6">
        <v>13500000</v>
      </c>
      <c r="E19" s="6">
        <f>(D19/16)*9</f>
        <v>7593750</v>
      </c>
      <c r="F19" s="2">
        <v>-15.868287000000006</v>
      </c>
      <c r="G19" s="7">
        <f>AVERAGEIF(B:B,"DE",E:E)</f>
        <v>3205583.3211206896</v>
      </c>
      <c r="H19" s="7">
        <f>E19*F19</f>
        <v>-120499804.40625004</v>
      </c>
    </row>
    <row r="20" spans="1:8" x14ac:dyDescent="0.25">
      <c r="A20" t="s">
        <v>34</v>
      </c>
      <c r="B20" t="s">
        <v>33</v>
      </c>
      <c r="C20" t="s">
        <v>3</v>
      </c>
      <c r="D20" s="6">
        <v>1982665</v>
      </c>
      <c r="E20" s="6">
        <f>(D20/16)*9</f>
        <v>1115249.0625</v>
      </c>
      <c r="F20" s="2">
        <v>-14.075815</v>
      </c>
      <c r="G20" s="7">
        <f t="shared" ref="G20:G22" si="3">AVERAGEIF(B:B,"DT",E:E)</f>
        <v>2918155.0826612902</v>
      </c>
      <c r="H20" s="7">
        <f>E20*F20</f>
        <v>-15698039.482673438</v>
      </c>
    </row>
    <row r="21" spans="1:8" x14ac:dyDescent="0.25">
      <c r="A21" t="s">
        <v>34</v>
      </c>
      <c r="B21" t="s">
        <v>33</v>
      </c>
      <c r="C21" t="s">
        <v>18</v>
      </c>
      <c r="D21" s="6">
        <v>9250000</v>
      </c>
      <c r="E21" s="6">
        <f>(D21/16)*9</f>
        <v>5203125</v>
      </c>
      <c r="F21" s="2">
        <v>-13.980795999999998</v>
      </c>
      <c r="G21" s="7">
        <f t="shared" si="3"/>
        <v>2918155.0826612902</v>
      </c>
      <c r="H21" s="7">
        <f>E21*F21</f>
        <v>-72743829.187499985</v>
      </c>
    </row>
    <row r="22" spans="1:8" x14ac:dyDescent="0.25">
      <c r="A22" t="s">
        <v>34</v>
      </c>
      <c r="B22" t="s">
        <v>33</v>
      </c>
      <c r="C22" t="s">
        <v>8</v>
      </c>
      <c r="D22" s="6">
        <v>11902000</v>
      </c>
      <c r="E22" s="6">
        <f>(D22/16)*9</f>
        <v>6694875</v>
      </c>
      <c r="F22" s="2">
        <v>-13.858022999999989</v>
      </c>
      <c r="G22" s="7">
        <f t="shared" si="3"/>
        <v>2918155.0826612902</v>
      </c>
      <c r="H22" s="7">
        <f>E22*F22</f>
        <v>-92777731.732124925</v>
      </c>
    </row>
    <row r="23" spans="1:8" x14ac:dyDescent="0.25">
      <c r="A23" t="s">
        <v>55</v>
      </c>
      <c r="B23" t="s">
        <v>54</v>
      </c>
      <c r="C23" t="s">
        <v>42</v>
      </c>
      <c r="D23" s="6">
        <v>4750000</v>
      </c>
      <c r="E23" s="6">
        <f>(D23/16)*9</f>
        <v>2671875</v>
      </c>
      <c r="F23" s="2">
        <v>-13.069003000000004</v>
      </c>
      <c r="G23" s="7">
        <f>AVERAGEIF(B:B,"LB",E:E)</f>
        <v>3072444.1593749998</v>
      </c>
      <c r="H23" s="7">
        <f>E23*F23</f>
        <v>-34918742.390625007</v>
      </c>
    </row>
    <row r="24" spans="1:8" x14ac:dyDescent="0.25">
      <c r="A24" t="s">
        <v>88</v>
      </c>
      <c r="B24" t="s">
        <v>87</v>
      </c>
      <c r="C24" t="s">
        <v>72</v>
      </c>
      <c r="D24" s="6">
        <v>3517647</v>
      </c>
      <c r="E24" s="6">
        <f>(D24/16)*9</f>
        <v>1978676.4375</v>
      </c>
      <c r="F24" s="2">
        <v>-11.673285</v>
      </c>
      <c r="G24" s="7">
        <f t="shared" ref="G24:G25" si="4">AVERAGEIF(B:B,"DE",E:E)</f>
        <v>3205583.3211206896</v>
      </c>
      <c r="H24" s="7">
        <f>E24*F24</f>
        <v>-23097653.977722187</v>
      </c>
    </row>
    <row r="25" spans="1:8" x14ac:dyDescent="0.25">
      <c r="A25" t="s">
        <v>88</v>
      </c>
      <c r="B25" t="s">
        <v>87</v>
      </c>
      <c r="C25" t="s">
        <v>75</v>
      </c>
      <c r="D25" s="6">
        <v>10287500</v>
      </c>
      <c r="E25" s="6">
        <f>(D25/16)*9</f>
        <v>5786718.75</v>
      </c>
      <c r="F25" s="2">
        <v>-10.438218000000004</v>
      </c>
      <c r="G25" s="7">
        <f t="shared" si="4"/>
        <v>3205583.3211206896</v>
      </c>
      <c r="H25" s="7">
        <f>E25*F25</f>
        <v>-60403031.817187525</v>
      </c>
    </row>
    <row r="26" spans="1:8" x14ac:dyDescent="0.25">
      <c r="A26" t="s">
        <v>55</v>
      </c>
      <c r="B26" t="s">
        <v>54</v>
      </c>
      <c r="C26" t="s">
        <v>38</v>
      </c>
      <c r="D26" s="6">
        <v>379410</v>
      </c>
      <c r="E26" s="6">
        <f>(D26/16)*9</f>
        <v>213418.125</v>
      </c>
      <c r="F26" s="2">
        <v>-10.297865000000009</v>
      </c>
      <c r="G26" s="7">
        <f>AVERAGEIF(B:B,"LB",E:E)</f>
        <v>3072444.1593749998</v>
      </c>
      <c r="H26" s="7">
        <f>E26*F26</f>
        <v>-2197751.0398031268</v>
      </c>
    </row>
    <row r="27" spans="1:8" x14ac:dyDescent="0.25">
      <c r="A27" t="s">
        <v>88</v>
      </c>
      <c r="B27" t="s">
        <v>87</v>
      </c>
      <c r="C27" t="s">
        <v>74</v>
      </c>
      <c r="D27" s="6">
        <v>720000</v>
      </c>
      <c r="E27" s="6">
        <f>(D27/16)*9</f>
        <v>405000</v>
      </c>
      <c r="F27" s="2">
        <v>-9.7939280000000011</v>
      </c>
      <c r="G27" s="7">
        <f>AVERAGEIF(B:B,"DE",E:E)</f>
        <v>3205583.3211206896</v>
      </c>
      <c r="H27" s="7">
        <f>E27*F27</f>
        <v>-3966540.8400000003</v>
      </c>
    </row>
    <row r="28" spans="1:8" x14ac:dyDescent="0.25">
      <c r="A28" t="s">
        <v>34</v>
      </c>
      <c r="B28" t="s">
        <v>33</v>
      </c>
      <c r="C28" t="s">
        <v>0</v>
      </c>
      <c r="D28" s="6">
        <v>17108000</v>
      </c>
      <c r="E28" s="6">
        <f>(D28/16)*9</f>
        <v>9623250</v>
      </c>
      <c r="F28" s="2">
        <v>-9.3605540000000058</v>
      </c>
      <c r="G28" s="7">
        <f>AVERAGEIF(B:B,"DT",E:E)</f>
        <v>2918155.0826612902</v>
      </c>
      <c r="H28" s="7">
        <f>E28*F28</f>
        <v>-90078951.280500054</v>
      </c>
    </row>
    <row r="29" spans="1:8" x14ac:dyDescent="0.25">
      <c r="A29" t="s">
        <v>55</v>
      </c>
      <c r="B29" t="s">
        <v>54</v>
      </c>
      <c r="C29" t="s">
        <v>52</v>
      </c>
      <c r="D29" s="6">
        <v>645000</v>
      </c>
      <c r="E29" s="6">
        <f>(D29/16)*9</f>
        <v>362812.5</v>
      </c>
      <c r="F29" s="2">
        <v>-9.3107270000000089</v>
      </c>
      <c r="G29" s="7">
        <f>AVERAGEIF(B:B,"LB",E:E)</f>
        <v>3072444.1593749998</v>
      </c>
      <c r="H29" s="7">
        <f>E29*F29</f>
        <v>-3378048.1396875032</v>
      </c>
    </row>
    <row r="30" spans="1:8" x14ac:dyDescent="0.25">
      <c r="A30" t="s">
        <v>34</v>
      </c>
      <c r="B30" t="s">
        <v>33</v>
      </c>
      <c r="C30" t="s">
        <v>15</v>
      </c>
      <c r="D30" s="6">
        <v>2978707</v>
      </c>
      <c r="E30" s="6">
        <f>(D30/16)*9</f>
        <v>1675522.6875</v>
      </c>
      <c r="F30" s="2">
        <v>-9.0750680000000017</v>
      </c>
      <c r="G30" s="7">
        <f>AVERAGEIF(B:B,"DT",E:E)</f>
        <v>2918155.0826612902</v>
      </c>
      <c r="H30" s="7">
        <f>E30*F30</f>
        <v>-15205482.324605253</v>
      </c>
    </row>
    <row r="31" spans="1:8" x14ac:dyDescent="0.25">
      <c r="A31" t="s">
        <v>88</v>
      </c>
      <c r="B31" t="s">
        <v>87</v>
      </c>
      <c r="C31" t="s">
        <v>80</v>
      </c>
      <c r="D31" s="6">
        <v>687500</v>
      </c>
      <c r="E31" s="6">
        <f>(D31/16)*9</f>
        <v>386718.75</v>
      </c>
      <c r="F31" s="2">
        <v>-8.8016910000000017</v>
      </c>
      <c r="G31" s="7">
        <f t="shared" ref="G31" si="5">AVERAGEIF(B:B,"DE",E:E)</f>
        <v>3205583.3211206896</v>
      </c>
      <c r="H31" s="7">
        <f>E31*F31</f>
        <v>-3403778.9414062505</v>
      </c>
    </row>
    <row r="32" spans="1:8" x14ac:dyDescent="0.25">
      <c r="A32" t="s">
        <v>34</v>
      </c>
      <c r="B32" t="s">
        <v>33</v>
      </c>
      <c r="C32" t="s">
        <v>22</v>
      </c>
      <c r="D32" s="6">
        <v>3095000</v>
      </c>
      <c r="E32" s="6">
        <f>(D32/16)*9</f>
        <v>1740937.5</v>
      </c>
      <c r="F32" s="2">
        <v>-8.1401200000000102</v>
      </c>
      <c r="G32" s="7">
        <f>AVERAGEIF(B:B,"DT",E:E)</f>
        <v>2918155.0826612902</v>
      </c>
      <c r="H32" s="7">
        <f>E32*F32</f>
        <v>-14171440.162500018</v>
      </c>
    </row>
    <row r="33" spans="1:8" x14ac:dyDescent="0.25">
      <c r="A33" t="s">
        <v>55</v>
      </c>
      <c r="B33" t="s">
        <v>54</v>
      </c>
      <c r="C33" t="s">
        <v>49</v>
      </c>
      <c r="D33" s="6">
        <v>8000000</v>
      </c>
      <c r="E33" s="6">
        <f>(D33/16)*9</f>
        <v>4500000</v>
      </c>
      <c r="F33" s="2">
        <v>-7.709595000000002</v>
      </c>
      <c r="G33" s="7">
        <f>AVERAGEIF(B:B,"LB",E:E)</f>
        <v>3072444.1593749998</v>
      </c>
      <c r="H33" s="7">
        <f>E33*F33</f>
        <v>-34693177.500000007</v>
      </c>
    </row>
    <row r="34" spans="1:8" x14ac:dyDescent="0.25">
      <c r="A34" t="s">
        <v>34</v>
      </c>
      <c r="B34" t="s">
        <v>33</v>
      </c>
      <c r="C34" t="s">
        <v>10</v>
      </c>
      <c r="D34" s="6">
        <v>11000000</v>
      </c>
      <c r="E34" s="6">
        <f>(D34/16)*9</f>
        <v>6187500</v>
      </c>
      <c r="F34" s="2">
        <v>-7.198899000000015</v>
      </c>
      <c r="G34" s="7">
        <f t="shared" ref="G34:G38" si="6">AVERAGEIF(B:B,"DT",E:E)</f>
        <v>2918155.0826612902</v>
      </c>
      <c r="H34" s="7">
        <f>E34*F34</f>
        <v>-44543187.562500089</v>
      </c>
    </row>
    <row r="35" spans="1:8" x14ac:dyDescent="0.25">
      <c r="A35" t="s">
        <v>34</v>
      </c>
      <c r="B35" t="s">
        <v>33</v>
      </c>
      <c r="C35" t="s">
        <v>26</v>
      </c>
      <c r="D35" s="6">
        <v>1812500</v>
      </c>
      <c r="E35" s="6">
        <f>(D35/16)*9</f>
        <v>1019531.25</v>
      </c>
      <c r="F35" s="2">
        <v>-6.8989470000000042</v>
      </c>
      <c r="G35" s="7">
        <f t="shared" si="6"/>
        <v>2918155.0826612902</v>
      </c>
      <c r="H35" s="7">
        <f>E35*F35</f>
        <v>-7033692.0585937547</v>
      </c>
    </row>
    <row r="36" spans="1:8" x14ac:dyDescent="0.25">
      <c r="A36" t="s">
        <v>34</v>
      </c>
      <c r="B36" t="s">
        <v>33</v>
      </c>
      <c r="C36" t="s">
        <v>6</v>
      </c>
      <c r="D36" s="6">
        <v>5788044</v>
      </c>
      <c r="E36" s="6">
        <f>(D36/16)*9</f>
        <v>3255774.75</v>
      </c>
      <c r="F36" s="2">
        <v>-6.1345310000000186</v>
      </c>
      <c r="G36" s="7">
        <f t="shared" si="6"/>
        <v>2918155.0826612902</v>
      </c>
      <c r="H36" s="7">
        <f>E36*F36</f>
        <v>-19972651.132892311</v>
      </c>
    </row>
    <row r="37" spans="1:8" x14ac:dyDescent="0.25">
      <c r="A37" t="s">
        <v>34</v>
      </c>
      <c r="B37" t="s">
        <v>33</v>
      </c>
      <c r="C37" t="s">
        <v>17</v>
      </c>
      <c r="D37" s="6">
        <v>649761</v>
      </c>
      <c r="E37" s="6">
        <f>(D37/16)*9</f>
        <v>365490.5625</v>
      </c>
      <c r="F37" s="2">
        <v>-5.5380949999999958</v>
      </c>
      <c r="G37" s="7">
        <f t="shared" si="6"/>
        <v>2918155.0826612902</v>
      </c>
      <c r="H37" s="7">
        <f>E37*F37</f>
        <v>-2024121.4567284361</v>
      </c>
    </row>
    <row r="38" spans="1:8" x14ac:dyDescent="0.25">
      <c r="A38" t="s">
        <v>34</v>
      </c>
      <c r="B38" t="s">
        <v>33</v>
      </c>
      <c r="C38" t="s">
        <v>14</v>
      </c>
      <c r="D38" s="6">
        <v>12687500</v>
      </c>
      <c r="E38" s="6">
        <f>(D38/16)*9</f>
        <v>7136718.75</v>
      </c>
      <c r="F38" s="2">
        <v>-5.4215919999999995</v>
      </c>
      <c r="G38" s="7">
        <f t="shared" si="6"/>
        <v>2918155.0826612902</v>
      </c>
      <c r="H38" s="7">
        <f>E38*F38</f>
        <v>-38692377.28125</v>
      </c>
    </row>
    <row r="39" spans="1:8" x14ac:dyDescent="0.25">
      <c r="A39" t="s">
        <v>88</v>
      </c>
      <c r="B39" t="s">
        <v>87</v>
      </c>
      <c r="C39" t="s">
        <v>79</v>
      </c>
      <c r="D39" s="6">
        <v>14000000</v>
      </c>
      <c r="E39" s="6">
        <f>(D39/16)*9</f>
        <v>7875000</v>
      </c>
      <c r="F39" s="2">
        <v>-4.7812980000000014</v>
      </c>
      <c r="G39" s="7">
        <f t="shared" ref="G39" si="7">AVERAGEIF(B:B,"DE",E:E)</f>
        <v>3205583.3211206896</v>
      </c>
      <c r="H39" s="7">
        <f>E39*F39</f>
        <v>-37652721.750000007</v>
      </c>
    </row>
    <row r="40" spans="1:8" x14ac:dyDescent="0.25">
      <c r="A40" t="s">
        <v>34</v>
      </c>
      <c r="B40" t="s">
        <v>33</v>
      </c>
      <c r="C40" t="s">
        <v>24</v>
      </c>
      <c r="D40" s="6">
        <v>2425000</v>
      </c>
      <c r="E40" s="6">
        <f>(D40/16)*9</f>
        <v>1364062.5</v>
      </c>
      <c r="F40" s="2">
        <v>-3.7878360000000013</v>
      </c>
      <c r="G40" s="7">
        <f t="shared" ref="G40:G41" si="8">AVERAGEIF(B:B,"DT",E:E)</f>
        <v>2918155.0826612902</v>
      </c>
      <c r="H40" s="7">
        <f>E40*F40</f>
        <v>-5166845.043750002</v>
      </c>
    </row>
    <row r="41" spans="1:8" x14ac:dyDescent="0.25">
      <c r="A41" t="s">
        <v>34</v>
      </c>
      <c r="B41" t="s">
        <v>33</v>
      </c>
      <c r="C41" t="s">
        <v>13</v>
      </c>
      <c r="D41" s="6">
        <v>4500000</v>
      </c>
      <c r="E41" s="6">
        <f>(D41/16)*9</f>
        <v>2531250</v>
      </c>
      <c r="F41" s="2">
        <v>-3.3560649999999956</v>
      </c>
      <c r="G41" s="7">
        <f t="shared" si="8"/>
        <v>2918155.0826612902</v>
      </c>
      <c r="H41" s="7">
        <f>E41*F41</f>
        <v>-8495039.5312499888</v>
      </c>
    </row>
    <row r="42" spans="1:8" x14ac:dyDescent="0.25">
      <c r="A42" t="s">
        <v>88</v>
      </c>
      <c r="B42" t="s">
        <v>87</v>
      </c>
      <c r="C42" t="s">
        <v>81</v>
      </c>
      <c r="D42" s="6">
        <v>14901250</v>
      </c>
      <c r="E42" s="6">
        <f>(D42/16)*9</f>
        <v>8381953.125</v>
      </c>
      <c r="F42" s="2">
        <v>-3.1974899999999997</v>
      </c>
      <c r="G42" s="7">
        <f t="shared" ref="G42:G43" si="9">AVERAGEIF(B:B,"DE",E:E)</f>
        <v>3205583.3211206896</v>
      </c>
      <c r="H42" s="7">
        <f>E42*F42</f>
        <v>-26801211.297656249</v>
      </c>
    </row>
    <row r="43" spans="1:8" x14ac:dyDescent="0.25">
      <c r="A43" t="s">
        <v>88</v>
      </c>
      <c r="B43" t="s">
        <v>87</v>
      </c>
      <c r="C43" t="s">
        <v>57</v>
      </c>
      <c r="D43" s="6">
        <v>9046000</v>
      </c>
      <c r="E43" s="6">
        <f>(D43/16)*9</f>
        <v>5088375</v>
      </c>
      <c r="F43" s="2">
        <v>-3.0665510000000031</v>
      </c>
      <c r="G43" s="7">
        <f t="shared" si="9"/>
        <v>3205583.3211206896</v>
      </c>
      <c r="H43" s="7">
        <f>E43*F43</f>
        <v>-15603761.444625016</v>
      </c>
    </row>
    <row r="44" spans="1:8" x14ac:dyDescent="0.25">
      <c r="A44" t="s">
        <v>34</v>
      </c>
      <c r="B44" t="s">
        <v>33</v>
      </c>
      <c r="C44" t="s">
        <v>85</v>
      </c>
      <c r="D44" s="6">
        <v>1065591</v>
      </c>
      <c r="E44" s="6">
        <f>(D44/16)*9</f>
        <v>599394.9375</v>
      </c>
      <c r="F44" s="2">
        <v>-2.4458049999999978</v>
      </c>
      <c r="G44" s="7">
        <f>AVERAGEIF(B:B,"DT",E:E)</f>
        <v>2918155.0826612902</v>
      </c>
      <c r="H44" s="7">
        <f>E44*F44</f>
        <v>-1466003.1351121862</v>
      </c>
    </row>
    <row r="45" spans="1:8" x14ac:dyDescent="0.25">
      <c r="A45" t="s">
        <v>55</v>
      </c>
      <c r="B45" t="s">
        <v>54</v>
      </c>
      <c r="C45" t="s">
        <v>51</v>
      </c>
      <c r="D45" s="6">
        <v>12810000</v>
      </c>
      <c r="E45" s="6">
        <f>(D45/16)*9</f>
        <v>7205625</v>
      </c>
      <c r="F45" s="2">
        <v>-1.9336710000000057</v>
      </c>
      <c r="G45" s="7">
        <f>AVERAGEIF(B:B,"LB",E:E)</f>
        <v>3072444.1593749998</v>
      </c>
      <c r="H45" s="7">
        <f>E45*F45</f>
        <v>-13933308.099375041</v>
      </c>
    </row>
    <row r="46" spans="1:8" x14ac:dyDescent="0.25">
      <c r="A46" t="s">
        <v>34</v>
      </c>
      <c r="B46" t="s">
        <v>33</v>
      </c>
      <c r="C46" t="s">
        <v>16</v>
      </c>
      <c r="D46" s="6">
        <v>2245288</v>
      </c>
      <c r="E46" s="6">
        <f>(D46/16)*9</f>
        <v>1262974.5</v>
      </c>
      <c r="F46" s="2">
        <v>-1.8860980000000112</v>
      </c>
      <c r="G46" s="7">
        <f>AVERAGEIF(B:B,"DT",E:E)</f>
        <v>2918155.0826612902</v>
      </c>
      <c r="H46" s="7">
        <f>E46*F46</f>
        <v>-2382093.6785010141</v>
      </c>
    </row>
    <row r="47" spans="1:8" x14ac:dyDescent="0.25">
      <c r="A47" t="s">
        <v>88</v>
      </c>
      <c r="B47" t="s">
        <v>87</v>
      </c>
      <c r="C47" t="s">
        <v>56</v>
      </c>
      <c r="D47" s="6">
        <v>690566</v>
      </c>
      <c r="E47" s="6">
        <f>(D47/16)*9</f>
        <v>388443.375</v>
      </c>
      <c r="F47" s="2">
        <v>-1.1474770000000003</v>
      </c>
      <c r="G47" s="7">
        <f t="shared" ref="G47:G53" si="10">AVERAGEIF(B:B,"DE",E:E)</f>
        <v>3205583.3211206896</v>
      </c>
      <c r="H47" s="7">
        <f>E47*F47</f>
        <v>-445729.8386148751</v>
      </c>
    </row>
    <row r="48" spans="1:8" x14ac:dyDescent="0.25">
      <c r="A48" t="s">
        <v>88</v>
      </c>
      <c r="B48" t="s">
        <v>87</v>
      </c>
      <c r="C48" t="s">
        <v>83</v>
      </c>
      <c r="D48" s="6">
        <v>508235</v>
      </c>
      <c r="E48" s="6">
        <f>(D48/16)*9</f>
        <v>285882.1875</v>
      </c>
      <c r="F48" s="2">
        <v>-0.99297100000000027</v>
      </c>
      <c r="G48" s="7">
        <f t="shared" si="10"/>
        <v>3205583.3211206896</v>
      </c>
      <c r="H48" s="7">
        <f>E48*F48</f>
        <v>-283872.72160406259</v>
      </c>
    </row>
    <row r="49" spans="1:8" x14ac:dyDescent="0.25">
      <c r="A49" t="s">
        <v>88</v>
      </c>
      <c r="B49" t="s">
        <v>87</v>
      </c>
      <c r="C49" t="s">
        <v>65</v>
      </c>
      <c r="D49" s="6">
        <v>872300</v>
      </c>
      <c r="E49" s="6">
        <f>(D49/16)*9</f>
        <v>490668.75</v>
      </c>
      <c r="F49" s="2">
        <v>-0.26786100000000168</v>
      </c>
      <c r="G49" s="7">
        <f t="shared" si="10"/>
        <v>3205583.3211206896</v>
      </c>
      <c r="H49" s="7">
        <f>E49*F49</f>
        <v>-131431.02204375083</v>
      </c>
    </row>
    <row r="50" spans="1:8" x14ac:dyDescent="0.25">
      <c r="A50" t="s">
        <v>88</v>
      </c>
      <c r="B50" t="s">
        <v>87</v>
      </c>
      <c r="C50" t="s">
        <v>60</v>
      </c>
      <c r="D50" s="6">
        <v>3645849</v>
      </c>
      <c r="E50" s="6">
        <f>(D50/16)*9</f>
        <v>2050790.0625</v>
      </c>
      <c r="F50" s="2">
        <v>-7.986E-2</v>
      </c>
      <c r="G50" s="7">
        <f t="shared" si="10"/>
        <v>3205583.3211206896</v>
      </c>
      <c r="H50" s="7">
        <f>E50*F50</f>
        <v>-163776.09439124999</v>
      </c>
    </row>
    <row r="51" spans="1:8" x14ac:dyDescent="0.25">
      <c r="A51" t="s">
        <v>88</v>
      </c>
      <c r="B51" t="s">
        <v>87</v>
      </c>
      <c r="C51" t="s">
        <v>64</v>
      </c>
      <c r="D51" s="6">
        <v>6100339</v>
      </c>
      <c r="E51" s="6">
        <f>(D51/16)*9</f>
        <v>3431440.6875</v>
      </c>
      <c r="F51" s="2">
        <v>0.68172600000000827</v>
      </c>
      <c r="G51" s="7">
        <f t="shared" si="10"/>
        <v>3205583.3211206896</v>
      </c>
      <c r="H51" s="7">
        <f>E51*F51</f>
        <v>2339302.3341266531</v>
      </c>
    </row>
    <row r="52" spans="1:8" x14ac:dyDescent="0.25">
      <c r="A52" t="s">
        <v>88</v>
      </c>
      <c r="B52" t="s">
        <v>87</v>
      </c>
      <c r="C52" t="s">
        <v>69</v>
      </c>
      <c r="D52" s="6">
        <v>9547000</v>
      </c>
      <c r="E52" s="6">
        <f>(D52/16)*9</f>
        <v>5370187.5</v>
      </c>
      <c r="F52" s="2">
        <v>0.8268399999999998</v>
      </c>
      <c r="G52" s="7">
        <f t="shared" si="10"/>
        <v>3205583.3211206896</v>
      </c>
      <c r="H52" s="7">
        <f>E52*F52</f>
        <v>4440285.8324999986</v>
      </c>
    </row>
    <row r="53" spans="1:8" x14ac:dyDescent="0.25">
      <c r="A53" t="s">
        <v>88</v>
      </c>
      <c r="B53" t="s">
        <v>87</v>
      </c>
      <c r="C53" t="s">
        <v>61</v>
      </c>
      <c r="D53" s="6">
        <v>2250000</v>
      </c>
      <c r="E53" s="6">
        <f>(D53/16)*9</f>
        <v>1265625</v>
      </c>
      <c r="F53" s="2">
        <v>1.674099999999999</v>
      </c>
      <c r="G53" s="7">
        <f t="shared" si="10"/>
        <v>3205583.3211206896</v>
      </c>
      <c r="H53" s="7">
        <f>E53*F53</f>
        <v>2118782.8124999986</v>
      </c>
    </row>
    <row r="54" spans="1:8" x14ac:dyDescent="0.25">
      <c r="A54" t="s">
        <v>55</v>
      </c>
      <c r="B54" t="s">
        <v>54</v>
      </c>
      <c r="C54" t="s">
        <v>36</v>
      </c>
      <c r="D54" s="6">
        <v>14833333</v>
      </c>
      <c r="E54" s="6">
        <f>(D54/16)*9</f>
        <v>8343749.8125</v>
      </c>
      <c r="F54" s="2">
        <v>1.8963720000000326</v>
      </c>
      <c r="G54" s="7">
        <f>AVERAGEIF(B:B,"LB",E:E)</f>
        <v>3072444.1593749998</v>
      </c>
      <c r="H54" s="7">
        <f>E54*F54</f>
        <v>15822853.519430522</v>
      </c>
    </row>
    <row r="55" spans="1:8" x14ac:dyDescent="0.25">
      <c r="A55" t="s">
        <v>34</v>
      </c>
      <c r="B55" t="s">
        <v>33</v>
      </c>
      <c r="C55" t="s">
        <v>27</v>
      </c>
      <c r="D55" s="6">
        <v>735000</v>
      </c>
      <c r="E55" s="6">
        <f>(D55/16)*9</f>
        <v>413437.5</v>
      </c>
      <c r="F55" s="2">
        <v>2.1775669999999998</v>
      </c>
      <c r="G55" s="7">
        <f>AVERAGEIF(B:B,"DT",E:E)</f>
        <v>2918155.0826612902</v>
      </c>
      <c r="H55" s="7">
        <f>E55*F55</f>
        <v>900287.85656249989</v>
      </c>
    </row>
    <row r="56" spans="1:8" x14ac:dyDescent="0.25">
      <c r="A56" t="s">
        <v>88</v>
      </c>
      <c r="B56" t="s">
        <v>87</v>
      </c>
      <c r="C56" t="s">
        <v>73</v>
      </c>
      <c r="D56" s="6">
        <v>7833333</v>
      </c>
      <c r="E56" s="6">
        <f>(D56/16)*9</f>
        <v>4406249.8125</v>
      </c>
      <c r="F56" s="2">
        <v>2.4465529999999993</v>
      </c>
      <c r="G56" s="7">
        <f t="shared" ref="G56" si="11">AVERAGEIF(B:B,"DE",E:E)</f>
        <v>3205583.3211206896</v>
      </c>
      <c r="H56" s="7">
        <f>E56*F56</f>
        <v>10780123.69752131</v>
      </c>
    </row>
    <row r="57" spans="1:8" x14ac:dyDescent="0.25">
      <c r="A57" t="s">
        <v>55</v>
      </c>
      <c r="B57" t="s">
        <v>54</v>
      </c>
      <c r="C57" t="s">
        <v>37</v>
      </c>
      <c r="D57" s="6">
        <v>12000000</v>
      </c>
      <c r="E57" s="6">
        <f>(D57/16)*9</f>
        <v>6750000</v>
      </c>
      <c r="F57" s="2">
        <v>2.614931000000007</v>
      </c>
      <c r="G57" s="7">
        <f>AVERAGEIF(B:B,"LB",E:E)</f>
        <v>3072444.1593749998</v>
      </c>
      <c r="H57" s="7">
        <f>E57*F57</f>
        <v>17650784.250000048</v>
      </c>
    </row>
    <row r="58" spans="1:8" x14ac:dyDescent="0.25">
      <c r="A58" t="s">
        <v>34</v>
      </c>
      <c r="B58" t="s">
        <v>33</v>
      </c>
      <c r="C58" t="s">
        <v>21</v>
      </c>
      <c r="D58" s="6">
        <v>2025000</v>
      </c>
      <c r="E58" s="6">
        <f>(D58/16)*9</f>
        <v>1139062.5</v>
      </c>
      <c r="F58" s="2">
        <v>2.8163129999999996</v>
      </c>
      <c r="G58" s="7">
        <f>AVERAGEIF(B:B,"DT",E:E)</f>
        <v>2918155.0826612902</v>
      </c>
      <c r="H58" s="7">
        <f>E58*F58</f>
        <v>3207956.5265624993</v>
      </c>
    </row>
    <row r="59" spans="1:8" x14ac:dyDescent="0.25">
      <c r="A59" t="s">
        <v>88</v>
      </c>
      <c r="B59" t="s">
        <v>87</v>
      </c>
      <c r="C59" t="s">
        <v>63</v>
      </c>
      <c r="D59" s="6">
        <v>174705</v>
      </c>
      <c r="E59" s="6">
        <f>(D59/16)*9</f>
        <v>98271.5625</v>
      </c>
      <c r="F59" s="2">
        <v>3.2836399999999997</v>
      </c>
      <c r="G59" s="7">
        <f t="shared" ref="G59" si="12">AVERAGEIF(B:B,"DE",E:E)</f>
        <v>3205583.3211206896</v>
      </c>
      <c r="H59" s="7">
        <f>E59*F59</f>
        <v>322688.43348749995</v>
      </c>
    </row>
    <row r="60" spans="1:8" x14ac:dyDescent="0.25">
      <c r="A60" t="s">
        <v>34</v>
      </c>
      <c r="B60" t="s">
        <v>33</v>
      </c>
      <c r="C60" t="s">
        <v>19</v>
      </c>
      <c r="D60" s="6">
        <v>572666</v>
      </c>
      <c r="E60" s="6">
        <f>(D60/16)*9</f>
        <v>322124.625</v>
      </c>
      <c r="F60" s="2">
        <v>4.3868670000000005</v>
      </c>
      <c r="G60" s="7">
        <f t="shared" ref="G60:G61" si="13">AVERAGEIF(B:B,"DT",E:E)</f>
        <v>2918155.0826612902</v>
      </c>
      <c r="H60" s="7">
        <f>E60*F60</f>
        <v>1413117.8872998753</v>
      </c>
    </row>
    <row r="61" spans="1:8" x14ac:dyDescent="0.25">
      <c r="A61" t="s">
        <v>34</v>
      </c>
      <c r="B61" t="s">
        <v>33</v>
      </c>
      <c r="C61" t="s">
        <v>5</v>
      </c>
      <c r="D61" s="6">
        <v>695484</v>
      </c>
      <c r="E61" s="6">
        <f>(D61/16)*9</f>
        <v>391209.75</v>
      </c>
      <c r="F61" s="2">
        <v>5.1811040000000022</v>
      </c>
      <c r="G61" s="7">
        <f t="shared" si="13"/>
        <v>2918155.0826612902</v>
      </c>
      <c r="H61" s="7">
        <f>E61*F61</f>
        <v>2026898.4005640009</v>
      </c>
    </row>
    <row r="62" spans="1:8" x14ac:dyDescent="0.25">
      <c r="A62" t="s">
        <v>88</v>
      </c>
      <c r="B62" t="s">
        <v>87</v>
      </c>
      <c r="C62" t="s">
        <v>67</v>
      </c>
      <c r="D62" s="6">
        <v>632500</v>
      </c>
      <c r="E62" s="6">
        <f>(D62/16)*9</f>
        <v>355781.25</v>
      </c>
      <c r="F62" s="2">
        <v>6.0397189999999998</v>
      </c>
      <c r="G62" s="7">
        <f t="shared" ref="G62" si="14">AVERAGEIF(B:B,"DE",E:E)</f>
        <v>3205583.3211206896</v>
      </c>
      <c r="H62" s="7">
        <f>E62*F62</f>
        <v>2148818.7754687499</v>
      </c>
    </row>
    <row r="63" spans="1:8" x14ac:dyDescent="0.25">
      <c r="A63" t="s">
        <v>34</v>
      </c>
      <c r="B63" t="s">
        <v>33</v>
      </c>
      <c r="C63" t="s">
        <v>1</v>
      </c>
      <c r="D63" s="6">
        <v>4000000</v>
      </c>
      <c r="E63" s="6">
        <f>(D63/16)*9</f>
        <v>2250000</v>
      </c>
      <c r="F63" s="2">
        <v>6.1869299999999994</v>
      </c>
      <c r="G63" s="7">
        <f t="shared" ref="G63:G64" si="15">AVERAGEIF(B:B,"DT",E:E)</f>
        <v>2918155.0826612902</v>
      </c>
      <c r="H63" s="7">
        <f>E63*F63</f>
        <v>13920592.499999998</v>
      </c>
    </row>
    <row r="64" spans="1:8" x14ac:dyDescent="0.25">
      <c r="A64" t="s">
        <v>34</v>
      </c>
      <c r="B64" t="s">
        <v>33</v>
      </c>
      <c r="C64" t="s">
        <v>20</v>
      </c>
      <c r="D64" s="6">
        <v>5914431</v>
      </c>
      <c r="E64" s="6">
        <f>(D64/16)*9</f>
        <v>3326867.4375</v>
      </c>
      <c r="F64" s="2">
        <v>6.4068029999999991</v>
      </c>
      <c r="G64" s="7">
        <f t="shared" si="15"/>
        <v>2918155.0826612902</v>
      </c>
      <c r="H64" s="7">
        <f>E64*F64</f>
        <v>21314584.279177308</v>
      </c>
    </row>
    <row r="65" spans="1:8" x14ac:dyDescent="0.25">
      <c r="A65" t="s">
        <v>55</v>
      </c>
      <c r="B65" t="s">
        <v>54</v>
      </c>
      <c r="C65" t="s">
        <v>44</v>
      </c>
      <c r="D65" s="6">
        <v>2116593</v>
      </c>
      <c r="E65" s="6">
        <f>(D65/16)*9</f>
        <v>1190583.5625</v>
      </c>
      <c r="F65" s="2">
        <v>9.6064389999999982</v>
      </c>
      <c r="G65" s="7">
        <f>AVERAGEIF(B:B,"LB",E:E)</f>
        <v>3072444.1593749998</v>
      </c>
      <c r="H65" s="7">
        <f>E65*F65</f>
        <v>11437268.367558936</v>
      </c>
    </row>
    <row r="66" spans="1:8" x14ac:dyDescent="0.25">
      <c r="A66" t="s">
        <v>88</v>
      </c>
      <c r="B66" t="s">
        <v>87</v>
      </c>
      <c r="C66" t="s">
        <v>59</v>
      </c>
      <c r="D66" s="6">
        <v>8000000</v>
      </c>
      <c r="E66" s="6">
        <f>(D66/16)*9</f>
        <v>4500000</v>
      </c>
      <c r="F66" s="2">
        <v>10.216418000000001</v>
      </c>
      <c r="G66" s="7">
        <f t="shared" ref="G66" si="16">AVERAGEIF(B:B,"DE",E:E)</f>
        <v>3205583.3211206896</v>
      </c>
      <c r="H66" s="7">
        <f>E66*F66</f>
        <v>45973881.000000007</v>
      </c>
    </row>
    <row r="67" spans="1:8" x14ac:dyDescent="0.25">
      <c r="A67" t="s">
        <v>34</v>
      </c>
      <c r="B67" t="s">
        <v>33</v>
      </c>
      <c r="C67" t="s">
        <v>23</v>
      </c>
      <c r="D67" s="6">
        <v>9666666</v>
      </c>
      <c r="E67" s="6">
        <f>(D67/16)*9</f>
        <v>5437499.625</v>
      </c>
      <c r="F67" s="2">
        <v>10.372909999999989</v>
      </c>
      <c r="G67" s="7">
        <f>AVERAGEIF(B:B,"DT",E:E)</f>
        <v>2918155.0826612902</v>
      </c>
      <c r="H67" s="7">
        <f>E67*F67</f>
        <v>56402694.235158689</v>
      </c>
    </row>
    <row r="68" spans="1:8" x14ac:dyDescent="0.25">
      <c r="A68" t="s">
        <v>88</v>
      </c>
      <c r="B68" t="s">
        <v>87</v>
      </c>
      <c r="C68" t="s">
        <v>77</v>
      </c>
      <c r="D68" s="6">
        <v>7906250</v>
      </c>
      <c r="E68" s="6">
        <f>(D68/16)*9</f>
        <v>4447265.625</v>
      </c>
      <c r="F68" s="2">
        <v>11.697605999999983</v>
      </c>
      <c r="G68" s="7">
        <f t="shared" ref="G68:G71" si="17">AVERAGEIF(B:B,"DE",E:E)</f>
        <v>3205583.3211206896</v>
      </c>
      <c r="H68" s="7">
        <f>E68*F68</f>
        <v>52022361.058593675</v>
      </c>
    </row>
    <row r="69" spans="1:8" x14ac:dyDescent="0.25">
      <c r="A69" t="s">
        <v>88</v>
      </c>
      <c r="B69" t="s">
        <v>87</v>
      </c>
      <c r="C69" t="s">
        <v>70</v>
      </c>
      <c r="D69" s="6">
        <v>3170956</v>
      </c>
      <c r="E69" s="6">
        <f>(D69/16)*9</f>
        <v>1783662.75</v>
      </c>
      <c r="F69" s="2">
        <v>11.740575000000005</v>
      </c>
      <c r="G69" s="7">
        <f t="shared" si="17"/>
        <v>3205583.3211206896</v>
      </c>
      <c r="H69" s="7">
        <f>E69*F69</f>
        <v>20941226.291081261</v>
      </c>
    </row>
    <row r="70" spans="1:8" x14ac:dyDescent="0.25">
      <c r="A70" t="s">
        <v>88</v>
      </c>
      <c r="B70" t="s">
        <v>87</v>
      </c>
      <c r="C70" t="s">
        <v>71</v>
      </c>
      <c r="D70" s="6">
        <v>1178514</v>
      </c>
      <c r="E70" s="6">
        <f>(D70/16)*9</f>
        <v>662914.125</v>
      </c>
      <c r="F70" s="2">
        <v>15.993479000000008</v>
      </c>
      <c r="G70" s="7">
        <f t="shared" si="17"/>
        <v>3205583.3211206896</v>
      </c>
      <c r="H70" s="7">
        <f>E70*F70</f>
        <v>10602303.136990881</v>
      </c>
    </row>
    <row r="71" spans="1:8" x14ac:dyDescent="0.25">
      <c r="A71" t="s">
        <v>88</v>
      </c>
      <c r="B71" t="s">
        <v>87</v>
      </c>
      <c r="C71" t="s">
        <v>76</v>
      </c>
      <c r="D71" s="6">
        <v>2239044</v>
      </c>
      <c r="E71" s="6">
        <f>(D71/16)*9</f>
        <v>1259462.25</v>
      </c>
      <c r="F71" s="2">
        <v>16.342213999999998</v>
      </c>
      <c r="G71" s="7">
        <f t="shared" si="17"/>
        <v>3205583.3211206896</v>
      </c>
      <c r="H71" s="7">
        <f>E71*F71</f>
        <v>20582401.614421498</v>
      </c>
    </row>
    <row r="72" spans="1:8" x14ac:dyDescent="0.25">
      <c r="A72" t="s">
        <v>34</v>
      </c>
      <c r="B72" t="s">
        <v>33</v>
      </c>
      <c r="C72" t="s">
        <v>25</v>
      </c>
      <c r="D72" s="6">
        <v>2307945</v>
      </c>
      <c r="E72" s="6">
        <f>(D72/16)*9</f>
        <v>1298219.0625</v>
      </c>
      <c r="F72" s="2">
        <v>17.614387000000001</v>
      </c>
      <c r="G72" s="7">
        <f>AVERAGEIF(B:B,"DT",E:E)</f>
        <v>2918155.0826612902</v>
      </c>
      <c r="H72" s="7">
        <f>E72*F72</f>
        <v>22867332.977652188</v>
      </c>
    </row>
    <row r="73" spans="1:8" x14ac:dyDescent="0.25">
      <c r="A73" t="s">
        <v>55</v>
      </c>
      <c r="B73" t="s">
        <v>54</v>
      </c>
      <c r="C73" t="s">
        <v>40</v>
      </c>
      <c r="D73" s="6">
        <v>2205980</v>
      </c>
      <c r="E73" s="6">
        <f>(D73/16)*9</f>
        <v>1240863.75</v>
      </c>
      <c r="F73" s="2">
        <v>19.032526000000004</v>
      </c>
      <c r="G73" s="7">
        <f>AVERAGEIF(B:B,"LB",E:E)</f>
        <v>3072444.1593749998</v>
      </c>
      <c r="H73" s="7">
        <f>E73*F73</f>
        <v>23616771.584332507</v>
      </c>
    </row>
    <row r="74" spans="1:8" x14ac:dyDescent="0.25">
      <c r="A74" t="s">
        <v>34</v>
      </c>
      <c r="B74" t="s">
        <v>33</v>
      </c>
      <c r="C74" t="s">
        <v>4</v>
      </c>
      <c r="D74" s="6">
        <v>4687500</v>
      </c>
      <c r="E74" s="6">
        <f>(D74/16)*9</f>
        <v>2636718.75</v>
      </c>
      <c r="F74" s="2">
        <v>23.746905999999996</v>
      </c>
      <c r="G74" s="7">
        <f t="shared" ref="G74:G77" si="18">AVERAGEIF(B:B,"DT",E:E)</f>
        <v>2918155.0826612902</v>
      </c>
      <c r="H74" s="7">
        <f>E74*F74</f>
        <v>62613912.304687485</v>
      </c>
    </row>
    <row r="75" spans="1:8" x14ac:dyDescent="0.25">
      <c r="A75" t="s">
        <v>34</v>
      </c>
      <c r="B75" t="s">
        <v>33</v>
      </c>
      <c r="C75" t="s">
        <v>9</v>
      </c>
      <c r="D75" s="6">
        <v>14600000</v>
      </c>
      <c r="E75" s="6">
        <f>(D75/16)*9</f>
        <v>8212500</v>
      </c>
      <c r="F75" s="2">
        <v>24.491997999999995</v>
      </c>
      <c r="G75" s="7">
        <f t="shared" si="18"/>
        <v>2918155.0826612902</v>
      </c>
      <c r="H75" s="7">
        <f>E75*F75</f>
        <v>201140533.57499996</v>
      </c>
    </row>
    <row r="76" spans="1:8" x14ac:dyDescent="0.25">
      <c r="A76" t="s">
        <v>34</v>
      </c>
      <c r="B76" t="s">
        <v>33</v>
      </c>
      <c r="C76" t="s">
        <v>11</v>
      </c>
      <c r="D76" s="6">
        <v>1161642</v>
      </c>
      <c r="E76" s="6">
        <f>(D76/16)*9</f>
        <v>653423.625</v>
      </c>
      <c r="F76" s="2">
        <v>28.853698999999999</v>
      </c>
      <c r="G76" s="7">
        <f t="shared" si="18"/>
        <v>2918155.0826612902</v>
      </c>
      <c r="H76" s="7">
        <f>E76*F76</f>
        <v>18853688.595238876</v>
      </c>
    </row>
    <row r="77" spans="1:8" x14ac:dyDescent="0.25">
      <c r="A77" t="s">
        <v>34</v>
      </c>
      <c r="B77" t="s">
        <v>33</v>
      </c>
      <c r="C77" t="s">
        <v>28</v>
      </c>
      <c r="D77" s="6">
        <v>2671619</v>
      </c>
      <c r="E77" s="6">
        <f>(D77/16)*9</f>
        <v>1502785.6875</v>
      </c>
      <c r="F77" s="2">
        <v>30.293409999999994</v>
      </c>
      <c r="G77" s="7">
        <f t="shared" si="18"/>
        <v>2918155.0826612902</v>
      </c>
      <c r="H77" s="7">
        <f>E77*F77</f>
        <v>45524502.973569363</v>
      </c>
    </row>
    <row r="78" spans="1:8" x14ac:dyDescent="0.25">
      <c r="A78" t="s">
        <v>55</v>
      </c>
      <c r="B78" t="s">
        <v>54</v>
      </c>
      <c r="C78" t="s">
        <v>35</v>
      </c>
      <c r="D78" s="6">
        <v>3812500</v>
      </c>
      <c r="E78" s="6">
        <f>(D78/16)*9</f>
        <v>2144531.25</v>
      </c>
      <c r="F78" s="2">
        <v>42.798068000000008</v>
      </c>
      <c r="G78" s="7">
        <f>AVERAGEIF(B:B,"LB",E:E)</f>
        <v>3072444.1593749998</v>
      </c>
      <c r="H78" s="7">
        <f>E78*F78</f>
        <v>91781794.265625015</v>
      </c>
    </row>
    <row r="79" spans="1:8" x14ac:dyDescent="0.25">
      <c r="A79" t="s">
        <v>88</v>
      </c>
      <c r="B79" t="s">
        <v>87</v>
      </c>
      <c r="C79" t="s">
        <v>68</v>
      </c>
      <c r="D79" s="6">
        <v>3162648</v>
      </c>
      <c r="E79" s="6">
        <f>(D79/16)*9</f>
        <v>1778989.5</v>
      </c>
      <c r="F79" s="2" t="e">
        <v>#N/A</v>
      </c>
      <c r="G79" s="7">
        <f t="shared" ref="G79:G81" si="19">AVERAGEIF(B:B,"DE",E:E)</f>
        <v>3205583.3211206896</v>
      </c>
      <c r="H79" s="7" t="e">
        <f>E79/F79</f>
        <v>#N/A</v>
      </c>
    </row>
    <row r="80" spans="1:8" x14ac:dyDescent="0.25">
      <c r="A80" t="s">
        <v>88</v>
      </c>
      <c r="B80" t="s">
        <v>87</v>
      </c>
      <c r="C80" t="s">
        <v>62</v>
      </c>
      <c r="D80" s="6">
        <v>19625000</v>
      </c>
      <c r="E80" s="5">
        <f>(D80/16)*9</f>
        <v>11039062.5</v>
      </c>
      <c r="F80" s="2" t="e">
        <v>#N/A</v>
      </c>
      <c r="G80" s="7">
        <f t="shared" si="19"/>
        <v>3205583.3211206896</v>
      </c>
      <c r="H80" s="7" t="e">
        <f>E80/F80</f>
        <v>#N/A</v>
      </c>
    </row>
    <row r="81" spans="1:8" x14ac:dyDescent="0.25">
      <c r="A81" t="s">
        <v>88</v>
      </c>
      <c r="B81" t="s">
        <v>87</v>
      </c>
      <c r="C81" t="s">
        <v>84</v>
      </c>
      <c r="D81" s="6">
        <v>2125000</v>
      </c>
      <c r="E81" s="6">
        <f>(D81/16)*9</f>
        <v>1195312.5</v>
      </c>
      <c r="F81" s="2" t="e">
        <v>#N/A</v>
      </c>
      <c r="G81" s="7">
        <f t="shared" si="19"/>
        <v>3205583.3211206896</v>
      </c>
      <c r="H81" s="7" t="e">
        <f>E81/F81</f>
        <v>#N/A</v>
      </c>
    </row>
  </sheetData>
  <autoFilter ref="A1:H1">
    <sortState ref="A2:M8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Salary Cap-EPA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2020-07-19T23:43:41Z</dcterms:created>
  <dcterms:modified xsi:type="dcterms:W3CDTF">2020-07-20T04:05:46Z</dcterms:modified>
</cp:coreProperties>
</file>