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исание" sheetId="1" r:id="rId4"/>
    <sheet state="visible" name="Названия" sheetId="2" r:id="rId5"/>
    <sheet state="visible" name="Цены" sheetId="3" r:id="rId6"/>
    <sheet state="visible" name="Купоны" sheetId="4" r:id="rId7"/>
    <sheet state="visible" name="Дивиденды" sheetId="5" r:id="rId8"/>
    <sheet state="visible" name="Див.доходность" sheetId="6" r:id="rId9"/>
    <sheet state="visible" name="Оферты" sheetId="7" r:id="rId10"/>
  </sheets>
  <definedNames/>
  <calcPr/>
</workbook>
</file>

<file path=xl/sharedStrings.xml><?xml version="1.0" encoding="utf-8"?>
<sst xmlns="http://schemas.openxmlformats.org/spreadsheetml/2006/main" count="86" uniqueCount="47">
  <si>
    <t>Примеры использования API Московской биржи в таблицах.</t>
  </si>
  <si>
    <t>Google Таблицы. Хабр:</t>
  </si>
  <si>
    <t>https://habr.com/ru/post/486716/</t>
  </si>
  <si>
    <t>Google Таблицы. Т—Ж:</t>
  </si>
  <si>
    <t>https://journal.tinkoff.ru/list/spreadsheets-for-investor/</t>
  </si>
  <si>
    <t>Google SpreadSheet. Description:</t>
  </si>
  <si>
    <t>https://habr.com/en/post/487436/</t>
  </si>
  <si>
    <t>Пример использования:</t>
  </si>
  <si>
    <t>https://journal.tinkoff.ru/investment-report/</t>
  </si>
  <si>
    <t>Microsoft Excel / LibreOffice Calc:</t>
  </si>
  <si>
    <t>https://habr.com/ru/post/498268/</t>
  </si>
  <si>
    <t xml:space="preserve">Составил: </t>
  </si>
  <si>
    <t>Михаил Шардин, февраль/август 2020 года, 
правки - 13.06.2022</t>
  </si>
  <si>
    <t>Получение названия акции</t>
  </si>
  <si>
    <t>Тикер</t>
  </si>
  <si>
    <t>Ссылка для поиска boardid:</t>
  </si>
  <si>
    <t>Автоматическое получение наименования:</t>
  </si>
  <si>
    <t>YNDX</t>
  </si>
  <si>
    <t>Получение названия ETF</t>
  </si>
  <si>
    <t>FXMM</t>
  </si>
  <si>
    <t>Получение названия ОФЗ</t>
  </si>
  <si>
    <t>SECID</t>
  </si>
  <si>
    <t>SU29006RMFS2</t>
  </si>
  <si>
    <t>Получение названия корпоративной облигации</t>
  </si>
  <si>
    <t>RU000A1018X4</t>
  </si>
  <si>
    <t>Получение цены акции</t>
  </si>
  <si>
    <t>Автоматическое получение цены:</t>
  </si>
  <si>
    <t>SBER</t>
  </si>
  <si>
    <t>Получение цены ETF</t>
  </si>
  <si>
    <t>Получение цены ОФЗ</t>
  </si>
  <si>
    <t>Получение цены корпоративной облигации</t>
  </si>
  <si>
    <t>Получение даты следующего купона и значения для ОФЗ</t>
  </si>
  <si>
    <t>Автоматическое получение даты следующего купона:</t>
  </si>
  <si>
    <t>Автоматическое получение значения следующего купона:</t>
  </si>
  <si>
    <t>Получение даты следующего купона и значения для корпоративной облигации</t>
  </si>
  <si>
    <t>Получение дат и значений дивидендов для акций Мосбиржи</t>
  </si>
  <si>
    <t>Автоматическое получение даты:</t>
  </si>
  <si>
    <t>Автоматическое получение значения:</t>
  </si>
  <si>
    <t>TATN</t>
  </si>
  <si>
    <t>Получение последнего значения дивиденда</t>
  </si>
  <si>
    <t>Дивидендная доходность на конкретную дату для ОФЗ</t>
  </si>
  <si>
    <t>Доходность на дату:</t>
  </si>
  <si>
    <t>Автоматическое получение значения доходности:</t>
  </si>
  <si>
    <t>Дивидендная доходность на конкретную дату для корпоративной облигации</t>
  </si>
  <si>
    <t>Получение даты оферты для ОФЗ</t>
  </si>
  <si>
    <t>Получение даты оферты для корпоративной облигации</t>
  </si>
  <si>
    <t>RU000A0JW0S4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</si>
</sst>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0000FF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horizontal="center" readingOrder="0" shrinkToFit="0" vertical="center" wrapText="0"/>
    </xf>
    <xf borderId="1" fillId="0" fontId="10" numFmtId="0" xfId="0" applyBorder="1" applyFont="1"/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5" numFmtId="165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right" vertical="center"/>
    </xf>
    <xf borderId="0" fillId="0" fontId="5" numFmtId="165" xfId="0" applyAlignment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6">
    <tableStyle count="3" pivot="0" name="Названия-style">
      <tableStyleElement dxfId="1" type="headerRow"/>
      <tableStyleElement dxfId="2" type="firstRowStripe"/>
      <tableStyleElement dxfId="3" type="secondRowStripe"/>
    </tableStyle>
    <tableStyle count="3" pivot="0" name="Названия-style 2">
      <tableStyleElement dxfId="1" type="headerRow"/>
      <tableStyleElement dxfId="2" type="firstRowStripe"/>
      <tableStyleElement dxfId="3" type="secondRowStripe"/>
    </tableStyle>
    <tableStyle count="3" pivot="0" name="Названия-style 3">
      <tableStyleElement dxfId="1" type="headerRow"/>
      <tableStyleElement dxfId="2" type="firstRowStripe"/>
      <tableStyleElement dxfId="3" type="secondRowStripe"/>
    </tableStyle>
    <tableStyle count="3" pivot="0" name="Названия-style 4">
      <tableStyleElement dxfId="1" type="headerRow"/>
      <tableStyleElement dxfId="2" type="firstRowStripe"/>
      <tableStyleElement dxfId="3" type="secondRowStripe"/>
    </tableStyle>
    <tableStyle count="3" pivot="0" name="Цены-style">
      <tableStyleElement dxfId="4" type="headerRow"/>
      <tableStyleElement dxfId="2" type="firstRowStripe"/>
      <tableStyleElement dxfId="5" type="secondRowStripe"/>
    </tableStyle>
    <tableStyle count="3" pivot="0" name="Цены-style 2">
      <tableStyleElement dxfId="4" type="headerRow"/>
      <tableStyleElement dxfId="2" type="firstRowStripe"/>
      <tableStyleElement dxfId="5" type="secondRowStripe"/>
    </tableStyle>
    <tableStyle count="3" pivot="0" name="Цены-style 3">
      <tableStyleElement dxfId="1" type="headerRow"/>
      <tableStyleElement dxfId="2" type="firstRowStripe"/>
      <tableStyleElement dxfId="3" type="secondRowStripe"/>
    </tableStyle>
    <tableStyle count="3" pivot="0" name="Цены-style 4">
      <tableStyleElement dxfId="1" type="headerRow"/>
      <tableStyleElement dxfId="2" type="firstRowStripe"/>
      <tableStyleElement dxfId="3" type="secondRowStripe"/>
    </tableStyle>
    <tableStyle count="3" pivot="0" name="Купоны-style">
      <tableStyleElement dxfId="1" type="headerRow"/>
      <tableStyleElement dxfId="2" type="firstRowStripe"/>
      <tableStyleElement dxfId="3" type="secondRowStripe"/>
    </tableStyle>
    <tableStyle count="3" pivot="0" name="Купоны-style 2">
      <tableStyleElement dxfId="1" type="headerRow"/>
      <tableStyleElement dxfId="2" type="firstRowStripe"/>
      <tableStyleElement dxfId="3" type="secondRowStripe"/>
    </tableStyle>
    <tableStyle count="3" pivot="0" name="Дивиденды-style">
      <tableStyleElement dxfId="4" type="headerRow"/>
      <tableStyleElement dxfId="2" type="firstRowStripe"/>
      <tableStyleElement dxfId="5" type="secondRowStripe"/>
    </tableStyle>
    <tableStyle count="3" pivot="0" name="Дивиденды-style 2">
      <tableStyleElement dxfId="4" type="headerRow"/>
      <tableStyleElement dxfId="2" type="firstRowStripe"/>
      <tableStyleElement dxfId="5" type="secondRowStripe"/>
    </tableStyle>
    <tableStyle count="3" pivot="0" name="Див.доходность-style">
      <tableStyleElement dxfId="1" type="headerRow"/>
      <tableStyleElement dxfId="2" type="firstRowStripe"/>
      <tableStyleElement dxfId="3" type="secondRowStripe"/>
    </tableStyle>
    <tableStyle count="3" pivot="0" name="Див.доходность-style 2">
      <tableStyleElement dxfId="1" type="headerRow"/>
      <tableStyleElement dxfId="2" type="firstRowStripe"/>
      <tableStyleElement dxfId="3" type="secondRowStripe"/>
    </tableStyle>
    <tableStyle count="3" pivot="0" name="Оферты-style">
      <tableStyleElement dxfId="1" type="headerRow"/>
      <tableStyleElement dxfId="2" type="firstRowStripe"/>
      <tableStyleElement dxfId="3" type="secondRowStripe"/>
    </tableStyle>
    <tableStyle count="3" pivot="0" name="Оферты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C3" displayName="Table_1" id="1">
  <tableColumns count="3">
    <tableColumn name="Тикер" id="1"/>
    <tableColumn name="Ссылка для поиска boardid:" id="2"/>
    <tableColumn name="Автоматическое получение наименования:" id="3"/>
  </tableColumns>
  <tableStyleInfo name="Названия-style" showColumnStripes="0" showFirstColumn="1" showLastColumn="1" showRowStripes="1"/>
</table>
</file>

<file path=xl/tables/table10.xml><?xml version="1.0" encoding="utf-8"?>
<table xmlns="http://schemas.openxmlformats.org/spreadsheetml/2006/main" ref="A6:C7" displayName="Table_10" id="10">
  <tableColumns count="3">
    <tableColumn name="SECID" id="1"/>
    <tableColumn name="Автоматическое получение даты следующего купона:" id="2"/>
    <tableColumn name="Автоматическое получение значения следующего купона:" id="3"/>
  </tableColumns>
  <tableStyleInfo name="Купоны-style 2" showColumnStripes="0" showFirstColumn="1" showLastColumn="1" showRowStripes="1"/>
</table>
</file>

<file path=xl/tables/table11.xml><?xml version="1.0" encoding="utf-8"?>
<table xmlns="http://schemas.openxmlformats.org/spreadsheetml/2006/main" ref="A2:C14" displayName="Table_11" id="11">
  <tableColumns count="3">
    <tableColumn name="SECID" id="1"/>
    <tableColumn name="Автоматическое получение даты:" id="2"/>
    <tableColumn name="Автоматическое получение значения:" id="3"/>
  </tableColumns>
  <tableStyleInfo name="Дивиденды-style" showColumnStripes="0" showFirstColumn="1" showLastColumn="1" showRowStripes="1"/>
</table>
</file>

<file path=xl/tables/table12.xml><?xml version="1.0" encoding="utf-8"?>
<table xmlns="http://schemas.openxmlformats.org/spreadsheetml/2006/main" ref="A18:C19" displayName="Table_12" id="12">
  <tableColumns count="3">
    <tableColumn name="SECID" id="1"/>
    <tableColumn name="Автоматическое получение даты:" id="2"/>
    <tableColumn name="Автоматическое получение значения:" id="3"/>
  </tableColumns>
  <tableStyleInfo name="Дивиденды-style 2" showColumnStripes="0" showFirstColumn="1" showLastColumn="1" showRowStripes="1"/>
</table>
</file>

<file path=xl/tables/table13.xml><?xml version="1.0" encoding="utf-8"?>
<table xmlns="http://schemas.openxmlformats.org/spreadsheetml/2006/main" ref="A2:C4" displayName="Table_13" id="13">
  <tableColumns count="3">
    <tableColumn name="SECID" id="1"/>
    <tableColumn name="Доходность на дату:" id="2"/>
    <tableColumn name="Автоматическое получение значения доходности:" id="3"/>
  </tableColumns>
  <tableStyleInfo name="Див.доходность-style" showColumnStripes="0" showFirstColumn="1" showLastColumn="1" showRowStripes="1"/>
</table>
</file>

<file path=xl/tables/table14.xml><?xml version="1.0" encoding="utf-8"?>
<table xmlns="http://schemas.openxmlformats.org/spreadsheetml/2006/main" ref="A6:C7" displayName="Table_14" id="14">
  <tableColumns count="3">
    <tableColumn name="SECID" id="1"/>
    <tableColumn name="Доходность на дату:" id="2"/>
    <tableColumn name="Автоматическое получение значения доходности:" id="3"/>
  </tableColumns>
  <tableStyleInfo name="Див.доходность-style 2" showColumnStripes="0" showFirstColumn="1" showLastColumn="1" showRowStripes="1"/>
</table>
</file>

<file path=xl/tables/table15.xml><?xml version="1.0" encoding="utf-8"?>
<table xmlns="http://schemas.openxmlformats.org/spreadsheetml/2006/main" ref="A2:B3" displayName="Table_15" id="15">
  <tableColumns count="2">
    <tableColumn name="SECID" id="1"/>
    <tableColumn name="Автоматическое получение даты:" id="2"/>
  </tableColumns>
  <tableStyleInfo name="Оферты-style" showColumnStripes="0" showFirstColumn="1" showLastColumn="1" showRowStripes="1"/>
</table>
</file>

<file path=xl/tables/table16.xml><?xml version="1.0" encoding="utf-8"?>
<table xmlns="http://schemas.openxmlformats.org/spreadsheetml/2006/main" ref="A6:B7" displayName="Table_16" id="16">
  <tableColumns count="2">
    <tableColumn name="SECID" id="1"/>
    <tableColumn name="Автоматическое получение даты:" id="2"/>
  </tableColumns>
  <tableStyleInfo name="Оферты-style 2" showColumnStripes="0" showFirstColumn="1" showLastColumn="1" showRowStripes="1"/>
</table>
</file>

<file path=xl/tables/table2.xml><?xml version="1.0" encoding="utf-8"?>
<table xmlns="http://schemas.openxmlformats.org/spreadsheetml/2006/main" ref="A6:C7" displayName="Table_2" id="2">
  <tableColumns count="3">
    <tableColumn name="Тикер" id="1"/>
    <tableColumn name="Ссылка для поиска boardid:" id="2"/>
    <tableColumn name="Автоматическое получение наименования:" id="3"/>
  </tableColumns>
  <tableStyleInfo name="Названия-style 2" showColumnStripes="0" showFirstColumn="1" showLastColumn="1" showRowStripes="1"/>
</table>
</file>

<file path=xl/tables/table3.xml><?xml version="1.0" encoding="utf-8"?>
<table xmlns="http://schemas.openxmlformats.org/spreadsheetml/2006/main" ref="A10:C11" displayName="Table_3" id="3">
  <tableColumns count="3">
    <tableColumn name="SECID" id="1"/>
    <tableColumn name="Ссылка для поиска boardid:" id="2"/>
    <tableColumn name="Автоматическое получение наименования:" id="3"/>
  </tableColumns>
  <tableStyleInfo name="Названия-style 3" showColumnStripes="0" showFirstColumn="1" showLastColumn="1" showRowStripes="1"/>
</table>
</file>

<file path=xl/tables/table4.xml><?xml version="1.0" encoding="utf-8"?>
<table xmlns="http://schemas.openxmlformats.org/spreadsheetml/2006/main" ref="A14:C15" displayName="Table_4" id="4">
  <tableColumns count="3">
    <tableColumn name="SECID" id="1"/>
    <tableColumn name="Ссылка для поиска boardid:" id="2"/>
    <tableColumn name="Автоматическое получение наименования:" id="3"/>
  </tableColumns>
  <tableStyleInfo name="Названия-style 4" showColumnStripes="0" showFirstColumn="1" showLastColumn="1" showRowStripes="1"/>
</table>
</file>

<file path=xl/tables/table5.xml><?xml version="1.0" encoding="utf-8"?>
<table xmlns="http://schemas.openxmlformats.org/spreadsheetml/2006/main" ref="A2:B3" displayName="Table_5" id="5">
  <tableColumns count="2">
    <tableColumn name="Тикер" id="1"/>
    <tableColumn name="Автоматическое получение цены:" id="2"/>
  </tableColumns>
  <tableStyleInfo name="Цены-style" showColumnStripes="0" showFirstColumn="1" showLastColumn="1" showRowStripes="1"/>
</table>
</file>

<file path=xl/tables/table6.xml><?xml version="1.0" encoding="utf-8"?>
<table xmlns="http://schemas.openxmlformats.org/spreadsheetml/2006/main" ref="A6:B7" displayName="Table_6" id="6">
  <tableColumns count="2">
    <tableColumn name="Тикер" id="1"/>
    <tableColumn name="Автоматическое получение цены:" id="2"/>
  </tableColumns>
  <tableStyleInfo name="Цены-style 2" showColumnStripes="0" showFirstColumn="1" showLastColumn="1" showRowStripes="1"/>
</table>
</file>

<file path=xl/tables/table7.xml><?xml version="1.0" encoding="utf-8"?>
<table xmlns="http://schemas.openxmlformats.org/spreadsheetml/2006/main" ref="A10:B11" displayName="Table_7" id="7">
  <tableColumns count="2">
    <tableColumn name="SECID" id="1"/>
    <tableColumn name="Автоматическое получение цены:" id="2"/>
  </tableColumns>
  <tableStyleInfo name="Цены-style 3" showColumnStripes="0" showFirstColumn="1" showLastColumn="1" showRowStripes="1"/>
</table>
</file>

<file path=xl/tables/table8.xml><?xml version="1.0" encoding="utf-8"?>
<table xmlns="http://schemas.openxmlformats.org/spreadsheetml/2006/main" ref="A14:B15" displayName="Table_8" id="8">
  <tableColumns count="2">
    <tableColumn name="SECID" id="1"/>
    <tableColumn name="Автоматическое получение цены:" id="2"/>
  </tableColumns>
  <tableStyleInfo name="Цены-style 4" showColumnStripes="0" showFirstColumn="1" showLastColumn="1" showRowStripes="1"/>
</table>
</file>

<file path=xl/tables/table9.xml><?xml version="1.0" encoding="utf-8"?>
<table xmlns="http://schemas.openxmlformats.org/spreadsheetml/2006/main" ref="A2:C3" displayName="Table_9" id="9">
  <tableColumns count="3">
    <tableColumn name="SECID" id="1"/>
    <tableColumn name="Автоматическое получение даты следующего купона:" id="2"/>
    <tableColumn name="Автоматическое получение значения следующего купона:" id="3"/>
  </tableColumns>
  <tableStyleInfo name="Купон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br.com/ru/post/486716/" TargetMode="External"/><Relationship Id="rId2" Type="http://schemas.openxmlformats.org/officeDocument/2006/relationships/hyperlink" Target="https://journal.tinkoff.ru/list/spreadsheets-for-investor/" TargetMode="External"/><Relationship Id="rId3" Type="http://schemas.openxmlformats.org/officeDocument/2006/relationships/hyperlink" Target="https://habr.com/en/post/487436/" TargetMode="External"/><Relationship Id="rId4" Type="http://schemas.openxmlformats.org/officeDocument/2006/relationships/hyperlink" Target="https://journal.tinkoff.ru/investment-report/" TargetMode="External"/><Relationship Id="rId5" Type="http://schemas.openxmlformats.org/officeDocument/2006/relationships/hyperlink" Target="https://habr.com/ru/post/498268/" TargetMode="External"/><Relationship Id="rId6" Type="http://schemas.openxmlformats.org/officeDocument/2006/relationships/hyperlink" Target="https://shardin.name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1" t="s">
        <v>0</v>
      </c>
      <c r="B1" s="2"/>
      <c r="C1" s="2"/>
      <c r="D1" s="2"/>
      <c r="E1" s="2"/>
    </row>
    <row r="2">
      <c r="A2" s="3"/>
      <c r="B2" s="3"/>
      <c r="C2" s="2"/>
      <c r="D2" s="2"/>
      <c r="E2" s="2"/>
    </row>
    <row r="3">
      <c r="A3" s="3" t="s">
        <v>1</v>
      </c>
      <c r="B3" s="4" t="s">
        <v>2</v>
      </c>
      <c r="C3" s="2"/>
      <c r="D3" s="2"/>
      <c r="E3" s="2"/>
    </row>
    <row r="4">
      <c r="A4" s="3" t="s">
        <v>3</v>
      </c>
      <c r="B4" s="5" t="s">
        <v>4</v>
      </c>
      <c r="C4" s="6"/>
      <c r="D4" s="6"/>
      <c r="E4" s="2"/>
    </row>
    <row r="5">
      <c r="A5" s="3" t="s">
        <v>5</v>
      </c>
      <c r="B5" s="4" t="s">
        <v>6</v>
      </c>
      <c r="C5" s="6"/>
      <c r="D5" s="6"/>
      <c r="E5" s="2"/>
    </row>
    <row r="6">
      <c r="A6" s="3" t="s">
        <v>7</v>
      </c>
      <c r="B6" s="7" t="s">
        <v>8</v>
      </c>
      <c r="C6" s="2"/>
      <c r="D6" s="2"/>
      <c r="E6" s="2"/>
    </row>
    <row r="7">
      <c r="A7" s="8"/>
      <c r="B7" s="9"/>
      <c r="C7" s="6"/>
      <c r="D7" s="6"/>
      <c r="E7" s="2"/>
    </row>
    <row r="8">
      <c r="A8" s="8" t="s">
        <v>9</v>
      </c>
      <c r="B8" s="9" t="s">
        <v>10</v>
      </c>
      <c r="C8" s="6"/>
      <c r="D8" s="6"/>
      <c r="E8" s="2"/>
    </row>
    <row r="9">
      <c r="A9" s="3"/>
      <c r="B9" s="10"/>
      <c r="C9" s="2"/>
      <c r="D9" s="2"/>
      <c r="E9" s="2"/>
    </row>
    <row r="10">
      <c r="A10" s="3" t="s">
        <v>11</v>
      </c>
      <c r="B10" s="7" t="s">
        <v>12</v>
      </c>
      <c r="C10" s="2"/>
      <c r="D10" s="2"/>
      <c r="E10" s="2"/>
    </row>
    <row r="11">
      <c r="A11" s="2"/>
      <c r="B11" s="2"/>
      <c r="C11" s="2"/>
      <c r="D11" s="2"/>
      <c r="E11" s="2"/>
    </row>
  </sheetData>
  <hyperlinks>
    <hyperlink r:id="rId1" ref="B3"/>
    <hyperlink r:id="rId2" ref="B4"/>
    <hyperlink r:id="rId3" ref="B5"/>
    <hyperlink r:id="rId4" ref="B6"/>
    <hyperlink r:id="rId5" ref="B8"/>
    <hyperlink r:id="rId6" ref="B10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43.63"/>
    <col customWidth="1" min="3" max="3" width="35.75"/>
  </cols>
  <sheetData>
    <row r="1">
      <c r="A1" s="11" t="s">
        <v>13</v>
      </c>
    </row>
    <row r="2">
      <c r="A2" s="12" t="s">
        <v>14</v>
      </c>
      <c r="B2" s="12" t="s">
        <v>15</v>
      </c>
      <c r="C2" s="12" t="s">
        <v>16</v>
      </c>
    </row>
    <row r="3">
      <c r="A3" s="13" t="s">
        <v>17</v>
      </c>
      <c r="B3" s="14" t="str">
        <f>concatenate("https://iss.moex.com/iss/securities.xml?q=",A3)</f>
        <v>https://iss.moex.com/iss/securities.xml?q=YNDX</v>
      </c>
      <c r="C3" s="15" t="str">
        <f>IFERROR(__xludf.DUMMYFUNCTION("IMPORTxml(""https://iss.moex.com/iss/engines/stock/markets/shares/boards/TQBR/securities.xml?iss.meta=off&amp;iss.only=securities&amp;securities.columns=SECID,SECNAME"", concatenate(""//row[@SECID='"",A3,""']/@SECNAME""))
"),"PLLC Yandex N.V. class A shs")</f>
        <v>PLLC Yandex N.V. class A shs</v>
      </c>
    </row>
    <row r="4">
      <c r="A4" s="16"/>
      <c r="B4" s="16"/>
      <c r="C4" s="16"/>
    </row>
    <row r="5">
      <c r="A5" s="11" t="s">
        <v>18</v>
      </c>
    </row>
    <row r="6">
      <c r="A6" s="12" t="s">
        <v>14</v>
      </c>
      <c r="B6" s="12" t="s">
        <v>15</v>
      </c>
      <c r="C6" s="12" t="s">
        <v>16</v>
      </c>
    </row>
    <row r="7">
      <c r="A7" s="13" t="s">
        <v>19</v>
      </c>
      <c r="B7" s="14" t="str">
        <f>concatenate("https://iss.moex.com/iss/securities.xml?q=",A7)</f>
        <v>https://iss.moex.com/iss/securities.xml?q=FXMM</v>
      </c>
      <c r="C7" s="15" t="str">
        <f>IFERROR(__xludf.DUMMYFUNCTION("IMPORTxml(""https://iss.moex.com/iss/engines/stock/markets/shares/boards/TQTF/securities.xml?iss.meta=off&amp;iss.only=securities&amp;securities.columns=SECID,SECNAME"", concatenate(""//row[@SECID='"",A7,""']/@SECNAME""))
"),"FinEx Cash Equiv UCITS ETF RUB")</f>
        <v>FinEx Cash Equiv UCITS ETF RUB</v>
      </c>
    </row>
    <row r="8">
      <c r="A8" s="17"/>
      <c r="B8" s="17"/>
      <c r="C8" s="17"/>
    </row>
    <row r="9">
      <c r="A9" s="11" t="s">
        <v>20</v>
      </c>
    </row>
    <row r="10">
      <c r="A10" s="13" t="s">
        <v>21</v>
      </c>
      <c r="B10" s="12" t="s">
        <v>15</v>
      </c>
      <c r="C10" s="12" t="s">
        <v>16</v>
      </c>
    </row>
    <row r="11">
      <c r="A11" s="12" t="s">
        <v>22</v>
      </c>
      <c r="B11" s="14" t="str">
        <f>concatenate("https://iss.moex.com/iss/securities.xml?q=",A11)</f>
        <v>https://iss.moex.com/iss/securities.xml?q=SU29006RMFS2</v>
      </c>
      <c r="C11" s="15" t="str">
        <f>IFERROR(__xludf.DUMMYFUNCTION("IMPORTxml(""https://iss.moex.com/iss/engines/stock/markets/bonds/boards/TQOB/securities.xml?iss.meta=off&amp;iss.only=securities&amp;securities.columns=SECID,SECNAME,COUPONPERCENT,MATDATE"", concatenate(""//row[@SECID='"",A11,""']/@SECNAME""))
"),"ОФЗ-ПК 29006 29/01/25")</f>
        <v>ОФЗ-ПК 29006 29/01/25</v>
      </c>
    </row>
    <row r="12">
      <c r="A12" s="16"/>
      <c r="B12" s="16"/>
      <c r="C12" s="16"/>
    </row>
    <row r="13">
      <c r="A13" s="11" t="s">
        <v>23</v>
      </c>
    </row>
    <row r="14">
      <c r="A14" s="13" t="s">
        <v>21</v>
      </c>
      <c r="B14" s="12" t="s">
        <v>15</v>
      </c>
      <c r="C14" s="12" t="s">
        <v>16</v>
      </c>
    </row>
    <row r="15">
      <c r="A15" s="12" t="s">
        <v>24</v>
      </c>
      <c r="B15" s="14" t="str">
        <f>concatenate("https://iss.moex.com/iss/securities.xml?q=",A15)</f>
        <v>https://iss.moex.com/iss/securities.xml?q=RU000A1018X4</v>
      </c>
      <c r="C15" s="15" t="str">
        <f>IFERROR(__xludf.DUMMYFUNCTION("IMPORTxml(""https://iss.moex.com/iss/engines/stock/markets/bonds/boards/TQCB/securities.xml?iss.meta=off&amp;iss.only=securities&amp;securities.columns=SECID,SECNAME,COUPONPERCENT,MATDATE"", concatenate(""//row[@SECID='"",A15,""']/@SECNAME""))
"),"Магнит ПАО БО-003Р-05")</f>
        <v>Магнит ПАО БО-003Р-05</v>
      </c>
    </row>
    <row r="16">
      <c r="A16" s="16"/>
      <c r="B16" s="16"/>
      <c r="C16" s="16"/>
    </row>
  </sheetData>
  <mergeCells count="4">
    <mergeCell ref="A1:C1"/>
    <mergeCell ref="A5:C5"/>
    <mergeCell ref="A9:C9"/>
    <mergeCell ref="A13:C13"/>
  </mergeCells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35.75"/>
  </cols>
  <sheetData>
    <row r="1">
      <c r="A1" s="18" t="s">
        <v>25</v>
      </c>
      <c r="B1" s="19"/>
    </row>
    <row r="2">
      <c r="A2" s="20" t="s">
        <v>14</v>
      </c>
      <c r="B2" s="20" t="s">
        <v>26</v>
      </c>
    </row>
    <row r="3">
      <c r="A3" s="21" t="s">
        <v>27</v>
      </c>
      <c r="B3" s="22">
        <f>IFERROR(__xludf.DUMMYFUNCTION("IMPORTxml(""https://iss.moex.com/iss/engines/stock/markets/shares/boards/TQBR/securities.xml?iss.meta=off&amp;iss.only=securities&amp;securities.columns=SECID,PREVADMITTEDQUOTE"", concatenate(""//row[@SECID='"",A3,""']/@PREVADMITTEDQUOTE""))
"),116.06)</f>
        <v>116.06</v>
      </c>
    </row>
    <row r="4">
      <c r="A4" s="23"/>
      <c r="B4" s="23"/>
    </row>
    <row r="5">
      <c r="A5" s="18" t="s">
        <v>28</v>
      </c>
      <c r="B5" s="19"/>
    </row>
    <row r="6">
      <c r="A6" s="20" t="s">
        <v>14</v>
      </c>
      <c r="B6" s="20" t="s">
        <v>26</v>
      </c>
    </row>
    <row r="7">
      <c r="A7" s="20" t="s">
        <v>19</v>
      </c>
      <c r="B7" s="22">
        <f>IFERROR(__xludf.DUMMYFUNCTION("IMPORTxml(""https://iss.moex.com/iss/engines/stock/markets/shares/boards/TQTF/securities.xml?iss.meta=off&amp;iss.only=securities&amp;securities.columns=SECID,PREVADMITTEDQUOTE"", concatenate(""//row[@SECID='"",A7,""']/@PREVADMITTEDQUOTE""))
"),1645.9)</f>
        <v>1645.9</v>
      </c>
    </row>
    <row r="8">
      <c r="A8" s="23"/>
      <c r="B8" s="23"/>
    </row>
    <row r="9">
      <c r="A9" s="18" t="s">
        <v>29</v>
      </c>
      <c r="B9" s="19"/>
    </row>
    <row r="10">
      <c r="A10" s="13" t="s">
        <v>21</v>
      </c>
      <c r="B10" s="20" t="s">
        <v>26</v>
      </c>
    </row>
    <row r="11">
      <c r="A11" s="20" t="s">
        <v>22</v>
      </c>
      <c r="B11" s="22">
        <f>IFERROR(__xludf.DUMMYFUNCTION("IMPORTxml(""https://iss.moex.com/iss/engines/stock/markets/bonds/boards/TQOB/securities.xml?iss.meta=off&amp;iss.only=securities&amp;securities.columns=SECID,PREVADMITTEDQUOTE"", concatenate(""//row[@SECID='"",A11,""']/@PREVADMITTEDQUOTE""))
"),102.949)</f>
        <v>102.949</v>
      </c>
    </row>
    <row r="12">
      <c r="A12" s="23"/>
      <c r="B12" s="23"/>
    </row>
    <row r="13">
      <c r="A13" s="18" t="s">
        <v>30</v>
      </c>
      <c r="B13" s="19"/>
    </row>
    <row r="14">
      <c r="A14" s="13" t="s">
        <v>21</v>
      </c>
      <c r="B14" s="20" t="s">
        <v>26</v>
      </c>
    </row>
    <row r="15">
      <c r="A15" s="20" t="s">
        <v>24</v>
      </c>
      <c r="B15" s="22">
        <f>IFERROR(__xludf.DUMMYFUNCTION("IMPORTxml(""https://iss.moex.com/iss/engines/stock/markets/bonds/boards/TQCB/securities.xml?iss.meta=off&amp;iss.only=securities&amp;securities.columns=SECID,PREVADMITTEDQUOTE"", concatenate(""//row[@SECID='"",A15,""']/@PREVADMITTEDQUOTE""))
"),99.81)</f>
        <v>99.81</v>
      </c>
    </row>
    <row r="16">
      <c r="A16" s="23"/>
      <c r="B16" s="23"/>
    </row>
  </sheetData>
  <mergeCells count="4">
    <mergeCell ref="A1:B1"/>
    <mergeCell ref="A5:B5"/>
    <mergeCell ref="A9:B9"/>
    <mergeCell ref="A13:B13"/>
  </mergeCells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44.75"/>
    <col customWidth="1" min="3" max="3" width="48.0"/>
  </cols>
  <sheetData>
    <row r="1">
      <c r="A1" s="18" t="s">
        <v>31</v>
      </c>
      <c r="C1" s="19"/>
    </row>
    <row r="2">
      <c r="A2" s="13" t="s">
        <v>21</v>
      </c>
      <c r="B2" s="20" t="s">
        <v>32</v>
      </c>
      <c r="C2" s="20" t="s">
        <v>33</v>
      </c>
    </row>
    <row r="3">
      <c r="A3" s="20" t="s">
        <v>22</v>
      </c>
      <c r="B3" s="24">
        <f>IFERROR(__xludf.DUMMYFUNCTION("IMPORTxml(""https://iss.moex.com/iss/engines/stock/markets/bonds/boards/TQOB/securities.xml?iss.meta=off&amp;iss.only=securities&amp;securities.columns=SECID,NEXTCOUPON,COUPONVALUE"", concatenate(""//row[@SECID='"",A3,""']/@NEXTCOUPON""))
"),44958.0)</f>
        <v>44958</v>
      </c>
      <c r="C3" s="21">
        <f>IFERROR(__xludf.DUMMYFUNCTION("IMPORTxml(""https://iss.moex.com/iss/engines/stock/markets/bonds/boards/TQOB/securities.xml?iss.meta=off&amp;iss.only=securities&amp;securities.columns=SECID,NEXTCOUPON,COUPONVALUE"", concatenate(""//row[@SECID='"",A3,""']/@COUPONVALUE""))
"),71.9)</f>
        <v>71.9</v>
      </c>
    </row>
    <row r="4">
      <c r="A4" s="23"/>
      <c r="B4" s="23"/>
    </row>
    <row r="5">
      <c r="A5" s="18" t="s">
        <v>34</v>
      </c>
      <c r="C5" s="19"/>
    </row>
    <row r="6">
      <c r="A6" s="13" t="s">
        <v>21</v>
      </c>
      <c r="B6" s="20" t="s">
        <v>32</v>
      </c>
      <c r="C6" s="20" t="s">
        <v>33</v>
      </c>
    </row>
    <row r="7">
      <c r="A7" s="20" t="s">
        <v>24</v>
      </c>
      <c r="B7" s="24">
        <f>IFERROR(__xludf.DUMMYFUNCTION("IMPORTxml(""https://iss.moex.com/iss/engines/stock/markets/bonds/boards/TQCB/securities.xml?iss.meta=off&amp;iss.only=securities&amp;securities.columns=SECID,NEXTCOUPON,COUPONVALUE"", concatenate(""//row[@SECID='"",A7,""']/@NEXTCOUPON""))
"),44917.0)</f>
        <v>44917</v>
      </c>
      <c r="C7" s="21">
        <f>IFERROR(__xludf.DUMMYFUNCTION("IMPORTxml(""https://iss.moex.com/iss/engines/stock/markets/bonds/boards/TQCB/securities.xml?iss.meta=off&amp;iss.only=securities&amp;securities.columns=SECID,NEXTCOUPON,COUPONVALUE"", concatenate(""//row[@SECID='"",A7,""']/@COUPONVALUE""))
"),32.91)</f>
        <v>32.91</v>
      </c>
    </row>
  </sheetData>
  <mergeCells count="2">
    <mergeCell ref="A1:C1"/>
    <mergeCell ref="A5:C5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26.13"/>
    <col customWidth="1" min="3" max="3" width="29.38"/>
  </cols>
  <sheetData>
    <row r="1">
      <c r="A1" s="11" t="s">
        <v>35</v>
      </c>
    </row>
    <row r="2">
      <c r="A2" s="13" t="s">
        <v>21</v>
      </c>
      <c r="B2" s="13" t="s">
        <v>36</v>
      </c>
      <c r="C2" s="13" t="s">
        <v>37</v>
      </c>
    </row>
    <row r="3">
      <c r="A3" s="13" t="s">
        <v>38</v>
      </c>
      <c r="B3" s="25">
        <f>IFERROR(__xludf.DUMMYFUNCTION("IMPORTxml(""http://iss.moex.com/iss/securities/""&amp;A3&amp;""/dividends.xml?iss.meta=off"", ""//row[@secid='""&amp;A3&amp;""']/@registryclosedate"")"),43287.0)</f>
        <v>43287</v>
      </c>
      <c r="C3" s="15">
        <f>IFERROR(__xludf.DUMMYFUNCTION("IMPORTxml(""http://iss.moex.com/iss/securities/""&amp;A3&amp;""/dividends.xml?iss.meta=off"", ""//row[@secid='""&amp;A3&amp;""']/@value"")"),12.16)</f>
        <v>12.16</v>
      </c>
    </row>
    <row r="4">
      <c r="A4" s="15"/>
      <c r="B4" s="25">
        <f>IFERROR(__xludf.DUMMYFUNCTION("""COMPUTED_VALUE"""),43385.0)</f>
        <v>43385</v>
      </c>
      <c r="C4" s="15">
        <f>IFERROR(__xludf.DUMMYFUNCTION("""COMPUTED_VALUE"""),30.27)</f>
        <v>30.27</v>
      </c>
    </row>
    <row r="5">
      <c r="A5" s="15"/>
      <c r="B5" s="25">
        <f>IFERROR(__xludf.DUMMYFUNCTION("""COMPUTED_VALUE"""),43474.0)</f>
        <v>43474</v>
      </c>
      <c r="C5" s="15">
        <f>IFERROR(__xludf.DUMMYFUNCTION("""COMPUTED_VALUE"""),22.26)</f>
        <v>22.26</v>
      </c>
    </row>
    <row r="6">
      <c r="A6" s="15"/>
      <c r="B6" s="25">
        <f>IFERROR(__xludf.DUMMYFUNCTION("""COMPUTED_VALUE"""),43651.0)</f>
        <v>43651</v>
      </c>
      <c r="C6" s="15">
        <f>IFERROR(__xludf.DUMMYFUNCTION("""COMPUTED_VALUE"""),32.38)</f>
        <v>32.38</v>
      </c>
    </row>
    <row r="7">
      <c r="A7" s="15"/>
      <c r="B7" s="25">
        <f>IFERROR(__xludf.DUMMYFUNCTION("""COMPUTED_VALUE"""),43735.0)</f>
        <v>43735</v>
      </c>
      <c r="C7" s="15">
        <f>IFERROR(__xludf.DUMMYFUNCTION("""COMPUTED_VALUE"""),40.11)</f>
        <v>40.11</v>
      </c>
    </row>
    <row r="8">
      <c r="A8" s="15"/>
      <c r="B8" s="25">
        <f>IFERROR(__xludf.DUMMYFUNCTION("""COMPUTED_VALUE"""),43829.0)</f>
        <v>43829</v>
      </c>
      <c r="C8" s="15">
        <f>IFERROR(__xludf.DUMMYFUNCTION("""COMPUTED_VALUE"""),24.36)</f>
        <v>24.36</v>
      </c>
    </row>
    <row r="9">
      <c r="A9" s="15"/>
      <c r="B9" s="25">
        <f>IFERROR(__xludf.DUMMYFUNCTION("""COMPUTED_VALUE"""),44012.0)</f>
        <v>44012</v>
      </c>
      <c r="C9" s="15">
        <f>IFERROR(__xludf.DUMMYFUNCTION("""COMPUTED_VALUE"""),0.0)</f>
        <v>0</v>
      </c>
    </row>
    <row r="10">
      <c r="A10" s="15"/>
      <c r="B10" s="25">
        <f>IFERROR(__xludf.DUMMYFUNCTION("""COMPUTED_VALUE"""),44116.0)</f>
        <v>44116</v>
      </c>
      <c r="C10" s="15">
        <f>IFERROR(__xludf.DUMMYFUNCTION("""COMPUTED_VALUE"""),9.94)</f>
        <v>9.94</v>
      </c>
    </row>
    <row r="11">
      <c r="A11" s="15"/>
      <c r="B11" s="25">
        <f>IFERROR(__xludf.DUMMYFUNCTION("""COMPUTED_VALUE"""),44386.0)</f>
        <v>44386</v>
      </c>
      <c r="C11" s="15">
        <f>IFERROR(__xludf.DUMMYFUNCTION("""COMPUTED_VALUE"""),12.3)</f>
        <v>12.3</v>
      </c>
    </row>
    <row r="12">
      <c r="A12" s="15"/>
      <c r="B12" s="25">
        <f>IFERROR(__xludf.DUMMYFUNCTION("""COMPUTED_VALUE"""),44481.0)</f>
        <v>44481</v>
      </c>
      <c r="C12" s="15">
        <f>IFERROR(__xludf.DUMMYFUNCTION("""COMPUTED_VALUE"""),16.52)</f>
        <v>16.52</v>
      </c>
    </row>
    <row r="13">
      <c r="A13" s="15"/>
      <c r="B13" s="25">
        <f>IFERROR(__xludf.DUMMYFUNCTION("""COMPUTED_VALUE"""),44571.0)</f>
        <v>44571</v>
      </c>
      <c r="C13" s="15">
        <f>IFERROR(__xludf.DUMMYFUNCTION("""COMPUTED_VALUE"""),9.98)</f>
        <v>9.98</v>
      </c>
    </row>
    <row r="14">
      <c r="A14" s="15"/>
      <c r="B14" s="25">
        <f>IFERROR(__xludf.DUMMYFUNCTION("""COMPUTED_VALUE"""),44750.0)</f>
        <v>44750</v>
      </c>
      <c r="C14" s="15">
        <f>IFERROR(__xludf.DUMMYFUNCTION("""COMPUTED_VALUE"""),16.14)</f>
        <v>16.14</v>
      </c>
    </row>
    <row r="15">
      <c r="A15" s="16"/>
      <c r="B15" s="26">
        <f>IFERROR(__xludf.DUMMYFUNCTION("""COMPUTED_VALUE"""),44845.0)</f>
        <v>44845</v>
      </c>
      <c r="C15" s="16">
        <f>IFERROR(__xludf.DUMMYFUNCTION("""COMPUTED_VALUE"""),32.71)</f>
        <v>32.71</v>
      </c>
    </row>
    <row r="16">
      <c r="A16" s="16"/>
      <c r="B16" s="16"/>
      <c r="C16" s="16"/>
    </row>
    <row r="17">
      <c r="A17" s="11" t="s">
        <v>39</v>
      </c>
    </row>
    <row r="18">
      <c r="A18" s="13" t="s">
        <v>21</v>
      </c>
      <c r="B18" s="13" t="s">
        <v>36</v>
      </c>
      <c r="C18" s="13" t="s">
        <v>37</v>
      </c>
    </row>
    <row r="19">
      <c r="A19" s="27" t="str">
        <f>A3</f>
        <v>TATN</v>
      </c>
      <c r="B19" s="28">
        <f>IFERROR(__xludf.DUMMYFUNCTION("INDEX(
IMPORTxml(""http://iss.moex.com/iss/securities/""&amp;A19&amp;""/dividends.xml?iss.meta=off"", ""//row[@secid='""&amp;A19&amp;""']/@registryclosedate"")
,
ROWS(IMPORTxml(""http://iss.moex.com/iss/securities/""&amp;A19&amp;""/dividends.xml?iss.meta=off"", ""//row[@secid='"&amp;"""&amp;A19&amp;""']/@registryclosedate"") )
,1)"),44845.0)</f>
        <v>44845</v>
      </c>
      <c r="C19" s="27">
        <f>IFERROR(__xludf.DUMMYFUNCTION("INDEX(
IMPORTxml(""http://iss.moex.com/iss/securities/""&amp;A19&amp;""/dividends.xml?iss.meta=off"", ""//row[@secid='""&amp;A19&amp;""']/@value"")
,
ROWS( IMPORTxml(""http://iss.moex.com/iss/securities/""&amp;A19&amp;""/dividends.xml?iss.meta=off"", ""//row[@secid='""&amp;A19&amp;""']/"&amp;"@value"") )
,1)"),32.71)</f>
        <v>32.71</v>
      </c>
    </row>
    <row r="20">
      <c r="A20" s="16"/>
      <c r="B20" s="16"/>
      <c r="C20" s="16"/>
    </row>
  </sheetData>
  <mergeCells count="2">
    <mergeCell ref="A1:C1"/>
    <mergeCell ref="A17:C17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44.75"/>
    <col customWidth="1" min="3" max="3" width="48.0"/>
  </cols>
  <sheetData>
    <row r="1">
      <c r="A1" s="18" t="s">
        <v>40</v>
      </c>
      <c r="C1" s="19"/>
    </row>
    <row r="2">
      <c r="A2" s="13" t="s">
        <v>21</v>
      </c>
      <c r="B2" s="20" t="s">
        <v>41</v>
      </c>
      <c r="C2" s="20" t="s">
        <v>42</v>
      </c>
    </row>
    <row r="3">
      <c r="A3" s="20" t="s">
        <v>22</v>
      </c>
      <c r="B3" s="29">
        <v>43844.0</v>
      </c>
      <c r="C3" s="21">
        <f>IFERROR(__xludf.DUMMYFUNCTION("IMPORTxml(concatenate(""http://iss.moex.com/iss/history/engines/stock/markets/bonds/boards/TQOB/securities.xml?iss.meta=off&amp;iss.only=history&amp;history.columns=SECID,YIELDATWAP&amp;start=0&amp;date="",TEXT(B3,""yyyy-mm-dd"")), concatenate(""//row[@SECID='"",A3,""']/"&amp;"@YIELDATWAP""))
"),7.37)</f>
        <v>7.37</v>
      </c>
    </row>
    <row r="4">
      <c r="A4" s="30"/>
      <c r="B4" s="30"/>
      <c r="C4" s="31"/>
    </row>
    <row r="5">
      <c r="A5" s="18" t="s">
        <v>43</v>
      </c>
      <c r="C5" s="19"/>
    </row>
    <row r="6">
      <c r="A6" s="13" t="s">
        <v>21</v>
      </c>
      <c r="B6" s="20" t="s">
        <v>41</v>
      </c>
      <c r="C6" s="20" t="s">
        <v>42</v>
      </c>
    </row>
    <row r="7">
      <c r="A7" s="20" t="s">
        <v>24</v>
      </c>
      <c r="B7" s="29">
        <v>43845.0</v>
      </c>
      <c r="C7" s="21">
        <f>IFERROR(__xludf.DUMMYFUNCTION("IMPORTxml(concatenate(""http://iss.moex.com/iss/history/engines/stock/markets/bonds/boards/EQOB/securities.xml?iss.meta=off&amp;iss.only=history&amp;history.columns=SECID,YIELDATWAP&amp;start=1250&amp;date="",TEXT(B7,""yyyy-mm-dd"")), concatenate(""//row[@SECID='"",A7,"""&amp;"']/@YIELDATWAP""))
"),6.64)</f>
        <v>6.64</v>
      </c>
    </row>
  </sheetData>
  <mergeCells count="2">
    <mergeCell ref="A1:C1"/>
    <mergeCell ref="A5:C5"/>
  </mergeCell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35.75"/>
  </cols>
  <sheetData>
    <row r="1">
      <c r="A1" s="18" t="s">
        <v>44</v>
      </c>
      <c r="B1" s="19"/>
    </row>
    <row r="2">
      <c r="A2" s="13" t="s">
        <v>21</v>
      </c>
      <c r="B2" s="20" t="s">
        <v>36</v>
      </c>
    </row>
    <row r="3">
      <c r="A3" s="20" t="s">
        <v>22</v>
      </c>
      <c r="B3" s="32" t="str">
        <f>IFERROR(__xludf.DUMMYFUNCTION("IFNA(
IMPORTxml(""https://iss.moex.com/iss/engines/stock/markets/bonds/boards/TQOB/securities.xml?iss.meta=off&amp;iss.only=securities&amp;securities.columns=SECID,OFFERDATE"", concatenate(""//row[@SECID='"",A3,""']/@OFFERDATE""))
, ""нет"")"),"нет")</f>
        <v>нет</v>
      </c>
    </row>
    <row r="4">
      <c r="A4" s="23"/>
      <c r="B4" s="23"/>
    </row>
    <row r="5">
      <c r="A5" s="18" t="s">
        <v>45</v>
      </c>
      <c r="B5" s="19"/>
    </row>
    <row r="6">
      <c r="A6" s="13" t="s">
        <v>21</v>
      </c>
      <c r="B6" s="20" t="s">
        <v>36</v>
      </c>
    </row>
    <row r="7">
      <c r="A7" s="20" t="s">
        <v>46</v>
      </c>
      <c r="B7" s="32" t="str">
        <f>IFERROR(__xludf.DUMMYFUNCTION("IFNA(
IMPORTxml(""https://iss.moex.com/iss/engines/stock/markets/bonds/boards/TQCB/securities.xml?iss.meta=off&amp;iss.only=securities&amp;securities.columns=SECID,OFFERDATE"", concatenate(""//row[@SECID='"",A7,""']/@OFFERDATE""))
, ""нет"")"),"нет")</f>
        <v>нет</v>
      </c>
    </row>
    <row r="8">
      <c r="A8" s="23"/>
      <c r="B8" s="23"/>
    </row>
  </sheetData>
  <mergeCells count="2">
    <mergeCell ref="A1:B1"/>
    <mergeCell ref="A5:B5"/>
  </mergeCells>
  <drawing r:id="rId1"/>
  <tableParts count="2">
    <tablePart r:id="rId4"/>
    <tablePart r:id="rId5"/>
  </tableParts>
</worksheet>
</file>