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xr:revisionPtr revIDLastSave="0" documentId="8_{FD8313FE-6CBE-4862-8C4C-C4EFE97D579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<sst xmlns="http://schemas.openxmlformats.org/spreadsheetml/2006/main" count="151" uniqueCount="151">
  <si>
    <t>Country</t>
  </si>
  <si>
    <t>International_Tourist_Arrivals (2013-2019)</t>
  </si>
  <si>
    <t>Albania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</si>
  <si>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</si>
  <si>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</si>
  <si>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</si>
  <si>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</si>
  <si>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</si>
  <si>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</si>
  <si>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</si>
  <si>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</si>
  <si>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</si>
  <si>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</si>
  <si>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</si>
  <si>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</si>
  <si>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</si>
  <si>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</si>
  <si>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</si>
  <si>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</si>
  <si>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Bhutan</t>
  </si>
  <si>
    <t>Bolivia</t>
  </si>
  <si>
    <t>Bosnia and Herzegovina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</si>
  <si>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</si>
  <si>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</si>
  <si>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</si>
  <si>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</si>
  <si>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</si>
  <si>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</si>
  <si>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</si>
  <si>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</si>
  <si>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</si>
  <si>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</si>
  <si>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</si>
  <si>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</si>
  <si>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</si>
  <si>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</si>
  <si>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</si>
  <si>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Cyprus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</si>
  <si>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</si>
  <si>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</si>
  <si>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</si>
  <si>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</si>
  <si>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</si>
  <si>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</si>
  <si>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</si>
  <si>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</si>
  <si>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</si>
  <si>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</si>
  <si>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</si>
  <si>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</si>
  <si>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Gambia</t>
  </si>
  <si>
    <t>Georgia</t>
  </si>
  <si>
    <t>Germany</t>
  </si>
  <si>
    <t>Greece</t>
  </si>
  <si>
    <t>Grenada</t>
  </si>
  <si>
    <t>Guam</t>
  </si>
  <si>
    <t>Guatemala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</si>
  <si>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</si>
  <si>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</si>
  <si>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</si>
  <si>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</si>
  <si>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</si>
  <si>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</si>
  <si>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</si>
  <si>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</si>
  <si>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</si>
  <si>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</si>
  <si>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</si>
  <si>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</si>
  <si>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</si>
  <si>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</si>
  <si>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</si>
  <si>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</si>
  <si>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</si>
  <si>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</si>
  <si>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</si>
  <si>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(Kyrgyz Republic) Kyrgyzstan</t>
  </si>
  <si>
    <t>(Lao P.D.R.) Laos</t>
  </si>
  <si>
    <t>Latvia</t>
  </si>
  <si>
    <t>Lebanon</t>
  </si>
  <si>
    <t>Lesotho</t>
  </si>
  <si>
    <t>Lithuania</t>
  </si>
  <si>
    <t>Luxembourg</t>
  </si>
  <si>
    <t>(Macau SAR) Macao</t>
  </si>
  <si>
    <t>Malaysia</t>
  </si>
  <si>
    <t>Maldives</t>
  </si>
  <si>
    <t>Mali</t>
  </si>
  <si>
    <t>Malta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</si>
  <si>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</si>
  <si>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</si>
  <si>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</si>
  <si>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</si>
  <si>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</si>
  <si>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</si>
  <si>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</si>
  <si>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</si>
  <si>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</si>
  <si>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</si>
  <si>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</si>
  <si>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</si>
  <si>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</si>
  <si>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</si>
  <si>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North Macedonia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</si>
  <si>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</si>
  <si>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</si>
  <si>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</si>
  <si>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</si>
  <si>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</si>
  <si>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</si>
  <si>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</si>
  <si>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</si>
  <si>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</si>
  <si>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</si>
  <si>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</si>
  <si>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</si>
  <si>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</si>
  <si>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</si>
  <si>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 xml:space="preserve">Rwanda </t>
  </si>
  <si>
    <t>Samoa</t>
  </si>
  <si>
    <t>San Marino</t>
  </si>
  <si>
    <t>Saudi Arabia</t>
  </si>
  <si>
    <t>Serbia</t>
  </si>
  <si>
    <t>Seychelles</t>
  </si>
  <si>
    <t>Sierra Leone</t>
  </si>
  <si>
    <t>Singapore</t>
  </si>
  <si>
    <t>Slovenia</t>
  </si>
  <si>
    <t>Solomon Islands</t>
  </si>
  <si>
    <t>South Africa</t>
  </si>
  <si>
    <t>Spain</t>
  </si>
  <si>
    <t>Sri Lanka</t>
  </si>
  <si>
    <t>Sweden</t>
  </si>
  <si>
    <t>Switzerland</t>
  </si>
  <si>
    <t>Tanzania</t>
  </si>
  <si>
    <t>Thailand</t>
  </si>
  <si>
    <t>(Timor-Leste) Timor</t>
  </si>
  <si>
    <t>Togo</t>
  </si>
  <si>
    <t>Tonga</t>
  </si>
  <si>
    <t>Trinidad and Tobago</t>
  </si>
  <si>
    <t>Tunisia</t>
  </si>
  <si>
    <t>Turkey</t>
  </si>
  <si>
    <t>Tuvalu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</si>
  <si>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</si>
  <si>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</si>
  <si>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</si>
  <si>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</si>
  <si>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</si>
  <si>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</si>
  <si>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</si>
  <si>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Vietnam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</si>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</sst>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"/>
  <sheetViews>
    <sheetView tabSelected="1" topLeftCell="A133" workbookViewId="0">
      <selection activeCell="A149" activeCellId="7" sqref="A142:XFD142 A143:XFD143 A144:XFD144 A145:XFD145 A146:XFD146 A147:XFD147 A148:XFD148 A149:XFD149"/>
    </sheetView>
  </sheetViews>
  <sheetFormatPr defaultRowHeight="15"/>
  <cols>
    <col min="1" max="1" width="30.28515625" bestFit="1" customWidth="1"/>
    <col min="2" max="2" width="38.1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f>3256000+
3673000+
4131000+
4736000+
5118000+
5927000+
6406000</f>
        <v>33247000</v>
      </c>
    </row>
    <row r="3" spans="1:2">
      <c r="A3" t="s">
        <v>3</v>
      </c>
      <c r="B3" s="1">
        <f>7676000+
7797000+
7850000+
8025000+
8152000+
8328000+
8235000</f>
        <v>56063000</v>
      </c>
    </row>
    <row r="4" spans="1:2">
      <c r="A4" t="s">
        <v>4</v>
      </c>
      <c r="B4" s="1">
        <f>650000+
595000+
592000+
397000+
261000+
218000+
218000</f>
        <v>2931000</v>
      </c>
    </row>
    <row r="5" spans="1:2">
      <c r="A5" t="s">
        <v>5</v>
      </c>
      <c r="B5" s="1">
        <f>777000+
771000+
894000+
874000+
1040000+
1064000+
1035000</f>
        <v>6455000</v>
      </c>
    </row>
    <row r="6" spans="1:2">
      <c r="A6" t="s">
        <v>6</v>
      </c>
      <c r="B6" s="1">
        <f>6510000+
7165000+
6816000+
6668000+
6711000+
6942000+
7399000</f>
        <v>48211000</v>
      </c>
    </row>
    <row r="7" spans="1:2">
      <c r="A7" t="s">
        <v>7</v>
      </c>
      <c r="B7" s="1">
        <f>1084000+
1204000+
1192000+
1260000+
1495000+
1652000+
1894000</f>
        <v>9781000</v>
      </c>
    </row>
    <row r="8" spans="1:2">
      <c r="A8" t="s">
        <v>8</v>
      </c>
      <c r="B8" s="1">
        <f>1667000+
1739000+
1832000+
1758000+
1863000+
1897000+
1951000</f>
        <v>12707000</v>
      </c>
    </row>
    <row r="9" spans="1:2">
      <c r="A9" t="s">
        <v>9</v>
      </c>
      <c r="B9" s="1">
        <f>6482000+
6922000+
7449000+
8269000+
8815000+
9246000+
9466000</f>
        <v>56649000</v>
      </c>
    </row>
    <row r="10" spans="1:2">
      <c r="A10" t="s">
        <v>10</v>
      </c>
      <c r="B10" s="1">
        <f>24813000+
25291000+
26728000+
28121000+
29460000+
30816000+
31884000</f>
        <v>197113000</v>
      </c>
    </row>
    <row r="11" spans="1:2">
      <c r="A11" t="s">
        <v>11</v>
      </c>
      <c r="B11" s="1">
        <f>2509000+
2298000+
2006000+
2249000+
2697000+
2850000+
3170000</f>
        <v>17779000</v>
      </c>
    </row>
    <row r="12" spans="1:2">
      <c r="A12" t="s">
        <v>12</v>
      </c>
      <c r="B12" s="1">
        <f>6151000+
6320000+
6112000+
6265000+
6136000+
6622000+
7250000</f>
        <v>44856000</v>
      </c>
    </row>
    <row r="13" spans="1:2">
      <c r="A13" t="s">
        <v>13</v>
      </c>
      <c r="B13" s="1">
        <f>9163000+
10452000+
9670000+
10158000+
11374000+
12045000+
11061000</f>
        <v>73923000</v>
      </c>
    </row>
    <row r="14" spans="1:2">
      <c r="A14" t="s">
        <v>14</v>
      </c>
      <c r="B14" s="1">
        <f>104000+
134000+
126000+
182000+
237000+
267000+
323000</f>
        <v>1373000</v>
      </c>
    </row>
    <row r="15" spans="1:2">
      <c r="A15" t="s">
        <v>15</v>
      </c>
      <c r="B15" s="1">
        <f>1079000+
1079000+
1179000+
1227000+
1345000+
1356000+
966000</f>
        <v>8231000</v>
      </c>
    </row>
    <row r="16" spans="1:2">
      <c r="A16" t="s">
        <v>16</v>
      </c>
      <c r="B16" s="1">
        <f>6242000+
5375000+
4386000+
10935000+
11060000+
11502000+
11832000</f>
        <v>61332000</v>
      </c>
    </row>
    <row r="17" spans="1:2">
      <c r="A17" t="s">
        <v>17</v>
      </c>
      <c r="B17" s="1">
        <f>7684000+
7887000+
8355000+
7481000+
8385000+
9119000+
9343000</f>
        <v>58254000</v>
      </c>
    </row>
    <row r="18" spans="1:2">
      <c r="A18" t="s">
        <v>18</v>
      </c>
      <c r="B18" s="1">
        <f>1022000+
1289000+
1299000+
1391000+
1441000+
1697000+
1674000</f>
        <v>9813000</v>
      </c>
    </row>
    <row r="19" spans="1:2">
      <c r="A19" t="s">
        <v>19</v>
      </c>
      <c r="B19" s="1">
        <f>116000+
133000+
155000+
210000+
255000+
274000+
316000</f>
        <v>1459000</v>
      </c>
    </row>
    <row r="20" spans="1:2">
      <c r="A20" t="s">
        <v>20</v>
      </c>
      <c r="B20" s="1">
        <f>798000+
871000+
882000+
961000+
1109000+
1142000+
1239000</f>
        <v>7002000</v>
      </c>
    </row>
    <row r="21" spans="1:2">
      <c r="A21" t="s">
        <v>21</v>
      </c>
      <c r="B21" s="1">
        <f>529000+
536000+
678000+
778000+
923000+
1053000+
1198000</f>
        <v>5695000</v>
      </c>
    </row>
    <row r="22" spans="1:2">
      <c r="A22" t="s">
        <v>22</v>
      </c>
      <c r="B22" s="1">
        <f>5813000+
6430000+
6306000+
6547000+
6589000+
6621000+
6353000</f>
        <v>44659000</v>
      </c>
    </row>
    <row r="23" spans="1:2">
      <c r="A23" t="s">
        <v>23</v>
      </c>
      <c r="B23" s="1">
        <f>9192000+
9409000+
9317000+
10604000+
11596000+
12368000+
12552000</f>
        <v>75038000</v>
      </c>
    </row>
    <row r="24" spans="1:2">
      <c r="A24" t="s">
        <v>24</v>
      </c>
      <c r="B24" s="1">
        <f>218000+
191000+
163000+
152000+
143000+
144000+
143000</f>
        <v>1154000</v>
      </c>
    </row>
    <row r="25" spans="1:2">
      <c r="A25" t="s">
        <v>25</v>
      </c>
      <c r="B25" s="1">
        <f>4210000+
4503000+
4775000+
5012000+
5602000+
6201000+
6611000</f>
        <v>36914000</v>
      </c>
    </row>
    <row r="26" spans="1:2">
      <c r="A26" t="s">
        <v>26</v>
      </c>
      <c r="B26" s="1">
        <f>783000+
822000+
897000+
994000+
1081000+
997000+
1021000</f>
        <v>6595000</v>
      </c>
    </row>
    <row r="27" spans="1:2">
      <c r="A27" t="s">
        <v>27</v>
      </c>
      <c r="B27" s="1">
        <f>25167000+
25558000+
27555000+
30142000+
31081000+
31274000+
32430000</f>
        <v>203207000</v>
      </c>
    </row>
    <row r="28" spans="1:2">
      <c r="A28" t="s">
        <v>28</v>
      </c>
      <c r="B28" s="1">
        <f>83500+
95700+
120500+
82000+
107000+
109000+
87000</f>
        <v>684700</v>
      </c>
    </row>
    <row r="29" spans="1:2">
      <c r="A29" t="s">
        <v>29</v>
      </c>
      <c r="B29" s="1">
        <f>97000+
119000+
120000+
98000+
87000+
63000+
81000</f>
        <v>665000</v>
      </c>
    </row>
    <row r="30" spans="1:2">
      <c r="A30" t="s">
        <v>30</v>
      </c>
      <c r="B30" s="1">
        <f>4457000+
4601000+
5487000+
6712000+
7621000+
6603000+
5431000</f>
        <v>40912000</v>
      </c>
    </row>
    <row r="31" spans="1:2">
      <c r="A31" t="s">
        <v>31</v>
      </c>
      <c r="B31" s="1">
        <f>129078000+
128499000+
133820000+
141774000+
153260000+
158606000+
162538000</f>
        <v>1007575000</v>
      </c>
    </row>
    <row r="32" spans="1:2">
      <c r="A32" t="s">
        <v>32</v>
      </c>
      <c r="B32" s="1">
        <f>2595000+
2866000+
3371000+
3675000+
4056000+
4397000+
4531000</f>
        <v>25491000</v>
      </c>
    </row>
    <row r="33" spans="1:2">
      <c r="A33" t="s">
        <v>33</v>
      </c>
      <c r="B33" s="1">
        <f>21900+
22800+
23600+
26800+
28000+
35900+
45100</f>
        <v>204100</v>
      </c>
    </row>
    <row r="34" spans="1:2">
      <c r="A34" t="s">
        <v>34</v>
      </c>
      <c r="B34" s="1">
        <f>2641000+
2760000+
2899000+
3204000+
3231000+
3313000+
3366000</f>
        <v>21414000</v>
      </c>
    </row>
    <row r="35" spans="1:2">
      <c r="A35" t="s">
        <v>35</v>
      </c>
      <c r="B35" s="1">
        <f>380000+
471000+
1441000+
1583000+
1800000+
1965000+
2070000</f>
        <v>9710000</v>
      </c>
    </row>
    <row r="36" spans="1:2">
      <c r="A36" t="s">
        <v>36</v>
      </c>
      <c r="B36" s="1">
        <f>48345000+
51168000+
55858000+
57587000+
59238000+
57668000+
60021000</f>
        <v>389885000</v>
      </c>
    </row>
    <row r="37" spans="1:2">
      <c r="A37" t="s">
        <v>37</v>
      </c>
      <c r="B37" s="1">
        <f>2626000+
2558000+
2780000+
3286000+
3750000+
4024000+
4117000</f>
        <v>23141000</v>
      </c>
    </row>
    <row r="38" spans="1:2">
      <c r="A38" t="s">
        <v>38</v>
      </c>
      <c r="B38" s="1">
        <f>26516000+
28070000+
28209000+
28692000+
30736000+
30801000+
33093000</f>
        <v>206117000</v>
      </c>
    </row>
    <row r="39" spans="1:2">
      <c r="A39" t="s">
        <v>39</v>
      </c>
      <c r="B39" s="1">
        <f>311000+
370000+
358000+
356000+
230000+
199000+
322000</f>
        <v>2146000</v>
      </c>
    </row>
    <row r="40" spans="1:2">
      <c r="A40" t="s">
        <v>40</v>
      </c>
      <c r="B40" s="1">
        <f>5114000+
5576000+
6129000+
6769000+
7296000+
7551000+
7550000</f>
        <v>45985000</v>
      </c>
    </row>
    <row r="41" spans="1:2">
      <c r="A41" t="s">
        <v>41</v>
      </c>
      <c r="B41" s="1">
        <f>1364000+
1695000+
1676000+
1569000+
1806000+
2535000+
2108000</f>
        <v>12753000</v>
      </c>
    </row>
    <row r="42" spans="1:2">
      <c r="A42" t="s">
        <v>42</v>
      </c>
      <c r="B42" s="1">
        <f>9464000+
9878000+
9328000+
5399000+
8292000+
11346000+
13026000</f>
        <v>66733000</v>
      </c>
    </row>
    <row r="43" spans="1:2">
      <c r="A43" t="s">
        <v>43</v>
      </c>
      <c r="B43" s="1">
        <f>1822000+
1886000+
1973000+
2052000+
2247000+
2536000+
2639000</f>
        <v>15155000</v>
      </c>
    </row>
    <row r="44" spans="1:2">
      <c r="A44" t="s">
        <v>44</v>
      </c>
      <c r="B44" s="1">
        <f>5737000+
5804000+
5696000+
5942000+
6145000+
6033000+
6103000</f>
        <v>41460000</v>
      </c>
    </row>
    <row r="45" spans="1:2">
      <c r="A45" t="s">
        <v>45</v>
      </c>
      <c r="B45" s="1">
        <f>1299000+
1325000+
1256000+
1279000+
1343000+
1277000+
1226000</f>
        <v>9005000</v>
      </c>
    </row>
    <row r="46" spans="1:2">
      <c r="A46" t="s">
        <v>46</v>
      </c>
      <c r="B46" s="1">
        <f>681000+
770000+
864000+
871000+
933000+
849000+
812000</f>
        <v>5780000</v>
      </c>
    </row>
    <row r="47" spans="1:2">
      <c r="A47" t="s">
        <v>47</v>
      </c>
      <c r="B47" s="1">
        <f>769000+
781000+
869000+
963000+
1027000+
1058000+
969000</f>
        <v>6436000</v>
      </c>
    </row>
    <row r="48" spans="1:2">
      <c r="A48" t="s">
        <v>48</v>
      </c>
      <c r="B48" s="1">
        <f>2797000+
2731000+
2622000+
2789000+
3180000+
3224000+
3290000</f>
        <v>20633000</v>
      </c>
    </row>
    <row r="49" spans="1:2">
      <c r="A49" t="s">
        <v>49</v>
      </c>
      <c r="B49" s="1">
        <f>204410000+
206599008+
203302000+
203042000+
207274000+
211998000+
217876992</f>
        <v>1454502000</v>
      </c>
    </row>
    <row r="50" spans="1:2">
      <c r="A50" t="s">
        <v>50</v>
      </c>
      <c r="B50" s="1">
        <f>171000+
156000+
449000+
450000+
522000+
552000+
620000</f>
        <v>2920000</v>
      </c>
    </row>
    <row r="51" spans="1:2">
      <c r="A51" t="s">
        <v>51</v>
      </c>
      <c r="B51" s="1">
        <f>4954000+
5004000+
5256000+
5393000+
6483000+
7203000+
7726000</f>
        <v>42019000</v>
      </c>
    </row>
    <row r="52" spans="1:2">
      <c r="A52" t="s">
        <v>52</v>
      </c>
      <c r="B52" s="1">
        <f>31545000+
32999000+
34970000+
35555000+
37452000+
38881000+
39563000</f>
        <v>250965000</v>
      </c>
    </row>
    <row r="53" spans="1:2">
      <c r="A53" t="s">
        <v>53</v>
      </c>
      <c r="B53" s="1">
        <f>20112000+
24272000+
26114000+
28071000+
30161000+
33072000+
34005000</f>
        <v>195807000</v>
      </c>
    </row>
    <row r="54" spans="1:2">
      <c r="A54" t="s">
        <v>54</v>
      </c>
      <c r="B54" s="1">
        <f>327000+
387000+
437000+
474000+
468000+
529000+
526000</f>
        <v>3148000</v>
      </c>
    </row>
    <row r="55" spans="1:2">
      <c r="A55" t="s">
        <v>55</v>
      </c>
      <c r="B55" s="1">
        <f>1334000+
1343000+
1409000+
1536000+
1545000+
1549000+
1667000</f>
        <v>10383000</v>
      </c>
    </row>
    <row r="56" spans="1:2">
      <c r="A56" t="s">
        <v>56</v>
      </c>
      <c r="B56" s="1">
        <f>1516000+
1739000+
1865000+
1906000+
2120000+
2406000+
2560000</f>
        <v>14112000</v>
      </c>
    </row>
    <row r="57" spans="1:2">
      <c r="A57" t="s">
        <v>57</v>
      </c>
      <c r="B57" s="1">
        <f>35500+
36100+
43800+
45200+
49500+
55000+
52400</f>
        <v>317500</v>
      </c>
    </row>
    <row r="58" spans="1:2">
      <c r="A58" t="s">
        <v>58</v>
      </c>
      <c r="B58" s="1">
        <f>200000+
206000+
207000+
235000+
247000+
287000+
315000</f>
        <v>1697000</v>
      </c>
    </row>
    <row r="59" spans="1:2">
      <c r="A59" t="s">
        <v>59</v>
      </c>
      <c r="B59" s="1">
        <f>1064000+
1127600+
1190000+
1153000+
1262000+
1333000+
938000</f>
        <v>8067600</v>
      </c>
    </row>
    <row r="60" spans="1:2">
      <c r="A60" t="s">
        <v>60</v>
      </c>
      <c r="B60" s="1">
        <f>1857000+
2082000+
2093000+
2228000+
2144000+
2323000+
2315000</f>
        <v>15042000</v>
      </c>
    </row>
    <row r="61" spans="1:2">
      <c r="A61" t="s">
        <v>61</v>
      </c>
      <c r="B61" s="1">
        <f>54299000+
60839000+
59308000+
56655000+
58472000+
65148000+
55913000</f>
        <v>410634000</v>
      </c>
    </row>
    <row r="62" spans="1:2">
      <c r="A62" t="s">
        <v>62</v>
      </c>
      <c r="B62" s="1">
        <f>43611000+
45984000+
48345000+
52890000+
54962000+
57667000+
61397000</f>
        <v>364856000</v>
      </c>
    </row>
    <row r="63" spans="1:2">
      <c r="A63" t="s">
        <v>63</v>
      </c>
      <c r="B63" s="1">
        <f>900000+
1102000+
1389000+
1891000+
2353000+
2488000+
2202000</f>
        <v>12325000</v>
      </c>
    </row>
    <row r="64" spans="1:2">
      <c r="A64" t="s">
        <v>64</v>
      </c>
      <c r="B64" s="1">
        <f>6968000+
13107000+
13284000+
14570000+
15543000+
17423000+
17914000</f>
        <v>98809000</v>
      </c>
    </row>
    <row r="65" spans="1:2">
      <c r="A65" t="s">
        <v>65</v>
      </c>
      <c r="B65" s="1">
        <f>8802000+
9435000+
10407000+
11519000+
14040000+
15810000+
16107000</f>
        <v>86120000</v>
      </c>
    </row>
    <row r="66" spans="1:2">
      <c r="A66" t="s">
        <v>66</v>
      </c>
      <c r="B66" s="1">
        <f>4769000+
4968000+
5237000+
4942000+
4867000+
7295000+
9107000</f>
        <v>41185000</v>
      </c>
    </row>
    <row r="67" spans="1:2">
      <c r="A67" t="s">
        <v>67</v>
      </c>
      <c r="B67" s="1">
        <f>8260000+
8813000+
9528000+
10100000+
10338000+
10926000+
10951000</f>
        <v>68916000</v>
      </c>
    </row>
    <row r="68" spans="1:2">
      <c r="A68" t="s">
        <v>68</v>
      </c>
      <c r="B68" s="1">
        <f>3540000+
3251000+
3109000+
3070000+
3863000+
4389000+
4905000</f>
        <v>26127000</v>
      </c>
    </row>
    <row r="69" spans="1:2">
      <c r="A69" t="s">
        <v>69</v>
      </c>
      <c r="B69" s="1">
        <f>76762000+
77694000+
81068000+
84925000+
89931000+
93228600+
95399000</f>
        <v>599007600</v>
      </c>
    </row>
    <row r="70" spans="1:2">
      <c r="A70" t="s">
        <v>70</v>
      </c>
      <c r="B70" s="1">
        <f>3274000+
3504000+
3692000+
3837000+
4276000+
4319000+
4233000</f>
        <v>27135000</v>
      </c>
    </row>
    <row r="71" spans="1:2">
      <c r="A71" t="s">
        <v>71</v>
      </c>
      <c r="B71" s="1">
        <f>10364000+
13413000+
19737000+
24039000+
28691000+
31191000+
31881000</f>
        <v>159316000</v>
      </c>
    </row>
    <row r="72" spans="1:2">
      <c r="A72" t="s">
        <v>72</v>
      </c>
      <c r="B72" s="1">
        <f>5389000+
5327000+
4809000+
4236000+
4565000+
4922000+
5361000</f>
        <v>34609000</v>
      </c>
    </row>
    <row r="73" spans="1:2">
      <c r="A73" t="s">
        <v>73</v>
      </c>
      <c r="B73" s="1">
        <f>6841000+
6333000+
6430000+
6509000+
7701000+
8789000+
8515000</f>
        <v>51118000</v>
      </c>
    </row>
    <row r="74" spans="1:2">
      <c r="A74" t="s">
        <v>74</v>
      </c>
      <c r="B74" s="1">
        <f>1520000+
1350000+
1181000+
1340000+
1449000+
2025000+
2049000</f>
        <v>10914000</v>
      </c>
    </row>
    <row r="75" spans="1:2">
      <c r="A75" t="s">
        <v>75</v>
      </c>
      <c r="B75" s="1">
        <f>6217000+
6528000+
6941000+
7055000+
7407000+
8508000+
8565000</f>
        <v>51221000</v>
      </c>
    </row>
    <row r="76" spans="1:2">
      <c r="A76" t="s">
        <v>76</v>
      </c>
      <c r="B76" s="1">
        <f>4134000+
3791000+
4000000+
3853000+
4568000+
6947000+
8508000</f>
        <v>35801000</v>
      </c>
    </row>
    <row r="77" spans="1:2">
      <c r="A77" t="s">
        <v>77</v>
      </c>
      <c r="B77" s="1">
        <f>3779000+
4159000+
4684000+
4239000+
3869000+
4186000+
4791000</f>
        <v>29707000</v>
      </c>
    </row>
    <row r="78" spans="1:2">
      <c r="A78" t="s">
        <v>78</v>
      </c>
      <c r="B78" s="1">
        <f>5822000+
6246000+
6842000+
6797000+
7726000+
7775000+
8342000</f>
        <v>49550000</v>
      </c>
    </row>
    <row r="79" spans="1:2">
      <c r="A79" t="s">
        <v>79</v>
      </c>
      <c r="B79" s="1">
        <f>1274000+
1355000+
1518000+
1688000+
1857000+
1964000+
1936000</f>
        <v>11592000</v>
      </c>
    </row>
    <row r="80" spans="1:2">
      <c r="A80" t="s">
        <v>80</v>
      </c>
      <c r="B80" s="1">
        <f>433000+
1079000+
1082000+
1196000+
1137000+
1173000+
1142000</f>
        <v>7242000</v>
      </c>
    </row>
    <row r="81" spans="1:2">
      <c r="A81" t="s">
        <v>81</v>
      </c>
      <c r="B81" s="1">
        <f>5264000+
5217000+
5048000+
5322000+
5590000+
6115000+
6150000</f>
        <v>38706000</v>
      </c>
    </row>
    <row r="82" spans="1:2">
      <c r="A82" t="s">
        <v>82</v>
      </c>
      <c r="B82" s="1">
        <f>945000+
1038000+
1090000+
1054000+
1046000+
1018000+
1041000</f>
        <v>7232000</v>
      </c>
    </row>
    <row r="83" spans="1:2">
      <c r="A83" t="s">
        <v>83</v>
      </c>
      <c r="B83" s="1">
        <f>29325000+
31526000+
30715000+
30950000+
32611000+
35804000+
39406000</f>
        <v>230337000</v>
      </c>
    </row>
    <row r="84" spans="1:2">
      <c r="A84" t="s">
        <v>84</v>
      </c>
      <c r="B84" s="1">
        <f>25715000+
27437000+
25721000+
26757000+
25948000+
25832000+
26101000</f>
        <v>183511000</v>
      </c>
    </row>
    <row r="85" spans="1:2">
      <c r="A85" t="s">
        <v>85</v>
      </c>
      <c r="B85" s="1">
        <f>1125000+
1205000+
1234000+
1286000+
1390000+
1484000+
1703000</f>
        <v>9427000</v>
      </c>
    </row>
    <row r="86" spans="1:2">
      <c r="A86" t="s">
        <v>86</v>
      </c>
      <c r="B86" s="1">
        <f>142000+
168000+
159000+
173000+
193000+
203000+
217000</f>
        <v>1255000</v>
      </c>
    </row>
    <row r="87" spans="1:2">
      <c r="A87" t="s">
        <v>87</v>
      </c>
      <c r="B87" s="1">
        <f>2013000+
2162000+
2383000+
2592000+
2944000+
3232000+
3519000</f>
        <v>18845000</v>
      </c>
    </row>
    <row r="88" spans="1:2">
      <c r="A88" t="s">
        <v>88</v>
      </c>
      <c r="B88" s="1">
        <f>1015000+
1065000+
1174000+
1307000+
1371000+
1431000+
1418000</f>
        <v>8781000</v>
      </c>
    </row>
    <row r="89" spans="1:2">
      <c r="A89" t="s">
        <v>89</v>
      </c>
      <c r="B89" s="1">
        <f>78100000+
81042000+
87129000+
94853000+
99349000+
96497000+
97406000</f>
        <v>634376000</v>
      </c>
    </row>
    <row r="90" spans="1:2">
      <c r="A90" t="s">
        <v>90</v>
      </c>
      <c r="B90" s="1">
        <f>95600+
93900+
94400+
121000+
145000+
160000+
174000</f>
        <v>883900</v>
      </c>
    </row>
    <row r="91" spans="1:2">
      <c r="A91" t="s">
        <v>91</v>
      </c>
      <c r="B91" s="1">
        <f>515000+
506000+
467000+
471000+
543000+
598000+
637000</f>
        <v>3737000</v>
      </c>
    </row>
    <row r="92" spans="1:2">
      <c r="A92" t="s">
        <v>92</v>
      </c>
      <c r="B92" s="1">
        <f>1324000+
1350000+
1560000+
1662000+
1877000+
2077000+
2510000</f>
        <v>12360000</v>
      </c>
    </row>
    <row r="93" spans="1:2">
      <c r="A93" t="s">
        <v>93</v>
      </c>
      <c r="B93" s="1">
        <f>10349000+
10507000+
10542000+
10677000+
11540000+
12489000+
13109000</f>
        <v>79213000</v>
      </c>
    </row>
    <row r="94" spans="1:2">
      <c r="A94" t="s">
        <v>94</v>
      </c>
      <c r="B94" s="1">
        <f>1970000+
1751000+
1634000+
1715000+
1514000+
2870000+
2033000</f>
        <v>13487000</v>
      </c>
    </row>
    <row r="95" spans="1:2">
      <c r="A95" t="s">
        <v>95</v>
      </c>
      <c r="B95" s="1">
        <f>2044000+
3081000+
4681000+
2907000+
3443000+
3551000+
4364000</f>
        <v>24071000</v>
      </c>
    </row>
    <row r="96" spans="1:2">
      <c r="A96" t="s">
        <v>96</v>
      </c>
      <c r="B96" s="1">
        <f>1327000+
1429000+
1488000+
1551000+
1581000+
1639000+
1651000</f>
        <v>10666000</v>
      </c>
    </row>
    <row r="97" spans="1:2">
      <c r="A97" t="s">
        <v>97</v>
      </c>
      <c r="B97" s="1">
        <f>798000+
790000+
539000+
753000+
940000+
1173000+
1197000</f>
        <v>6190000</v>
      </c>
    </row>
    <row r="98" spans="1:2">
      <c r="A98" t="s">
        <v>98</v>
      </c>
      <c r="B98" s="1">
        <f>12783000+
13925000+
15007000+
15828000+
17924000+
18780000+
20129000</f>
        <v>114376000</v>
      </c>
    </row>
    <row r="99" spans="1:2">
      <c r="A99" t="s">
        <v>99</v>
      </c>
      <c r="B99" s="1">
        <f>2710000+
2854000+
3129000+
3494000+
3723000+
3858000+
3888000</f>
        <v>23656000</v>
      </c>
    </row>
    <row r="100" spans="1:2">
      <c r="A100" t="s">
        <v>100</v>
      </c>
      <c r="B100" s="1">
        <f>1273000+
1390000+
1456000+
1596000+
1958000+
1412000+
1455000</f>
        <v>10540000</v>
      </c>
    </row>
    <row r="101" spans="1:2">
      <c r="A101" t="s">
        <v>101</v>
      </c>
      <c r="B101" s="1">
        <f>123000+
135000+
135000+
152000+
164000+
157000+
192000</f>
        <v>1058000</v>
      </c>
    </row>
    <row r="102" spans="1:2">
      <c r="A102" t="s">
        <v>102</v>
      </c>
      <c r="B102" s="1">
        <f>400000+
425000+
486000+
510000+
631000+
707000+
758000</f>
        <v>3917000</v>
      </c>
    </row>
    <row r="103" spans="1:2">
      <c r="A103" t="s">
        <v>103</v>
      </c>
      <c r="B103" s="1">
        <f>4778000+
4855000+
5361000+
5960000+
6252000+
5688000+
5879000</f>
        <v>38773000</v>
      </c>
    </row>
    <row r="104" spans="1:2">
      <c r="A104" t="s">
        <v>104</v>
      </c>
      <c r="B104" s="1">
        <f>1923000+
2225000+
2634000+
3207000+
3178000+
3242000+
3506000</f>
        <v>19915000</v>
      </c>
    </row>
    <row r="105" spans="1:2">
      <c r="A105" t="s">
        <v>105</v>
      </c>
      <c r="B105" s="1">
        <f>108000+
140000+
162000+
138000+
123000+
106000+
94000</f>
        <v>871000</v>
      </c>
    </row>
    <row r="106" spans="1:2">
      <c r="A106" t="s">
        <v>106</v>
      </c>
      <c r="B106" s="1">
        <f>2202000+
2305000+
2553000+
2379000+
2517000+
2487000+
2494000</f>
        <v>16937000</v>
      </c>
    </row>
    <row r="107" spans="1:2">
      <c r="A107" t="s">
        <v>107</v>
      </c>
      <c r="B107" s="1">
        <f>182000+
191000+
199000+
198000+
182000+
195000+
211000</f>
        <v>1358000</v>
      </c>
    </row>
    <row r="108" spans="1:2">
      <c r="A108" t="s">
        <v>108</v>
      </c>
      <c r="B108" s="1">
        <f>3538000+
3455000+
4102000+
4318000+
4744000+
4183000+
4368000</f>
        <v>28708000</v>
      </c>
    </row>
    <row r="109" spans="1:2">
      <c r="A109" t="s">
        <v>109</v>
      </c>
      <c r="B109" s="1">
        <f>4010000+
4062000+
4381000+
4718000+
4992000+
5384000+
5275000</f>
        <v>32822000</v>
      </c>
    </row>
    <row r="110" spans="1:2">
      <c r="A110" t="s">
        <v>110</v>
      </c>
      <c r="B110" s="1">
        <f>4681000+
4833000+
5361000+
5967000+
6621000+
7168000+
8261000</f>
        <v>42892000</v>
      </c>
    </row>
    <row r="111" spans="1:2">
      <c r="A111" t="s">
        <v>111</v>
      </c>
      <c r="B111" s="1">
        <f>72310000+
73750000+
77743000+
80476000+
83804000+
85946000+
88515000</f>
        <v>562544000</v>
      </c>
    </row>
    <row r="112" spans="1:2">
      <c r="A112" t="s">
        <v>112</v>
      </c>
      <c r="B112" s="1">
        <f>9177000+
10497000+
11723000+
13359000+
15432000+
16186000+
17283000</f>
        <v>93657000</v>
      </c>
    </row>
    <row r="113" spans="1:2">
      <c r="A113" t="s">
        <v>113</v>
      </c>
      <c r="B113" s="1">
        <f>4210000+
4456000+
5051000+
5003000+
4927000+
4260000+
4931000</f>
        <v>32838000</v>
      </c>
    </row>
    <row r="114" spans="1:2">
      <c r="A114" t="s">
        <v>114</v>
      </c>
      <c r="B114" s="1">
        <f>2612000+
2839000+
2941000+
2938000+
2256000+
1819000+
2136500</f>
        <v>17541500</v>
      </c>
    </row>
    <row r="115" spans="1:2">
      <c r="A115" t="s">
        <v>115</v>
      </c>
      <c r="B115" s="1">
        <f>8019000+
8442000+
9331000+
10223000+
10926000+
11720000+
12815000</f>
        <v>71476000</v>
      </c>
    </row>
    <row r="116" spans="1:2">
      <c r="A116" t="s">
        <v>116</v>
      </c>
      <c r="B116" s="1">
        <f>30792000+
32421000+
33729000+
24571000+
24390000+
24551000+
24419000</f>
        <v>194873000</v>
      </c>
    </row>
    <row r="117" spans="1:2">
      <c r="A117" t="s">
        <v>117</v>
      </c>
      <c r="B117" s="1">
        <f>1122000+
1220000+
1298000+
1377000+
1570000+
1711000+
1634000</f>
        <v>9932000</v>
      </c>
    </row>
    <row r="118" spans="1:2">
      <c r="A118" t="s">
        <v>118</v>
      </c>
      <c r="B118" s="1">
        <f>125000+
132000+
139000+
146000+
158000+
172000+
181000</f>
        <v>1053000</v>
      </c>
    </row>
    <row r="119" spans="1:2">
      <c r="A119" t="s">
        <v>119</v>
      </c>
      <c r="B119" s="1">
        <f>1905000+
2004000+
1888000+
2000000+
1937000+
1874000+
1904000</f>
        <v>13512000</v>
      </c>
    </row>
    <row r="120" spans="1:2">
      <c r="A120" t="s">
        <v>120</v>
      </c>
      <c r="B120" s="1">
        <f>19934000+
23010000+
21834000+
20887000+
18607000+
17570000+
20292000</f>
        <v>142134000</v>
      </c>
    </row>
    <row r="121" spans="1:2">
      <c r="A121" t="s">
        <v>121</v>
      </c>
      <c r="B121" s="1">
        <f>922000+
1029000+
1132000+
1281000+
1497000+
1711000+
1847000</f>
        <v>9419000</v>
      </c>
    </row>
    <row r="122" spans="1:2">
      <c r="A122" t="s">
        <v>122</v>
      </c>
      <c r="B122" s="1">
        <f>237000+
239000+
296000+
333000+
382000+
405000+
428000</f>
        <v>2320000</v>
      </c>
    </row>
    <row r="123" spans="1:2">
      <c r="A123" t="s">
        <v>123</v>
      </c>
      <c r="B123" s="1">
        <f>95000+
53000+
31000+
60000+
59000+
66000+
71000</f>
        <v>435000</v>
      </c>
    </row>
    <row r="124" spans="1:2">
      <c r="A124" t="s">
        <v>124</v>
      </c>
      <c r="B124" s="1">
        <f>15568000+
15095000+
15231500+
16403000+
17425000+
18508000+
19116000</f>
        <v>117346500</v>
      </c>
    </row>
    <row r="125" spans="1:2">
      <c r="A125" t="s">
        <v>125</v>
      </c>
      <c r="B125" s="1">
        <f>2502000+
2675000+
3022000+
3397000+
3991000+
4425000+
4702000</f>
        <v>24714000</v>
      </c>
    </row>
    <row r="126" spans="1:2">
      <c r="A126" t="s">
        <v>126</v>
      </c>
      <c r="B126" s="1">
        <f>24400+
20100+
21600+
23200+
25700+
27900+
28900</f>
        <v>171800</v>
      </c>
    </row>
    <row r="127" spans="1:2">
      <c r="A127" t="s">
        <v>127</v>
      </c>
      <c r="B127" s="1">
        <f>14318000+
14530000+
13952000+
15121000+
14975000+
15004000+
14797000</f>
        <v>102697000</v>
      </c>
    </row>
    <row r="128" spans="1:2">
      <c r="A128" t="s">
        <v>128</v>
      </c>
      <c r="B128" s="1">
        <f>103231000+
107144000+
109834000+
115561000+
121717000+
124456000+
126170000</f>
        <v>808113000</v>
      </c>
    </row>
    <row r="129" spans="1:2">
      <c r="A129" t="s">
        <v>129</v>
      </c>
      <c r="B129" s="1">
        <f>1415000+
1665000+
1993000+
2168000+
2248000+
2521000+
2027000</f>
        <v>14037000</v>
      </c>
    </row>
    <row r="130" spans="1:2">
      <c r="A130" t="s">
        <v>130</v>
      </c>
      <c r="B130" s="1">
        <f>10980000+
10522000+
6482000+
6782000+
7054000+
7440000+
7616000</f>
        <v>56876000</v>
      </c>
    </row>
    <row r="131" spans="1:2">
      <c r="A131" t="s">
        <v>131</v>
      </c>
      <c r="B131" s="1">
        <f>8967000+
9158000+
9305000+
10402000+
11133000+
11715000+
11818000</f>
        <v>72498000</v>
      </c>
    </row>
    <row r="132" spans="1:2">
      <c r="A132" t="s">
        <v>132</v>
      </c>
      <c r="B132" s="1">
        <f>1096000+
1140000+
1137000+
1284000+
1327000+
1506000+
1527000</f>
        <v>9017000</v>
      </c>
    </row>
    <row r="133" spans="1:2">
      <c r="A133" t="s">
        <v>133</v>
      </c>
      <c r="B133" s="1">
        <f>26547000+
24810000+
29923000+
32530000+
35592000+
38178000+
39916000</f>
        <v>227496000</v>
      </c>
    </row>
    <row r="134" spans="1:2">
      <c r="A134" t="s">
        <v>134</v>
      </c>
      <c r="B134" s="1">
        <f>79000+
60000+
61600+
65600+
73900+
74600+
74800</f>
        <v>489500</v>
      </c>
    </row>
    <row r="135" spans="1:2">
      <c r="A135" t="s">
        <v>135</v>
      </c>
      <c r="B135" s="1">
        <f>327000+
282000+
273000+
338000+
514000+
573000+
876000</f>
        <v>3183000</v>
      </c>
    </row>
    <row r="136" spans="1:2">
      <c r="A136" t="s">
        <v>136</v>
      </c>
      <c r="B136" s="1">
        <f>59700+
65800+
72600+
86700+
86600+
77300+
94000</f>
        <v>542700</v>
      </c>
    </row>
    <row r="137" spans="1:2">
      <c r="A137" t="s">
        <v>137</v>
      </c>
      <c r="B137" s="1">
        <f>467000+
455000+
519000+
492000+
465000+
501000+
480000</f>
        <v>3379000</v>
      </c>
    </row>
    <row r="138" spans="1:2">
      <c r="A138" t="s">
        <v>138</v>
      </c>
      <c r="B138" s="1">
        <f>7352000+
7163000+
5359000+
5724000+
7052000+
8299000+
9429000</f>
        <v>50378000</v>
      </c>
    </row>
    <row r="139" spans="1:2">
      <c r="A139" t="s">
        <v>139</v>
      </c>
      <c r="B139" s="1">
        <f>39861000+
41627000+
41114000+
30907000+
37970000+
46113000+
51747000</f>
        <v>289339000</v>
      </c>
    </row>
    <row r="140" spans="1:2">
      <c r="A140" t="s">
        <v>140</v>
      </c>
      <c r="B140" s="1">
        <f>1300+
1400+
2400+
2500+
2500+
3200+
3600</f>
        <v>16900</v>
      </c>
    </row>
    <row r="141" spans="1:2">
      <c r="A141" t="s">
        <v>141</v>
      </c>
      <c r="B141" s="1">
        <f>1206000+
1266000+
1303000+
1323000+
1402000+
1506000+
1543000</f>
        <v>9549000</v>
      </c>
    </row>
    <row r="142" spans="1:2">
      <c r="A142" t="s">
        <v>142</v>
      </c>
      <c r="B142" s="1">
        <f>26025000+
13227000+
13025000+
13734000+
14579000+
14342000+
13710000</f>
        <v>108642000</v>
      </c>
    </row>
    <row r="143" spans="1:2">
      <c r="A143" t="s">
        <v>143</v>
      </c>
      <c r="B143" s="1">
        <f>33567000+
35337000+
36792000+
39129000+
41080000+
40283000+
40857000</f>
        <v>267045000</v>
      </c>
    </row>
    <row r="144" spans="1:2">
      <c r="A144" t="s">
        <v>144</v>
      </c>
      <c r="B144" s="1">
        <f>179309904+
178311360+
176864528+
175261488+
174291744+
169324928+
165478000</f>
        <v>1218841952</v>
      </c>
    </row>
    <row r="145" spans="1:2">
      <c r="A145" t="s">
        <v>145</v>
      </c>
      <c r="B145" s="1">
        <f>3242000+
3195000+
3286000+
3632000+
4219000+
3954000+
3480000</f>
        <v>25008000</v>
      </c>
    </row>
    <row r="146" spans="1:2">
      <c r="A146" t="s">
        <v>146</v>
      </c>
      <c r="B146" s="1">
        <f>1969000+
1862000+
1918000+
2027000+
2690000+
5346000+
6749000</f>
        <v>22561000</v>
      </c>
    </row>
    <row r="147" spans="1:2">
      <c r="A147" t="s">
        <v>147</v>
      </c>
      <c r="B147" s="1">
        <f>357000+
329000+
287000+
351600+
332700+
350200+
256000</f>
        <v>2263500</v>
      </c>
    </row>
    <row r="148" spans="1:2">
      <c r="A148" t="s">
        <v>148</v>
      </c>
      <c r="B148" s="1">
        <f>7572000+
7874000+
7944000+
10013000+
12922000+
15498000+
18009000</f>
        <v>79832000</v>
      </c>
    </row>
    <row r="149" spans="1:2">
      <c r="A149" t="s">
        <v>149</v>
      </c>
      <c r="B149" s="1">
        <f>915000+
947000+
932000+
956000+
1009000+
1072000+
1266000</f>
        <v>7097000</v>
      </c>
    </row>
    <row r="150" spans="1:2">
      <c r="A150" t="s">
        <v>150</v>
      </c>
      <c r="B150" s="1">
        <f>1833000+
1880000+
2057000+
2168000+
2423000+
2580000+
2294000</f>
        <v>15235000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2024-07-22T18:52:12Z</dcterms:created>
  <dcterms:modified xsi:type="dcterms:W3CDTF">2024-07-23T01:56:37Z</dcterms:modified>
  <cp:category/>
  <cp:contentStatus/>
</cp:coreProperties>
</file>