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45AEE57-65F6-4CE5-8F79-D27F0CD79397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Problem 1" sheetId="9" r:id="rId1"/>
    <sheet name="Problem 2" sheetId="10" r:id="rId2"/>
    <sheet name="Problem 3" sheetId="6" r:id="rId3"/>
    <sheet name="Problem 4" sheetId="1" r:id="rId4"/>
    <sheet name="Problem 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0" l="1"/>
  <c r="B26" i="10"/>
  <c r="E25" i="10"/>
  <c r="C25" i="10"/>
  <c r="D24" i="10"/>
  <c r="C18" i="8"/>
  <c r="C22" i="8"/>
  <c r="C17" i="1"/>
  <c r="C14" i="1"/>
  <c r="F14" i="6"/>
  <c r="E14" i="6"/>
  <c r="C18" i="9"/>
  <c r="C14" i="9"/>
  <c r="F12" i="10"/>
  <c r="F11" i="10"/>
</calcChain>
</file>

<file path=xl/sharedStrings.xml><?xml version="1.0" encoding="utf-8"?>
<sst xmlns="http://schemas.openxmlformats.org/spreadsheetml/2006/main" count="118" uniqueCount="101">
  <si>
    <t>A small manufacturing facility is being planned that will feed parts to three heavy manufacturing facilities.</t>
  </si>
  <si>
    <t>The locations of the current plants with their coordinates and volume requirements are given in the following table:</t>
  </si>
  <si>
    <t>Plant Location</t>
  </si>
  <si>
    <t>Coordinates (x, y)</t>
  </si>
  <si>
    <t>Volume (Parts per Year)</t>
  </si>
  <si>
    <t>Peoria</t>
  </si>
  <si>
    <t>300, 320</t>
  </si>
  <si>
    <t>Decatur</t>
  </si>
  <si>
    <t>375, 470</t>
  </si>
  <si>
    <t>Joliet</t>
  </si>
  <si>
    <t>470, 180</t>
  </si>
  <si>
    <t>City</t>
  </si>
  <si>
    <t>Template Created 4/22/2019</t>
  </si>
  <si>
    <t xml:space="preserve">A manufacturer has decided to locate a new factory in the northwest U.S. to serve growing demand in that market. </t>
  </si>
  <si>
    <t xml:space="preserve">They have narrowed the potential sites down to two finalists, City A and City B. They have developed a list of important factors </t>
  </si>
  <si>
    <t>to consider in selecting a site and rated each as shown in the following table.</t>
  </si>
  <si>
    <t>Factor</t>
  </si>
  <si>
    <t>Utility rates</t>
  </si>
  <si>
    <t>Availability of skilled labor</t>
  </si>
  <si>
    <t>Transportation</t>
  </si>
  <si>
    <t>Proximity to suppliers</t>
  </si>
  <si>
    <t>Quality of life</t>
  </si>
  <si>
    <t>City A</t>
  </si>
  <si>
    <t>City B</t>
  </si>
  <si>
    <t>Summing up this data, which city appears to be the better choice?</t>
  </si>
  <si>
    <t>Use the centroid method to determine a location for this new facility</t>
  </si>
  <si>
    <t xml:space="preserve">DM Office Products (DMOP) is a wholesale supplier of office products with one facility in Pennsylvania. It has decided to build a new distribution warehouse </t>
  </si>
  <si>
    <t xml:space="preserve">in the state of New York to help serve the growing demand in that market. It has four major customers located in Buffalo, Syracuse, Albany, and New York City. </t>
  </si>
  <si>
    <t xml:space="preserve">Though New York City is the largest market, it also has the greatest competition and DMOP is not a major player there. When DMOP ships an order to a customer </t>
  </si>
  <si>
    <t>it uses its own small fleet of two trucks to deliver, so the cost of delivery is essentially the same for a full or partially full truck. The expected number of annual shipments</t>
  </si>
  <si>
    <t>X-Coordinates</t>
  </si>
  <si>
    <t>Y-Coordinates</t>
  </si>
  <si>
    <t>Buffalo</t>
  </si>
  <si>
    <t>Syracuse</t>
  </si>
  <si>
    <t>Albany</t>
  </si>
  <si>
    <t>New York</t>
  </si>
  <si>
    <t>Number of Shipments</t>
  </si>
  <si>
    <t>Use the centroid method to recommend a location for the new warehouse for DMOP. Round your coordinates to one decimal place</t>
  </si>
  <si>
    <t>to each city and their coordinates on an x, y grid is shown in the following table.</t>
  </si>
  <si>
    <t>Created 12/27/19</t>
  </si>
  <si>
    <t>Problem 5</t>
  </si>
  <si>
    <t>3 points</t>
  </si>
  <si>
    <t>Problem 4</t>
  </si>
  <si>
    <t>Tax rates</t>
  </si>
  <si>
    <t>Problem 3</t>
  </si>
  <si>
    <t>Problem 2</t>
  </si>
  <si>
    <t>The McDonald's fast-food restaurant on campus sells an average of 4,000 quarter-pound hamburgers each week.  Hamburger patties are resupplied</t>
  </si>
  <si>
    <t xml:space="preserve">twice a week, and on average the store has 350 pounds of hamburger in stock.  Assume that the hamburger patties cost $1.00 a pound.   </t>
  </si>
  <si>
    <t xml:space="preserve">Average demand = </t>
  </si>
  <si>
    <t>Quarter pound burgers</t>
  </si>
  <si>
    <t>Pounds of hamburger sold =</t>
  </si>
  <si>
    <t>Pounds hamburger per week</t>
  </si>
  <si>
    <t>Average Inventory onhand =</t>
  </si>
  <si>
    <t>Pounds hamburger</t>
  </si>
  <si>
    <t>Cost =</t>
  </si>
  <si>
    <t>Per pound</t>
  </si>
  <si>
    <t>Resupply =</t>
  </si>
  <si>
    <t>Per week</t>
  </si>
  <si>
    <t>Cost of Goods Sold =</t>
  </si>
  <si>
    <t>Cost * Pounds per week * weeks per year</t>
  </si>
  <si>
    <t>Avg Aggregate Inventory Value =</t>
  </si>
  <si>
    <t>Cost * Avg inventory onhand</t>
  </si>
  <si>
    <t xml:space="preserve">a. What is the inventory turnover for the hamburger patties?  </t>
  </si>
  <si>
    <t>b. On average, how many days of supply are onhand?</t>
  </si>
  <si>
    <t>Problem 1</t>
  </si>
  <si>
    <t>The owner of a large machine ship has just finished its financial analysis from the prior fiscal year. The following is an excerps from the final report.</t>
  </si>
  <si>
    <t>Net revenue</t>
  </si>
  <si>
    <t>Cost of goods sold</t>
  </si>
  <si>
    <t>Value of production materials on hand</t>
  </si>
  <si>
    <t>Value of work-in-process inventory</t>
  </si>
  <si>
    <t>Value of finished goods on hand</t>
  </si>
  <si>
    <t>a. Compute the inventory turnover ratio (ITR).</t>
  </si>
  <si>
    <t>b. Compute the weeks of supply (WS).</t>
  </si>
  <si>
    <t xml:space="preserve">IT = </t>
  </si>
  <si>
    <t>cost of goods sold/average inventory value</t>
  </si>
  <si>
    <t>322000/42500+37000+12500</t>
  </si>
  <si>
    <t xml:space="preserve">WS = </t>
  </si>
  <si>
    <t>average invetory value / cost of good sold * (weeks worth of inventory)</t>
  </si>
  <si>
    <t>(42500+37000+12500/322000)*52</t>
  </si>
  <si>
    <t>turns/yr</t>
  </si>
  <si>
    <t>weeks</t>
  </si>
  <si>
    <t>52000/350</t>
  </si>
  <si>
    <t>averages 350 pounds in inventory</t>
  </si>
  <si>
    <t>days can be covered by the inventory onhand</t>
  </si>
  <si>
    <t>averages 1000 pounds sold per week</t>
  </si>
  <si>
    <t>sums</t>
  </si>
  <si>
    <t>Using sum, city A is a better choice with a better overall score when comparing to city B.</t>
  </si>
  <si>
    <t>Cx = ((300*4000)+(375*6000)+(470*3000))/4000+6000+3000</t>
  </si>
  <si>
    <t>Cx =</t>
  </si>
  <si>
    <t>Cy = ((320*4000)+(470*6000)+(180*3000))/4000+6000+3000</t>
  </si>
  <si>
    <t>Cy =</t>
  </si>
  <si>
    <t>They should look for a location around (374,357)</t>
  </si>
  <si>
    <t>Cx = ((325*78)+(1420*82)+(2300*122)+(2275*62))/(78+82+122+62)</t>
  </si>
  <si>
    <t>Cy = ((850*78)+(900*82)+(630*122)+(25*62))/(78+82+122+62)</t>
  </si>
  <si>
    <t>They should find a new location around (1637.9,635.2)</t>
  </si>
  <si>
    <t>divide 1000 by 7 to get how many per day</t>
  </si>
  <si>
    <t>and then we can use that number to divide 350 to get the total amount of days that supply can cover</t>
  </si>
  <si>
    <t>1000/7</t>
  </si>
  <si>
    <t>=</t>
  </si>
  <si>
    <t>per day</t>
  </si>
  <si>
    <t>350/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</si>
</sst>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#,##0.0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3" fontId="1" fillId="3" borderId="0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wrapText="1"/>
    </xf>
    <xf numFmtId="3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1" fillId="4" borderId="0" xfId="0" applyFont="1" applyFill="1"/>
    <xf numFmtId="3" fontId="1" fillId="3" borderId="2" xfId="0" applyNumberFormat="1" applyFont="1" applyFill="1" applyBorder="1"/>
    <xf numFmtId="0" fontId="1" fillId="3" borderId="2" xfId="0" applyFont="1" applyFill="1" applyBorder="1"/>
    <xf numFmtId="3" fontId="1" fillId="3" borderId="0" xfId="0" applyNumberFormat="1" applyFont="1" applyFill="1"/>
    <xf numFmtId="0" fontId="1" fillId="3" borderId="0" xfId="0" applyFont="1" applyFill="1"/>
    <xf numFmtId="8" fontId="1" fillId="3" borderId="0" xfId="0" applyNumberFormat="1" applyFont="1" applyFill="1"/>
    <xf numFmtId="0" fontId="1" fillId="3" borderId="1" xfId="0" applyFont="1" applyFill="1" applyBorder="1"/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8" fontId="1" fillId="3" borderId="1" xfId="0" applyNumberFormat="1" applyFont="1" applyFill="1" applyBorder="1"/>
    <xf numFmtId="164" fontId="2" fillId="0" borderId="0" xfId="0" quotePrefix="1" applyNumberFormat="1" applyFont="1" applyAlignment="1">
      <alignment horizontal="center"/>
    </xf>
    <xf numFmtId="0" fontId="6" fillId="0" borderId="0" xfId="0" applyFont="1"/>
    <xf numFmtId="165" fontId="1" fillId="3" borderId="2" xfId="0" applyNumberFormat="1" applyFont="1" applyFill="1" applyBorder="1"/>
    <xf numFmtId="165" fontId="1" fillId="3" borderId="0" xfId="0" applyNumberFormat="1" applyFont="1" applyFill="1"/>
    <xf numFmtId="165" fontId="1" fillId="3" borderId="1" xfId="0" applyNumberFormat="1" applyFont="1" applyFill="1" applyBorder="1"/>
    <xf numFmtId="0" fontId="1" fillId="0" borderId="0" xfId="0" quotePrefix="1" applyFont="1" applyAlignment="1">
      <alignment horizontal="left"/>
    </xf>
    <xf numFmtId="0" fontId="8" fillId="0" borderId="0" xfId="0" applyFont="1"/>
    <xf numFmtId="0" fontId="7" fillId="0" borderId="0" xfId="0" applyFont="1"/>
    <xf numFmtId="0" fontId="9" fillId="2" borderId="0" xfId="0" applyFont="1" applyFill="1"/>
    <xf numFmtId="0" fontId="1" fillId="3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B284-3520-4973-88D8-E23798ABFDCA}">
  <dimension ref="A1:XFD18"/>
  <sheetViews>
    <sheetView workbookViewId="0">
      <selection activeCell="B12" sqref="B12:F12"/>
    </sheetView>
  </sheetViews>
  <sheetFormatPr defaultRowHeight="15" x14ac:dyDescent="0.25"/>
  <cols>
    <col min="1" max="1" width="10.28515625" bestFit="1" customWidth="1"/>
  </cols>
  <sheetData>
    <row r="1" spans="1:7 16384:16384" s="1" customFormat="1" ht="12.75" x14ac:dyDescent="0.2">
      <c r="A1" s="23" t="s">
        <v>64</v>
      </c>
      <c r="XFD1" s="4"/>
    </row>
    <row r="2" spans="1:7 16384:16384" s="1" customFormat="1" ht="12.75" x14ac:dyDescent="0.2">
      <c r="A2" s="23" t="s">
        <v>41</v>
      </c>
    </row>
    <row r="3" spans="1:7 16384:16384" s="1" customFormat="1" ht="12.75" x14ac:dyDescent="0.2">
      <c r="B3" s="3" t="s">
        <v>65</v>
      </c>
    </row>
    <row r="4" spans="1:7 16384:16384" s="1" customFormat="1" ht="12.75" x14ac:dyDescent="0.2"/>
    <row r="5" spans="1:7 16384:16384" s="1" customFormat="1" ht="12.75" x14ac:dyDescent="0.2">
      <c r="C5" s="26" t="s">
        <v>66</v>
      </c>
      <c r="D5" s="26"/>
      <c r="E5" s="26"/>
      <c r="F5" s="26"/>
      <c r="G5" s="36">
        <v>375000</v>
      </c>
    </row>
    <row r="6" spans="1:7 16384:16384" s="1" customFormat="1" ht="12.75" x14ac:dyDescent="0.2">
      <c r="C6" s="28" t="s">
        <v>67</v>
      </c>
      <c r="D6" s="28"/>
      <c r="E6" s="28"/>
      <c r="F6" s="28"/>
      <c r="G6" s="37">
        <v>322000</v>
      </c>
    </row>
    <row r="7" spans="1:7 16384:16384" s="1" customFormat="1" ht="12.75" x14ac:dyDescent="0.2">
      <c r="C7" s="28" t="s">
        <v>68</v>
      </c>
      <c r="D7" s="28"/>
      <c r="E7" s="28"/>
      <c r="F7" s="28"/>
      <c r="G7" s="37">
        <v>42500</v>
      </c>
    </row>
    <row r="8" spans="1:7 16384:16384" s="1" customFormat="1" ht="12.75" x14ac:dyDescent="0.2">
      <c r="C8" s="28" t="s">
        <v>69</v>
      </c>
      <c r="D8" s="28"/>
      <c r="E8" s="28"/>
      <c r="F8" s="28"/>
      <c r="G8" s="37">
        <v>37000</v>
      </c>
    </row>
    <row r="9" spans="1:7 16384:16384" s="1" customFormat="1" ht="12.75" x14ac:dyDescent="0.2">
      <c r="C9" s="30" t="s">
        <v>70</v>
      </c>
      <c r="D9" s="30"/>
      <c r="E9" s="30"/>
      <c r="F9" s="30"/>
      <c r="G9" s="38">
        <v>12500</v>
      </c>
    </row>
    <row r="10" spans="1:7 16384:16384" s="1" customFormat="1" ht="12.75" x14ac:dyDescent="0.2"/>
    <row r="11" spans="1:7 16384:16384" s="1" customFormat="1" ht="12.75" x14ac:dyDescent="0.2">
      <c r="B11" s="1" t="s">
        <v>71</v>
      </c>
    </row>
    <row r="12" spans="1:7 16384:16384" s="1" customFormat="1" ht="12.75" x14ac:dyDescent="0.2">
      <c r="B12" s="1" t="s">
        <v>73</v>
      </c>
      <c r="C12" s="1" t="s">
        <v>74</v>
      </c>
    </row>
    <row r="13" spans="1:7 16384:16384" s="1" customFormat="1" ht="12.75" x14ac:dyDescent="0.2">
      <c r="B13" s="1" t="s">
        <v>73</v>
      </c>
      <c r="C13" s="39" t="s">
        <v>75</v>
      </c>
      <c r="D13" s="39"/>
    </row>
    <row r="14" spans="1:7 16384:16384" s="1" customFormat="1" ht="12.75" x14ac:dyDescent="0.2">
      <c r="B14" s="40" t="s">
        <v>73</v>
      </c>
      <c r="C14" s="40">
        <f>322000/(42500+37000+12500)</f>
        <v>3.5</v>
      </c>
      <c r="D14" s="40" t="s">
        <v>79</v>
      </c>
    </row>
    <row r="15" spans="1:7 16384:16384" s="1" customFormat="1" ht="12.75" x14ac:dyDescent="0.2">
      <c r="B15" s="1" t="s">
        <v>72</v>
      </c>
    </row>
    <row r="16" spans="1:7 16384:16384" x14ac:dyDescent="0.25">
      <c r="B16" s="1" t="s">
        <v>76</v>
      </c>
      <c r="C16" t="s">
        <v>77</v>
      </c>
    </row>
    <row r="17" spans="2:4" x14ac:dyDescent="0.25">
      <c r="B17" s="1" t="s">
        <v>76</v>
      </c>
      <c r="C17" t="s">
        <v>78</v>
      </c>
    </row>
    <row r="18" spans="2:4" x14ac:dyDescent="0.25">
      <c r="B18" s="40" t="s">
        <v>76</v>
      </c>
      <c r="C18" s="41">
        <f>((42500+37000+12500)/322000)*52</f>
        <v>14.857142857142856</v>
      </c>
      <c r="D18" s="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55F5-CAFA-44E7-BADF-E9512212A37A}">
  <dimension ref="A1:J26"/>
  <sheetViews>
    <sheetView workbookViewId="0">
      <selection activeCell="C19" sqref="C19"/>
    </sheetView>
  </sheetViews>
  <sheetFormatPr defaultRowHeight="15" x14ac:dyDescent="0.25"/>
  <cols>
    <col min="1" max="1" width="10.28515625" bestFit="1" customWidth="1"/>
    <col min="6" max="6" width="11.5703125" customWidth="1"/>
  </cols>
  <sheetData>
    <row r="1" spans="1:10" s="1" customFormat="1" ht="12.75" x14ac:dyDescent="0.2">
      <c r="A1" s="4" t="s">
        <v>45</v>
      </c>
    </row>
    <row r="2" spans="1:10" s="1" customFormat="1" ht="12.75" x14ac:dyDescent="0.2">
      <c r="A2" s="23" t="s">
        <v>41</v>
      </c>
    </row>
    <row r="3" spans="1:10" s="1" customFormat="1" ht="12.75" x14ac:dyDescent="0.2">
      <c r="B3" s="3" t="s">
        <v>46</v>
      </c>
      <c r="C3" s="24"/>
      <c r="D3" s="24"/>
      <c r="E3" s="24"/>
    </row>
    <row r="4" spans="1:10" s="1" customFormat="1" ht="12.75" x14ac:dyDescent="0.2">
      <c r="B4" s="24" t="s">
        <v>47</v>
      </c>
      <c r="C4" s="24"/>
      <c r="D4" s="24"/>
      <c r="E4" s="24"/>
    </row>
    <row r="5" spans="1:10" s="1" customFormat="1" ht="12.75" x14ac:dyDescent="0.2"/>
    <row r="6" spans="1:10" s="1" customFormat="1" ht="12.75" x14ac:dyDescent="0.2">
      <c r="C6" s="43" t="s">
        <v>48</v>
      </c>
      <c r="D6" s="43"/>
      <c r="E6" s="43"/>
      <c r="F6" s="25">
        <v>4000</v>
      </c>
      <c r="G6" s="26" t="s">
        <v>49</v>
      </c>
      <c r="H6" s="26"/>
      <c r="I6" s="26"/>
      <c r="J6" s="26"/>
    </row>
    <row r="7" spans="1:10" s="1" customFormat="1" ht="12.75" x14ac:dyDescent="0.2">
      <c r="C7" s="44" t="s">
        <v>50</v>
      </c>
      <c r="D7" s="44"/>
      <c r="E7" s="44"/>
      <c r="F7" s="27">
        <v>1000</v>
      </c>
      <c r="G7" s="28" t="s">
        <v>51</v>
      </c>
      <c r="H7" s="28"/>
      <c r="I7" s="28"/>
      <c r="J7" s="28"/>
    </row>
    <row r="8" spans="1:10" s="1" customFormat="1" ht="12.75" x14ac:dyDescent="0.2">
      <c r="C8" s="44" t="s">
        <v>52</v>
      </c>
      <c r="D8" s="44"/>
      <c r="E8" s="44"/>
      <c r="F8" s="27">
        <v>350</v>
      </c>
      <c r="G8" s="28" t="s">
        <v>53</v>
      </c>
      <c r="H8" s="28"/>
      <c r="I8" s="28"/>
      <c r="J8" s="28"/>
    </row>
    <row r="9" spans="1:10" s="1" customFormat="1" ht="12.75" x14ac:dyDescent="0.2">
      <c r="C9" s="44" t="s">
        <v>54</v>
      </c>
      <c r="D9" s="44"/>
      <c r="E9" s="44"/>
      <c r="F9" s="29">
        <v>1</v>
      </c>
      <c r="G9" s="28" t="s">
        <v>55</v>
      </c>
      <c r="H9" s="28"/>
      <c r="I9" s="28"/>
      <c r="J9" s="28"/>
    </row>
    <row r="10" spans="1:10" s="1" customFormat="1" ht="12.75" x14ac:dyDescent="0.2">
      <c r="C10" s="45" t="s">
        <v>56</v>
      </c>
      <c r="D10" s="45"/>
      <c r="E10" s="45"/>
      <c r="F10" s="30">
        <v>2</v>
      </c>
      <c r="G10" s="30" t="s">
        <v>57</v>
      </c>
      <c r="H10" s="30"/>
      <c r="I10" s="30"/>
      <c r="J10" s="30"/>
    </row>
    <row r="11" spans="1:10" s="1" customFormat="1" ht="12.75" x14ac:dyDescent="0.2">
      <c r="C11" s="31" t="s">
        <v>58</v>
      </c>
      <c r="D11" s="31"/>
      <c r="E11" s="31"/>
      <c r="F11" s="29">
        <f>F9*F7*52</f>
        <v>52000</v>
      </c>
      <c r="G11" s="28" t="s">
        <v>59</v>
      </c>
      <c r="H11" s="28"/>
      <c r="I11" s="28"/>
      <c r="J11" s="28"/>
    </row>
    <row r="12" spans="1:10" s="1" customFormat="1" ht="12.75" x14ac:dyDescent="0.2">
      <c r="C12" s="32" t="s">
        <v>60</v>
      </c>
      <c r="D12" s="32"/>
      <c r="E12" s="32"/>
      <c r="F12" s="33">
        <f>F8*F9</f>
        <v>350</v>
      </c>
      <c r="G12" s="30" t="s">
        <v>61</v>
      </c>
      <c r="H12" s="30"/>
      <c r="I12" s="30"/>
      <c r="J12" s="30"/>
    </row>
    <row r="13" spans="1:10" s="1" customFormat="1" ht="12.75" x14ac:dyDescent="0.2">
      <c r="C13" s="2"/>
      <c r="D13" s="2"/>
      <c r="E13" s="2"/>
    </row>
    <row r="14" spans="1:10" s="1" customFormat="1" ht="12.75" x14ac:dyDescent="0.2">
      <c r="C14" s="2"/>
      <c r="D14" s="2"/>
      <c r="E14" s="2"/>
    </row>
    <row r="15" spans="1:10" s="1" customFormat="1" ht="12.75" x14ac:dyDescent="0.2">
      <c r="B15" s="24" t="s">
        <v>62</v>
      </c>
      <c r="C15" s="24"/>
      <c r="D15" s="24"/>
      <c r="E15" s="24"/>
    </row>
    <row r="16" spans="1:10" s="1" customFormat="1" ht="12.75" x14ac:dyDescent="0.2">
      <c r="B16" s="1" t="s">
        <v>73</v>
      </c>
      <c r="C16" s="1" t="s">
        <v>74</v>
      </c>
    </row>
    <row r="17" spans="2:5" s="1" customFormat="1" ht="12.75" x14ac:dyDescent="0.2">
      <c r="B17" s="1" t="s">
        <v>73</v>
      </c>
      <c r="C17" s="1" t="s">
        <v>81</v>
      </c>
      <c r="D17" s="34"/>
      <c r="E17" s="35"/>
    </row>
    <row r="18" spans="2:5" s="1" customFormat="1" ht="12.75" x14ac:dyDescent="0.2">
      <c r="B18" s="40" t="s">
        <v>73</v>
      </c>
      <c r="C18" s="40">
        <f>52000/350</f>
        <v>148.57142857142858</v>
      </c>
      <c r="D18" s="40" t="s">
        <v>79</v>
      </c>
    </row>
    <row r="19" spans="2:5" s="1" customFormat="1" ht="12.75" x14ac:dyDescent="0.2">
      <c r="B19" s="24" t="s">
        <v>63</v>
      </c>
    </row>
    <row r="20" spans="2:5" x14ac:dyDescent="0.25">
      <c r="B20" s="1" t="s">
        <v>82</v>
      </c>
    </row>
    <row r="21" spans="2:5" x14ac:dyDescent="0.25">
      <c r="B21" s="1" t="s">
        <v>84</v>
      </c>
    </row>
    <row r="22" spans="2:5" x14ac:dyDescent="0.25">
      <c r="B22" s="1" t="s">
        <v>95</v>
      </c>
    </row>
    <row r="23" spans="2:5" x14ac:dyDescent="0.25">
      <c r="B23" s="1" t="s">
        <v>96</v>
      </c>
    </row>
    <row r="24" spans="2:5" x14ac:dyDescent="0.25">
      <c r="B24" s="1" t="s">
        <v>97</v>
      </c>
      <c r="C24" t="s">
        <v>98</v>
      </c>
      <c r="D24">
        <f>1000/7</f>
        <v>142.85714285714286</v>
      </c>
      <c r="E24" t="s">
        <v>99</v>
      </c>
    </row>
    <row r="25" spans="2:5" x14ac:dyDescent="0.25">
      <c r="B25" s="1" t="s">
        <v>100</v>
      </c>
      <c r="C25">
        <f>D24</f>
        <v>142.85714285714286</v>
      </c>
      <c r="D25" t="s">
        <v>98</v>
      </c>
      <c r="E25">
        <f>350/D24</f>
        <v>2.4499999999999997</v>
      </c>
    </row>
    <row r="26" spans="2:5" x14ac:dyDescent="0.25">
      <c r="B26" s="40">
        <f>E25</f>
        <v>2.4499999999999997</v>
      </c>
      <c r="C26" s="41" t="s">
        <v>83</v>
      </c>
    </row>
  </sheetData>
  <mergeCells count="5">
    <mergeCell ref="C6:E6"/>
    <mergeCell ref="C7:E7"/>
    <mergeCell ref="C8:E8"/>
    <mergeCell ref="C9:E9"/>
    <mergeCell ref="C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8240-0FC6-45F1-97C1-0289DF6EC09C}">
  <dimension ref="A1:XFD1048576"/>
  <sheetViews>
    <sheetView workbookViewId="0">
      <selection activeCell="D22" sqref="D22"/>
    </sheetView>
  </sheetViews>
  <sheetFormatPr defaultRowHeight="15" customHeight="1" x14ac:dyDescent="0.25"/>
  <cols>
    <col min="1" max="1" width="10.5703125" bestFit="1" customWidth="1"/>
  </cols>
  <sheetData>
    <row r="1" spans="1:6" ht="15" customHeight="1" x14ac:dyDescent="0.25">
      <c r="A1" s="8" t="s">
        <v>44</v>
      </c>
    </row>
    <row r="2" spans="1:6" ht="15" customHeight="1" x14ac:dyDescent="0.25">
      <c r="A2" s="8" t="s">
        <v>41</v>
      </c>
    </row>
    <row r="3" spans="1:6" ht="15" customHeight="1" x14ac:dyDescent="0.25">
      <c r="B3" t="s">
        <v>13</v>
      </c>
    </row>
    <row r="4" spans="1:6" ht="15" customHeight="1" x14ac:dyDescent="0.25">
      <c r="B4" t="s">
        <v>14</v>
      </c>
    </row>
    <row r="5" spans="1:6" ht="15" customHeight="1" x14ac:dyDescent="0.25">
      <c r="B5" t="s">
        <v>15</v>
      </c>
    </row>
    <row r="7" spans="1:6" ht="15" customHeight="1" x14ac:dyDescent="0.25">
      <c r="B7" s="46" t="s">
        <v>16</v>
      </c>
      <c r="C7" s="46"/>
      <c r="D7" s="46"/>
      <c r="E7" s="6" t="s">
        <v>22</v>
      </c>
      <c r="F7" s="6" t="s">
        <v>23</v>
      </c>
    </row>
    <row r="8" spans="1:6" ht="15" customHeight="1" x14ac:dyDescent="0.25">
      <c r="B8" s="47" t="s">
        <v>17</v>
      </c>
      <c r="C8" s="47"/>
      <c r="D8" s="47"/>
      <c r="E8" s="5">
        <v>100</v>
      </c>
      <c r="F8" s="5">
        <v>115</v>
      </c>
    </row>
    <row r="9" spans="1:6" ht="15" customHeight="1" x14ac:dyDescent="0.25">
      <c r="B9" s="47" t="s">
        <v>18</v>
      </c>
      <c r="C9" s="47"/>
      <c r="D9" s="47"/>
      <c r="E9" s="5">
        <v>78</v>
      </c>
      <c r="F9" s="5">
        <v>75</v>
      </c>
    </row>
    <row r="10" spans="1:6" ht="15" customHeight="1" x14ac:dyDescent="0.25">
      <c r="B10" s="47" t="s">
        <v>43</v>
      </c>
      <c r="C10" s="47"/>
      <c r="D10" s="47"/>
      <c r="E10" s="5">
        <v>40</v>
      </c>
      <c r="F10" s="5">
        <v>35</v>
      </c>
    </row>
    <row r="11" spans="1:6" ht="15" customHeight="1" x14ac:dyDescent="0.25">
      <c r="B11" s="47" t="s">
        <v>19</v>
      </c>
      <c r="C11" s="47"/>
      <c r="D11" s="47"/>
      <c r="E11" s="5">
        <v>46</v>
      </c>
      <c r="F11" s="5">
        <v>38</v>
      </c>
    </row>
    <row r="12" spans="1:6" ht="15" customHeight="1" x14ac:dyDescent="0.25">
      <c r="B12" s="47" t="s">
        <v>20</v>
      </c>
      <c r="C12" s="47"/>
      <c r="D12" s="47"/>
      <c r="E12" s="5">
        <v>35</v>
      </c>
      <c r="F12" s="5">
        <v>34</v>
      </c>
    </row>
    <row r="13" spans="1:6" ht="15" customHeight="1" x14ac:dyDescent="0.25">
      <c r="B13" s="46" t="s">
        <v>21</v>
      </c>
      <c r="C13" s="46"/>
      <c r="D13" s="46"/>
      <c r="E13" s="6">
        <v>19</v>
      </c>
      <c r="F13" s="6">
        <v>16</v>
      </c>
    </row>
    <row r="14" spans="1:6" ht="15" customHeight="1" x14ac:dyDescent="0.25">
      <c r="D14" t="s">
        <v>85</v>
      </c>
      <c r="E14" s="21">
        <f>SUM(E8:E13)</f>
        <v>318</v>
      </c>
      <c r="F14" s="21">
        <f>SUM(F8:F13)</f>
        <v>313</v>
      </c>
    </row>
    <row r="16" spans="1:6" ht="15" customHeight="1" x14ac:dyDescent="0.25">
      <c r="B16" t="s">
        <v>24</v>
      </c>
    </row>
    <row r="18" spans="2:14" ht="15" customHeight="1" x14ac:dyDescent="0.25">
      <c r="B18" s="42" t="s">
        <v>86</v>
      </c>
      <c r="C18" s="42"/>
      <c r="D18" s="42"/>
      <c r="E18" s="42"/>
      <c r="F18" s="42"/>
      <c r="G18" s="42"/>
      <c r="H18" s="42"/>
      <c r="I18" s="42"/>
      <c r="J18" s="42"/>
      <c r="K18" s="7"/>
      <c r="L18" s="7"/>
      <c r="M18" s="7"/>
      <c r="N18" s="7"/>
    </row>
    <row r="1048576" spans="16384:16384" ht="15" customHeight="1" x14ac:dyDescent="0.25">
      <c r="XFD1048576" s="22" t="s">
        <v>39</v>
      </c>
    </row>
  </sheetData>
  <mergeCells count="7">
    <mergeCell ref="B13:D13"/>
    <mergeCell ref="B8:D8"/>
    <mergeCell ref="B9:D9"/>
    <mergeCell ref="B10:D10"/>
    <mergeCell ref="B7:D7"/>
    <mergeCell ref="B11:D11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workbookViewId="0">
      <selection activeCell="B16" sqref="B16"/>
    </sheetView>
  </sheetViews>
  <sheetFormatPr defaultColWidth="10.7109375" defaultRowHeight="15" customHeight="1" x14ac:dyDescent="0.2"/>
  <cols>
    <col min="1" max="1" width="10.85546875" style="1" bestFit="1" customWidth="1"/>
    <col min="2" max="2" width="12.7109375" style="1" customWidth="1"/>
    <col min="3" max="3" width="16.85546875" style="1" customWidth="1"/>
    <col min="4" max="4" width="19.28515625" style="1" customWidth="1"/>
    <col min="5" max="5" width="25" style="1" customWidth="1"/>
    <col min="6" max="6" width="14.140625" style="1" customWidth="1"/>
    <col min="7" max="16383" width="10.7109375" style="1"/>
    <col min="16384" max="16384" width="26.5703125" style="1" bestFit="1" customWidth="1"/>
  </cols>
  <sheetData>
    <row r="1" spans="1:5 16384:16384" ht="15" customHeight="1" x14ac:dyDescent="0.2">
      <c r="A1" s="4" t="s">
        <v>42</v>
      </c>
      <c r="XFD1" s="4" t="s">
        <v>12</v>
      </c>
    </row>
    <row r="2" spans="1:5 16384:16384" ht="15" customHeight="1" x14ac:dyDescent="0.2">
      <c r="A2" s="4" t="s">
        <v>41</v>
      </c>
    </row>
    <row r="3" spans="1:5 16384:16384" ht="15" customHeight="1" x14ac:dyDescent="0.2">
      <c r="B3" s="2" t="s">
        <v>0</v>
      </c>
    </row>
    <row r="4" spans="1:5 16384:16384" ht="15" customHeight="1" x14ac:dyDescent="0.2">
      <c r="B4" s="2" t="s">
        <v>1</v>
      </c>
    </row>
    <row r="6" spans="1:5 16384:16384" ht="15" customHeight="1" x14ac:dyDescent="0.2">
      <c r="C6" s="9" t="s">
        <v>2</v>
      </c>
      <c r="D6" s="9" t="s">
        <v>3</v>
      </c>
      <c r="E6" s="9" t="s">
        <v>4</v>
      </c>
    </row>
    <row r="7" spans="1:5 16384:16384" ht="15" customHeight="1" x14ac:dyDescent="0.2">
      <c r="C7" s="10" t="s">
        <v>5</v>
      </c>
      <c r="D7" s="11" t="s">
        <v>6</v>
      </c>
      <c r="E7" s="12">
        <v>4000</v>
      </c>
    </row>
    <row r="8" spans="1:5 16384:16384" ht="15" customHeight="1" x14ac:dyDescent="0.2">
      <c r="C8" s="10" t="s">
        <v>7</v>
      </c>
      <c r="D8" s="11" t="s">
        <v>8</v>
      </c>
      <c r="E8" s="12">
        <v>6000</v>
      </c>
    </row>
    <row r="9" spans="1:5 16384:16384" ht="15" customHeight="1" x14ac:dyDescent="0.2">
      <c r="C9" s="13" t="s">
        <v>9</v>
      </c>
      <c r="D9" s="14" t="s">
        <v>10</v>
      </c>
      <c r="E9" s="15">
        <v>3000</v>
      </c>
    </row>
    <row r="11" spans="1:5 16384:16384" ht="15" customHeight="1" x14ac:dyDescent="0.2">
      <c r="B11" s="3" t="s">
        <v>25</v>
      </c>
    </row>
    <row r="13" spans="1:5 16384:16384" ht="15" customHeight="1" x14ac:dyDescent="0.2">
      <c r="B13" s="1" t="s">
        <v>87</v>
      </c>
    </row>
    <row r="14" spans="1:5 16384:16384" ht="15" customHeight="1" x14ac:dyDescent="0.2">
      <c r="B14" s="1" t="s">
        <v>88</v>
      </c>
      <c r="C14" s="1">
        <f>((300*4000)+(375*6000)+(470*3000))/(4000+6000+3000)</f>
        <v>373.84615384615387</v>
      </c>
    </row>
    <row r="16" spans="1:5 16384:16384" ht="15" customHeight="1" x14ac:dyDescent="0.2">
      <c r="B16" s="1" t="s">
        <v>89</v>
      </c>
    </row>
    <row r="17" spans="2:3" ht="15" customHeight="1" x14ac:dyDescent="0.2">
      <c r="B17" s="1" t="s">
        <v>90</v>
      </c>
      <c r="C17" s="1">
        <f xml:space="preserve"> ((320*4000)+(470*6000)+(180*3000))/(4000+6000+3000)</f>
        <v>356.92307692307691</v>
      </c>
    </row>
    <row r="19" spans="2:3" ht="15" customHeight="1" x14ac:dyDescent="0.2">
      <c r="B19" s="4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BA02-6F0B-4055-8BB4-D3A7BBE3FAA1}">
  <dimension ref="A1:XFD24"/>
  <sheetViews>
    <sheetView tabSelected="1" workbookViewId="0">
      <selection activeCell="E19" sqref="E19"/>
    </sheetView>
  </sheetViews>
  <sheetFormatPr defaultColWidth="10.7109375" defaultRowHeight="15" customHeight="1" x14ac:dyDescent="0.2"/>
  <cols>
    <col min="1" max="1" width="10.85546875" style="1" bestFit="1" customWidth="1"/>
    <col min="2" max="2" width="12.7109375" style="1" customWidth="1"/>
    <col min="3" max="3" width="16.85546875" style="1" customWidth="1"/>
    <col min="4" max="4" width="13.85546875" style="1" bestFit="1" customWidth="1"/>
    <col min="5" max="5" width="17.140625" style="1" customWidth="1"/>
    <col min="6" max="6" width="23" style="1" bestFit="1" customWidth="1"/>
    <col min="7" max="16383" width="10.7109375" style="1"/>
    <col min="16384" max="16384" width="26.5703125" style="1" bestFit="1" customWidth="1"/>
  </cols>
  <sheetData>
    <row r="1" spans="1:6 16384:16384" ht="15" customHeight="1" x14ac:dyDescent="0.2">
      <c r="A1" s="4" t="s">
        <v>40</v>
      </c>
      <c r="XFD1" s="4" t="s">
        <v>12</v>
      </c>
    </row>
    <row r="2" spans="1:6 16384:16384" ht="15" customHeight="1" x14ac:dyDescent="0.2">
      <c r="A2" s="4" t="s">
        <v>41</v>
      </c>
    </row>
    <row r="3" spans="1:6 16384:16384" ht="15" customHeight="1" x14ac:dyDescent="0.2">
      <c r="B3" s="2"/>
    </row>
    <row r="4" spans="1:6 16384:16384" ht="15" customHeight="1" x14ac:dyDescent="0.2">
      <c r="B4" s="3" t="s">
        <v>26</v>
      </c>
    </row>
    <row r="5" spans="1:6 16384:16384" ht="15" customHeight="1" x14ac:dyDescent="0.2">
      <c r="B5" s="3" t="s">
        <v>27</v>
      </c>
    </row>
    <row r="6" spans="1:6 16384:16384" ht="15" customHeight="1" x14ac:dyDescent="0.2">
      <c r="B6" s="3" t="s">
        <v>28</v>
      </c>
    </row>
    <row r="7" spans="1:6 16384:16384" ht="15" customHeight="1" x14ac:dyDescent="0.2">
      <c r="B7" s="3" t="s">
        <v>29</v>
      </c>
    </row>
    <row r="8" spans="1:6 16384:16384" ht="15" customHeight="1" x14ac:dyDescent="0.2">
      <c r="B8" s="3" t="s">
        <v>38</v>
      </c>
    </row>
    <row r="9" spans="1:6 16384:16384" ht="15" customHeight="1" x14ac:dyDescent="0.2">
      <c r="B9" s="3"/>
    </row>
    <row r="10" spans="1:6 16384:16384" ht="15" customHeight="1" x14ac:dyDescent="0.2">
      <c r="C10" s="9" t="s">
        <v>11</v>
      </c>
      <c r="D10" s="9" t="s">
        <v>30</v>
      </c>
      <c r="E10" s="16" t="s">
        <v>31</v>
      </c>
      <c r="F10" s="9" t="s">
        <v>36</v>
      </c>
    </row>
    <row r="11" spans="1:6 16384:16384" ht="15" customHeight="1" x14ac:dyDescent="0.2">
      <c r="C11" s="17" t="s">
        <v>32</v>
      </c>
      <c r="D11" s="12">
        <v>325</v>
      </c>
      <c r="E11" s="18">
        <v>850</v>
      </c>
      <c r="F11" s="12">
        <v>78</v>
      </c>
    </row>
    <row r="12" spans="1:6 16384:16384" ht="15" customHeight="1" x14ac:dyDescent="0.2">
      <c r="C12" s="10" t="s">
        <v>33</v>
      </c>
      <c r="D12" s="12">
        <v>1420</v>
      </c>
      <c r="E12" s="19">
        <v>900</v>
      </c>
      <c r="F12" s="12">
        <v>82</v>
      </c>
    </row>
    <row r="13" spans="1:6 16384:16384" ht="15" customHeight="1" x14ac:dyDescent="0.2">
      <c r="C13" s="10" t="s">
        <v>34</v>
      </c>
      <c r="D13" s="12">
        <v>2300</v>
      </c>
      <c r="E13" s="19">
        <v>630</v>
      </c>
      <c r="F13" s="12">
        <v>122</v>
      </c>
    </row>
    <row r="14" spans="1:6 16384:16384" ht="15" customHeight="1" x14ac:dyDescent="0.2">
      <c r="C14" s="13" t="s">
        <v>35</v>
      </c>
      <c r="D14" s="15">
        <v>2275</v>
      </c>
      <c r="E14" s="20">
        <v>25</v>
      </c>
      <c r="F14" s="15">
        <v>62</v>
      </c>
    </row>
    <row r="16" spans="1:6 16384:16384" ht="15" customHeight="1" x14ac:dyDescent="0.2">
      <c r="B16" s="3" t="s">
        <v>37</v>
      </c>
    </row>
    <row r="17" spans="2:3" ht="15" customHeight="1" x14ac:dyDescent="0.2">
      <c r="B17" s="1" t="s">
        <v>92</v>
      </c>
    </row>
    <row r="18" spans="2:3" ht="15" customHeight="1" x14ac:dyDescent="0.2">
      <c r="B18" s="1" t="s">
        <v>88</v>
      </c>
      <c r="C18" s="1">
        <f xml:space="preserve"> ((325*78)+(1420*82)+(2300*122)+(2275*62))/(78+82+122+62)</f>
        <v>1637.9069767441861</v>
      </c>
    </row>
    <row r="21" spans="2:3" ht="15" customHeight="1" x14ac:dyDescent="0.2">
      <c r="B21" s="1" t="s">
        <v>93</v>
      </c>
    </row>
    <row r="22" spans="2:3" ht="15" customHeight="1" x14ac:dyDescent="0.2">
      <c r="B22" s="1" t="s">
        <v>90</v>
      </c>
      <c r="C22" s="1">
        <f>((850*78)+(900*82)+(630*122)+(25*62))/(78+82+122+62)</f>
        <v>635.20348837209303</v>
      </c>
    </row>
    <row r="24" spans="2:3" ht="15" customHeight="1" x14ac:dyDescent="0.2">
      <c r="B24" s="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Chance, Michael D. (Michael)</dc:creator>
  <cp:lastModifiedBy>feed er</cp:lastModifiedBy>
  <dcterms:created xsi:type="dcterms:W3CDTF">2019-04-22T15:37:14Z</dcterms:created>
  <dcterms:modified xsi:type="dcterms:W3CDTF">2021-08-04T04:44:26Z</dcterms:modified>
</cp:coreProperties>
</file>