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Data/"/>
    </mc:Choice>
  </mc:AlternateContent>
  <xr:revisionPtr revIDLastSave="1900" documentId="8_{B5490666-A945-4A55-88F2-1C034C3CA3E3}" xr6:coauthVersionLast="47" xr6:coauthVersionMax="47" xr10:uidLastSave="{68C2EB48-640E-4737-AADA-0BA0ED897044}"/>
  <bookViews>
    <workbookView xWindow="-108" yWindow="-108" windowWidth="23256" windowHeight="12576" activeTab="1" xr2:uid="{E7F36383-A453-45E0-8469-92D4BA6D15DB}"/>
  </bookViews>
  <sheets>
    <sheet name="Converter" sheetId="8" r:id="rId1"/>
    <sheet name="Conveter gauche" sheetId="9" r:id="rId2"/>
    <sheet name="Organs" sheetId="1" r:id="rId3"/>
    <sheet name="Kidney to mgmL" sheetId="5" r:id="rId4"/>
    <sheet name="3D Anal" sheetId="3" r:id="rId5"/>
    <sheet name="3D Anal 2" sheetId="4" r:id="rId6"/>
    <sheet name="3D Fina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" i="9" l="1"/>
  <c r="Y28" i="9"/>
  <c r="Z28" i="9"/>
  <c r="AA28" i="9"/>
  <c r="AB28" i="9"/>
  <c r="AC28" i="9"/>
  <c r="X29" i="9"/>
  <c r="Y29" i="9"/>
  <c r="Z29" i="9"/>
  <c r="AA29" i="9"/>
  <c r="AB29" i="9"/>
  <c r="AC29" i="9"/>
  <c r="X30" i="9"/>
  <c r="Y30" i="9"/>
  <c r="Z30" i="9"/>
  <c r="AA30" i="9"/>
  <c r="AB30" i="9"/>
  <c r="AC30" i="9"/>
  <c r="X31" i="9"/>
  <c r="Y31" i="9"/>
  <c r="Z31" i="9"/>
  <c r="AA31" i="9"/>
  <c r="AB31" i="9"/>
  <c r="AC31" i="9"/>
  <c r="Y27" i="9"/>
  <c r="Z27" i="9"/>
  <c r="AA27" i="9"/>
  <c r="AB27" i="9"/>
  <c r="AC27" i="9"/>
  <c r="X27" i="9"/>
  <c r="X22" i="9"/>
  <c r="Y22" i="9"/>
  <c r="Z22" i="9"/>
  <c r="AA22" i="9"/>
  <c r="AB22" i="9"/>
  <c r="AC22" i="9"/>
  <c r="X23" i="9"/>
  <c r="Y23" i="9"/>
  <c r="Z23" i="9"/>
  <c r="AA23" i="9"/>
  <c r="AB23" i="9"/>
  <c r="AC23" i="9"/>
  <c r="X24" i="9"/>
  <c r="Y24" i="9"/>
  <c r="Z24" i="9"/>
  <c r="AA24" i="9"/>
  <c r="AB24" i="9"/>
  <c r="AC24" i="9"/>
  <c r="X25" i="9"/>
  <c r="Y25" i="9"/>
  <c r="Z25" i="9"/>
  <c r="AA25" i="9"/>
  <c r="AB25" i="9"/>
  <c r="AC25" i="9"/>
  <c r="Y21" i="9"/>
  <c r="Z21" i="9"/>
  <c r="AA21" i="9"/>
  <c r="AB21" i="9"/>
  <c r="AC21" i="9"/>
  <c r="X21" i="9"/>
  <c r="X16" i="9"/>
  <c r="Y16" i="9"/>
  <c r="Z16" i="9"/>
  <c r="AA16" i="9"/>
  <c r="AB16" i="9"/>
  <c r="AC16" i="9"/>
  <c r="X17" i="9"/>
  <c r="Y17" i="9"/>
  <c r="Z17" i="9"/>
  <c r="AA17" i="9"/>
  <c r="AB17" i="9"/>
  <c r="AC17" i="9"/>
  <c r="X18" i="9"/>
  <c r="Y18" i="9"/>
  <c r="Z18" i="9"/>
  <c r="AA18" i="9"/>
  <c r="AB18" i="9"/>
  <c r="AC18" i="9"/>
  <c r="X19" i="9"/>
  <c r="Z19" i="9"/>
  <c r="AA19" i="9"/>
  <c r="AB19" i="9"/>
  <c r="AC19" i="9"/>
  <c r="Y15" i="9"/>
  <c r="Z15" i="9"/>
  <c r="AA15" i="9"/>
  <c r="AB15" i="9"/>
  <c r="AC15" i="9"/>
  <c r="X15" i="9"/>
  <c r="AC13" i="9"/>
  <c r="AB13" i="9"/>
  <c r="AA13" i="9"/>
  <c r="Z13" i="9"/>
  <c r="X13" i="9"/>
  <c r="AC12" i="9"/>
  <c r="AB12" i="9"/>
  <c r="AA12" i="9"/>
  <c r="Z12" i="9"/>
  <c r="Y12" i="9"/>
  <c r="X12" i="9"/>
  <c r="AC11" i="9"/>
  <c r="AB11" i="9"/>
  <c r="AA11" i="9"/>
  <c r="Z11" i="9"/>
  <c r="Y11" i="9"/>
  <c r="X11" i="9"/>
  <c r="AC10" i="9"/>
  <c r="AB10" i="9"/>
  <c r="AA10" i="9"/>
  <c r="Z10" i="9"/>
  <c r="Y10" i="9"/>
  <c r="X10" i="9"/>
  <c r="AC9" i="9"/>
  <c r="AB9" i="9"/>
  <c r="AA9" i="9"/>
  <c r="Z9" i="9"/>
  <c r="Y9" i="9"/>
  <c r="X9" i="9"/>
  <c r="AC7" i="9"/>
  <c r="AB7" i="9"/>
  <c r="AA7" i="9"/>
  <c r="Z7" i="9"/>
  <c r="X7" i="9"/>
  <c r="AC6" i="9"/>
  <c r="AB6" i="9"/>
  <c r="AA6" i="9"/>
  <c r="Z6" i="9"/>
  <c r="Y6" i="9"/>
  <c r="X6" i="9"/>
  <c r="AC5" i="9"/>
  <c r="AB5" i="9"/>
  <c r="AA5" i="9"/>
  <c r="Z5" i="9"/>
  <c r="Y5" i="9"/>
  <c r="X5" i="9"/>
  <c r="AC4" i="9"/>
  <c r="AB4" i="9"/>
  <c r="AA4" i="9"/>
  <c r="Z4" i="9"/>
  <c r="Y4" i="9"/>
  <c r="X4" i="9"/>
  <c r="AC3" i="9"/>
  <c r="AB3" i="9"/>
  <c r="AA3" i="9"/>
  <c r="Z3" i="9"/>
  <c r="Y3" i="9"/>
  <c r="X3" i="9"/>
  <c r="X16" i="8"/>
  <c r="Y16" i="8"/>
  <c r="Z16" i="8"/>
  <c r="AA16" i="8"/>
  <c r="AB16" i="8"/>
  <c r="AC16" i="8"/>
  <c r="X17" i="8"/>
  <c r="Y17" i="8"/>
  <c r="Z17" i="8"/>
  <c r="AA17" i="8"/>
  <c r="AB17" i="8"/>
  <c r="AC17" i="8"/>
  <c r="X18" i="8"/>
  <c r="Y18" i="8"/>
  <c r="Z18" i="8"/>
  <c r="AA18" i="8"/>
  <c r="AB18" i="8"/>
  <c r="AC18" i="8"/>
  <c r="X19" i="8"/>
  <c r="Y19" i="8"/>
  <c r="Z19" i="8"/>
  <c r="AA19" i="8"/>
  <c r="AB19" i="8"/>
  <c r="AC19" i="8"/>
  <c r="Y15" i="8"/>
  <c r="Z15" i="8"/>
  <c r="AA15" i="8"/>
  <c r="AB15" i="8"/>
  <c r="AC15" i="8"/>
  <c r="X15" i="8"/>
  <c r="X28" i="8"/>
  <c r="Y28" i="8"/>
  <c r="Z28" i="8"/>
  <c r="AA28" i="8"/>
  <c r="AB28" i="8"/>
  <c r="AC28" i="8"/>
  <c r="X29" i="8"/>
  <c r="Y29" i="8"/>
  <c r="Z29" i="8"/>
  <c r="AA29" i="8"/>
  <c r="AB29" i="8"/>
  <c r="AC29" i="8"/>
  <c r="X30" i="8"/>
  <c r="Y30" i="8"/>
  <c r="Z30" i="8"/>
  <c r="AA30" i="8"/>
  <c r="AB30" i="8"/>
  <c r="AC30" i="8"/>
  <c r="X31" i="8"/>
  <c r="Z31" i="8"/>
  <c r="AA31" i="8"/>
  <c r="AB31" i="8"/>
  <c r="AC31" i="8"/>
  <c r="Y27" i="8"/>
  <c r="Z27" i="8"/>
  <c r="AA27" i="8"/>
  <c r="AB27" i="8"/>
  <c r="AC27" i="8"/>
  <c r="X22" i="8"/>
  <c r="Y22" i="8"/>
  <c r="Z22" i="8"/>
  <c r="AA22" i="8"/>
  <c r="AB22" i="8"/>
  <c r="AC22" i="8"/>
  <c r="X23" i="8"/>
  <c r="Y23" i="8"/>
  <c r="Z23" i="8"/>
  <c r="AA23" i="8"/>
  <c r="AB23" i="8"/>
  <c r="AC23" i="8"/>
  <c r="X24" i="8"/>
  <c r="Y24" i="8"/>
  <c r="Z24" i="8"/>
  <c r="AA24" i="8"/>
  <c r="AB24" i="8"/>
  <c r="AC24" i="8"/>
  <c r="X25" i="8"/>
  <c r="Z25" i="8"/>
  <c r="AA25" i="8"/>
  <c r="AB25" i="8"/>
  <c r="AC25" i="8"/>
  <c r="Y21" i="8"/>
  <c r="Z21" i="8"/>
  <c r="AA21" i="8"/>
  <c r="AB21" i="8"/>
  <c r="AC21" i="8"/>
  <c r="X10" i="8"/>
  <c r="Y10" i="8"/>
  <c r="Z10" i="8"/>
  <c r="AA10" i="8"/>
  <c r="AB10" i="8"/>
  <c r="AC10" i="8"/>
  <c r="X11" i="8"/>
  <c r="Y11" i="8"/>
  <c r="Z11" i="8"/>
  <c r="AA11" i="8"/>
  <c r="AB11" i="8"/>
  <c r="AC11" i="8"/>
  <c r="X12" i="8"/>
  <c r="Y12" i="8"/>
  <c r="Z12" i="8"/>
  <c r="AA12" i="8"/>
  <c r="AB12" i="8"/>
  <c r="AC12" i="8"/>
  <c r="X13" i="8"/>
  <c r="Z13" i="8"/>
  <c r="AA13" i="8"/>
  <c r="AB13" i="8"/>
  <c r="AC13" i="8"/>
  <c r="Y9" i="8"/>
  <c r="Z9" i="8"/>
  <c r="AA9" i="8"/>
  <c r="AB9" i="8"/>
  <c r="AC9" i="8"/>
  <c r="X4" i="8"/>
  <c r="Y4" i="8"/>
  <c r="Z4" i="8"/>
  <c r="AA4" i="8"/>
  <c r="AB4" i="8"/>
  <c r="AC4" i="8"/>
  <c r="X5" i="8"/>
  <c r="Y5" i="8"/>
  <c r="Z5" i="8"/>
  <c r="AA5" i="8"/>
  <c r="AB5" i="8"/>
  <c r="AC5" i="8"/>
  <c r="X6" i="8"/>
  <c r="Y6" i="8"/>
  <c r="Z6" i="8"/>
  <c r="AA6" i="8"/>
  <c r="AB6" i="8"/>
  <c r="AC6" i="8"/>
  <c r="X7" i="8"/>
  <c r="Z7" i="8"/>
  <c r="AA7" i="8"/>
  <c r="AB7" i="8"/>
  <c r="AC7" i="8"/>
  <c r="Y3" i="8"/>
  <c r="Z3" i="8"/>
  <c r="AA3" i="8"/>
  <c r="AB3" i="8"/>
  <c r="AC3" i="8"/>
  <c r="X27" i="8"/>
  <c r="X21" i="8"/>
  <c r="X9" i="8"/>
  <c r="X3" i="8"/>
  <c r="L30" i="1"/>
  <c r="P52" i="1"/>
  <c r="P53" i="1"/>
  <c r="P54" i="1"/>
  <c r="P55" i="1"/>
  <c r="P51" i="1"/>
  <c r="O52" i="1"/>
  <c r="O53" i="1"/>
  <c r="O54" i="1"/>
  <c r="O55" i="1"/>
  <c r="O51" i="1"/>
  <c r="P38" i="1"/>
  <c r="P39" i="1"/>
  <c r="P40" i="1"/>
  <c r="P41" i="1"/>
  <c r="P37" i="1"/>
  <c r="O38" i="1"/>
  <c r="O39" i="1"/>
  <c r="O40" i="1"/>
  <c r="O41" i="1"/>
  <c r="O37" i="1"/>
  <c r="BP122" i="4"/>
  <c r="BP123" i="4"/>
  <c r="BP124" i="4"/>
  <c r="BP125" i="4"/>
  <c r="BP121" i="4"/>
  <c r="BV122" i="4"/>
  <c r="BV123" i="4"/>
  <c r="BV124" i="4"/>
  <c r="BV125" i="4"/>
  <c r="BV121" i="4"/>
  <c r="BW103" i="4"/>
  <c r="BW104" i="4"/>
  <c r="BW105" i="4"/>
  <c r="BW106" i="4"/>
  <c r="BW107" i="4"/>
  <c r="BV103" i="4"/>
  <c r="BV104" i="4"/>
  <c r="BV105" i="4"/>
  <c r="BV106" i="4"/>
  <c r="BV107" i="4"/>
  <c r="BU103" i="4"/>
  <c r="BU104" i="4"/>
  <c r="BU105" i="4"/>
  <c r="BU106" i="4"/>
  <c r="BU107" i="4"/>
  <c r="BV115" i="4"/>
  <c r="BV116" i="4"/>
  <c r="BV117" i="4"/>
  <c r="BV118" i="4"/>
  <c r="BV114" i="4"/>
  <c r="BP115" i="4"/>
  <c r="BP116" i="4"/>
  <c r="BP117" i="4"/>
  <c r="BP118" i="4"/>
  <c r="BP114" i="4"/>
  <c r="BS29" i="6"/>
  <c r="BR29" i="6"/>
  <c r="BQ29" i="6"/>
  <c r="BP29" i="6"/>
  <c r="BS28" i="6"/>
  <c r="BR28" i="6"/>
  <c r="BQ28" i="6"/>
  <c r="BP28" i="6"/>
  <c r="BS27" i="6"/>
  <c r="BR27" i="6"/>
  <c r="BQ27" i="6"/>
  <c r="BP27" i="6"/>
  <c r="BS26" i="6"/>
  <c r="BR26" i="6"/>
  <c r="BQ26" i="6"/>
  <c r="BP26" i="6"/>
  <c r="BS25" i="6"/>
  <c r="BR25" i="6"/>
  <c r="BQ25" i="6"/>
  <c r="BP25" i="6"/>
  <c r="BS21" i="6"/>
  <c r="BR21" i="6"/>
  <c r="BQ21" i="6"/>
  <c r="BP21" i="6"/>
  <c r="BS20" i="6"/>
  <c r="BR20" i="6"/>
  <c r="BQ20" i="6"/>
  <c r="BP20" i="6"/>
  <c r="BS19" i="6"/>
  <c r="BR19" i="6"/>
  <c r="BQ19" i="6"/>
  <c r="BP19" i="6"/>
  <c r="BS18" i="6"/>
  <c r="BR18" i="6"/>
  <c r="BQ18" i="6"/>
  <c r="BP18" i="6"/>
  <c r="BS17" i="6"/>
  <c r="BR17" i="6"/>
  <c r="BQ17" i="6"/>
  <c r="BP17" i="6"/>
  <c r="BS13" i="6"/>
  <c r="BR13" i="6"/>
  <c r="BQ13" i="6"/>
  <c r="BP13" i="6"/>
  <c r="BS12" i="6"/>
  <c r="BR12" i="6"/>
  <c r="BQ12" i="6"/>
  <c r="BP12" i="6"/>
  <c r="BS11" i="6"/>
  <c r="BR11" i="6"/>
  <c r="BQ11" i="6"/>
  <c r="BP11" i="6"/>
  <c r="BS10" i="6"/>
  <c r="BR10" i="6"/>
  <c r="BQ10" i="6"/>
  <c r="BP10" i="6"/>
  <c r="BS9" i="6"/>
  <c r="BR9" i="6"/>
  <c r="BQ9" i="6"/>
  <c r="BP9" i="6"/>
  <c r="BS7" i="6"/>
  <c r="BR7" i="6"/>
  <c r="BQ7" i="6"/>
  <c r="BP7" i="6"/>
  <c r="BS6" i="6"/>
  <c r="BR6" i="6"/>
  <c r="BQ6" i="6"/>
  <c r="BP6" i="6"/>
  <c r="BS5" i="6"/>
  <c r="BR5" i="6"/>
  <c r="BQ5" i="6"/>
  <c r="BP5" i="6"/>
  <c r="BS4" i="6"/>
  <c r="BR4" i="6"/>
  <c r="BQ4" i="6"/>
  <c r="BP4" i="6"/>
  <c r="BS3" i="6"/>
  <c r="BR3" i="6"/>
  <c r="BQ3" i="6"/>
  <c r="BP3" i="6"/>
  <c r="BW97" i="4"/>
  <c r="BW98" i="4"/>
  <c r="BW99" i="4"/>
  <c r="BW96" i="4"/>
  <c r="BW95" i="4"/>
  <c r="BV97" i="4"/>
  <c r="BV98" i="4"/>
  <c r="BV99" i="4"/>
  <c r="BV96" i="4"/>
  <c r="BU96" i="4"/>
  <c r="BU97" i="4"/>
  <c r="BU98" i="4"/>
  <c r="BU99" i="4"/>
  <c r="BQ13" i="4"/>
  <c r="BP28" i="4"/>
  <c r="BP29" i="4"/>
  <c r="BP25" i="4"/>
  <c r="BQ17" i="4"/>
  <c r="BQ18" i="4"/>
  <c r="BQ19" i="4"/>
  <c r="BQ20" i="4"/>
  <c r="BQ21" i="4"/>
  <c r="BP17" i="4"/>
  <c r="BP18" i="4"/>
  <c r="BP19" i="4"/>
  <c r="BP20" i="4"/>
  <c r="BP21" i="4"/>
  <c r="BU21" i="4"/>
  <c r="BV21" i="4" s="1"/>
  <c r="BQ4" i="4"/>
  <c r="BQ5" i="4"/>
  <c r="BQ6" i="4"/>
  <c r="BQ7" i="4"/>
  <c r="BQ3" i="4"/>
  <c r="BP4" i="4"/>
  <c r="BP5" i="4"/>
  <c r="BP6" i="4"/>
  <c r="BP7" i="4"/>
  <c r="BP3" i="4"/>
  <c r="BQ76" i="4"/>
  <c r="BQ77" i="4"/>
  <c r="BQ78" i="4"/>
  <c r="BQ79" i="4"/>
  <c r="BQ75" i="4"/>
  <c r="BP76" i="4"/>
  <c r="BP77" i="4"/>
  <c r="BP78" i="4"/>
  <c r="BP79" i="4"/>
  <c r="BP75" i="4"/>
  <c r="BU75" i="4" s="1"/>
  <c r="BP61" i="4"/>
  <c r="BU61" i="4" s="1"/>
  <c r="BP62" i="4"/>
  <c r="BP63" i="4"/>
  <c r="BU63" i="4" s="1"/>
  <c r="BP64" i="4"/>
  <c r="BU64" i="4" s="1"/>
  <c r="BP65" i="4"/>
  <c r="BQ65" i="4"/>
  <c r="BQ63" i="4"/>
  <c r="BQ62" i="4"/>
  <c r="BQ61" i="4"/>
  <c r="BW75" i="4"/>
  <c r="BV95" i="4"/>
  <c r="BU95" i="4"/>
  <c r="F31" i="5"/>
  <c r="F32" i="5"/>
  <c r="F33" i="5"/>
  <c r="F34" i="5"/>
  <c r="F35" i="5"/>
  <c r="M31" i="5"/>
  <c r="M32" i="5"/>
  <c r="M33" i="5"/>
  <c r="M34" i="5"/>
  <c r="M35" i="5"/>
  <c r="T31" i="5"/>
  <c r="T32" i="5"/>
  <c r="T33" i="5"/>
  <c r="T34" i="5"/>
  <c r="T35" i="5"/>
  <c r="BV11" i="4"/>
  <c r="BW76" i="4"/>
  <c r="BW77" i="4"/>
  <c r="BW78" i="4"/>
  <c r="BW79" i="4"/>
  <c r="BW62" i="4"/>
  <c r="BW63" i="4"/>
  <c r="BW64" i="4"/>
  <c r="BW65" i="4"/>
  <c r="BW61" i="4"/>
  <c r="T6" i="5"/>
  <c r="T7" i="5"/>
  <c r="T8" i="5"/>
  <c r="T9" i="5"/>
  <c r="T5" i="5"/>
  <c r="M6" i="5"/>
  <c r="M7" i="5"/>
  <c r="M8" i="5"/>
  <c r="M9" i="5"/>
  <c r="M5" i="5"/>
  <c r="F6" i="5"/>
  <c r="F7" i="5"/>
  <c r="F8" i="5"/>
  <c r="F9" i="5"/>
  <c r="F5" i="5"/>
  <c r="BU4" i="4"/>
  <c r="BV4" i="4" s="1"/>
  <c r="BU5" i="4"/>
  <c r="BV5" i="4" s="1"/>
  <c r="BU6" i="4"/>
  <c r="BV6" i="4" s="1"/>
  <c r="BU7" i="4"/>
  <c r="BV7" i="4" s="1"/>
  <c r="BU8" i="4"/>
  <c r="BU9" i="4"/>
  <c r="BU10" i="4"/>
  <c r="BV10" i="4" s="1"/>
  <c r="BU11" i="4"/>
  <c r="BU12" i="4"/>
  <c r="BV12" i="4" s="1"/>
  <c r="BU13" i="4"/>
  <c r="BV13" i="4" s="1"/>
  <c r="BU14" i="4"/>
  <c r="BV14" i="4" s="1"/>
  <c r="BU15" i="4"/>
  <c r="BU16" i="4"/>
  <c r="BU17" i="4"/>
  <c r="BU18" i="4"/>
  <c r="BV18" i="4" s="1"/>
  <c r="BU19" i="4"/>
  <c r="BV19" i="4" s="1"/>
  <c r="BU20" i="4"/>
  <c r="BV20" i="4" s="1"/>
  <c r="BU22" i="4"/>
  <c r="BV22" i="4" s="1"/>
  <c r="BU23" i="4"/>
  <c r="BU24" i="4"/>
  <c r="BU25" i="4"/>
  <c r="BU26" i="4"/>
  <c r="BV26" i="4" s="1"/>
  <c r="BU27" i="4"/>
  <c r="BV27" i="4" s="1"/>
  <c r="BU28" i="4"/>
  <c r="BV28" i="4" s="1"/>
  <c r="BU29" i="4"/>
  <c r="BV29" i="4" s="1"/>
  <c r="BU30" i="4"/>
  <c r="BV30" i="4" s="1"/>
  <c r="BU3" i="4"/>
  <c r="BV3" i="4" s="1"/>
  <c r="BU62" i="4"/>
  <c r="BU65" i="4"/>
  <c r="BS79" i="4"/>
  <c r="BR79" i="4"/>
  <c r="BU79" i="4"/>
  <c r="BS78" i="4"/>
  <c r="BR78" i="4"/>
  <c r="BU78" i="4"/>
  <c r="BS77" i="4"/>
  <c r="BR77" i="4"/>
  <c r="BU77" i="4"/>
  <c r="BS76" i="4"/>
  <c r="BR76" i="4"/>
  <c r="BU76" i="4"/>
  <c r="BS75" i="4"/>
  <c r="BR75" i="4"/>
  <c r="BS65" i="4"/>
  <c r="BR65" i="4"/>
  <c r="BS64" i="4"/>
  <c r="BR64" i="4"/>
  <c r="BQ64" i="4"/>
  <c r="BS63" i="4"/>
  <c r="BR63" i="4"/>
  <c r="BS62" i="4"/>
  <c r="BR62" i="4"/>
  <c r="BS61" i="4"/>
  <c r="BR61" i="4"/>
  <c r="BR21" i="4"/>
  <c r="BS21" i="4"/>
  <c r="BR3" i="4"/>
  <c r="BS3" i="4"/>
  <c r="BR4" i="4"/>
  <c r="BS4" i="4"/>
  <c r="BR5" i="4"/>
  <c r="BS5" i="4"/>
  <c r="BR6" i="4"/>
  <c r="BS6" i="4"/>
  <c r="BR7" i="4"/>
  <c r="BS7" i="4"/>
  <c r="BP9" i="4"/>
  <c r="BQ9" i="4"/>
  <c r="BR9" i="4"/>
  <c r="BS9" i="4"/>
  <c r="BP10" i="4"/>
  <c r="BQ10" i="4"/>
  <c r="BR10" i="4"/>
  <c r="BS10" i="4"/>
  <c r="BP11" i="4"/>
  <c r="BQ11" i="4"/>
  <c r="BR11" i="4"/>
  <c r="BS11" i="4"/>
  <c r="BP12" i="4"/>
  <c r="BQ12" i="4"/>
  <c r="BR12" i="4"/>
  <c r="BS12" i="4"/>
  <c r="BP13" i="4"/>
  <c r="BR13" i="4"/>
  <c r="BS13" i="4"/>
  <c r="BS18" i="4"/>
  <c r="BS19" i="4"/>
  <c r="BS20" i="4"/>
  <c r="BS25" i="4"/>
  <c r="BS26" i="4"/>
  <c r="BS27" i="4"/>
  <c r="BS28" i="4"/>
  <c r="BS29" i="4"/>
  <c r="BS17" i="4"/>
  <c r="BR18" i="4"/>
  <c r="BR19" i="4"/>
  <c r="BR20" i="4"/>
  <c r="BR25" i="4"/>
  <c r="BR26" i="4"/>
  <c r="BR27" i="4"/>
  <c r="BR28" i="4"/>
  <c r="BR29" i="4"/>
  <c r="BQ25" i="4"/>
  <c r="BQ26" i="4"/>
  <c r="BQ27" i="4"/>
  <c r="BQ28" i="4"/>
  <c r="BR17" i="4"/>
  <c r="BQ29" i="4"/>
  <c r="BP26" i="4"/>
  <c r="BP27" i="4"/>
  <c r="AR5" i="3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<sst xmlns="http://schemas.openxmlformats.org/spreadsheetml/2006/main" count="2148" uniqueCount="101">
  <si>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</si>
  <si>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</si>
  <si>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</si>
  <si>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</si>
  <si>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</si>
  <si>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</si>
  <si>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</si>
  <si>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</si>
  <si>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</si>
  <si>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</si>
  <si>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</si>
  <si>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</si>
  <si>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</si>
  <si>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</si>
  <si>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</si>
  <si>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</si>
  <si>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</si>
  <si>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</si>
  <si>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</si>
  <si>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</si>
  <si>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</si>
  <si>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</si>
  <si>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</si>
  <si>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</si>
  <si>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</si>
  <si>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</si>
  <si>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</si>
  <si>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</si>
  <si>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</si>
  <si>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</si>
  <si>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</si>
  <si>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</si>
  <si>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</si>
  <si>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</si>
  <si>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</si>
  <si>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</si>
  <si>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</si>
  <si>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</si>
  <si>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</si>
  <si>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</si>
  <si>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slices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</si>
  <si>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</si>
  <si>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</si>
  <si>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</si>
  <si>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</si>
  <si>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</si>
  <si>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</si>
  <si>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</si>
  <si>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</si>
  <si>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</si>
  <si>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</si>
  <si>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</si>
  <si>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</si>
  <si>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</si>
  <si>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</si>
  <si>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</si>
  <si>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</si>
  <si>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</si>
  <si>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</si>
  <si>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</si>
  <si>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</si>
  <si>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</si>
  <si>
    <t>Volume</t>
  </si>
  <si>
    <t>Normalized_Signal</t>
  </si>
  <si>
    <t>Noise_Volume</t>
  </si>
  <si>
    <t>Normalized_Noise</t>
  </si>
  <si>
    <t>Aorta</t>
  </si>
  <si>
    <t>STD_HU</t>
  </si>
  <si>
    <t>STD_Noise</t>
  </si>
  <si>
    <t>Statistics</t>
  </si>
  <si>
    <t>Dotarem</t>
  </si>
  <si>
    <t>sig/voxel</t>
  </si>
  <si>
    <t>volume</t>
  </si>
  <si>
    <t>Vena cava</t>
  </si>
  <si>
    <t>statistics</t>
  </si>
  <si>
    <t>HU</t>
  </si>
  <si>
    <t>mg/mL</t>
  </si>
  <si>
    <t>(From sample 6)</t>
  </si>
  <si>
    <t>Conversion</t>
  </si>
  <si>
    <t>K-edge</t>
  </si>
  <si>
    <t>HU Gd</t>
  </si>
  <si>
    <t>Correlation between real aorta measurements and HU conversions</t>
  </si>
  <si>
    <t>AGuIX</t>
  </si>
  <si>
    <t>aorta</t>
  </si>
  <si>
    <t>CNR</t>
  </si>
  <si>
    <t>peritoneal noise</t>
  </si>
  <si>
    <t>kedge</t>
  </si>
  <si>
    <t>Cortex</t>
  </si>
  <si>
    <t>Medulla</t>
  </si>
  <si>
    <t>Pelvis</t>
  </si>
  <si>
    <t>stds</t>
  </si>
  <si>
    <t>Retry</t>
  </si>
  <si>
    <t>Kedge</t>
  </si>
  <si>
    <t>just 6</t>
  </si>
  <si>
    <t>Abdominal aorta</t>
  </si>
  <si>
    <t>None</t>
  </si>
  <si>
    <t>Inferior vena cava</t>
  </si>
  <si>
    <t>Left renal cortex</t>
  </si>
  <si>
    <t>Left medulla</t>
  </si>
  <si>
    <t>Left renal pelvis</t>
  </si>
  <si>
    <t>aguix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</si>
</sst>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left"/>
    </xf>
    <xf numFmtId="11" fontId="0" fillId="10" borderId="0" xfId="0" applyNumberForma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0" fillId="8" borderId="0" xfId="0" applyNumberFormat="1" applyFill="1" applyAlignment="1">
      <alignment horizontal="left"/>
    </xf>
    <xf numFmtId="11" fontId="0" fillId="0" borderId="0" xfId="0" applyNumberFormat="1"/>
    <xf numFmtId="0" fontId="0" fillId="11" borderId="0" xfId="0" applyFill="1"/>
    <xf numFmtId="11" fontId="0" fillId="11" borderId="0" xfId="0" applyNumberFormat="1" applyFill="1"/>
    <xf numFmtId="0" fontId="0" fillId="0" borderId="1" xfId="0" applyBorder="1"/>
    <xf numFmtId="164" fontId="0" fillId="0" borderId="2" xfId="0" applyNumberFormat="1" applyBorder="1"/>
    <xf numFmtId="164" fontId="0" fillId="0" borderId="1" xfId="0" applyNumberFormat="1" applyBorder="1"/>
    <xf numFmtId="164" fontId="0" fillId="6" borderId="0" xfId="0" applyNumberFormat="1" applyFill="1" applyAlignment="1">
      <alignment horizontal="left"/>
    </xf>
    <xf numFmtId="164" fontId="0" fillId="0" borderId="0" xfId="0" applyNumberFormat="1"/>
    <xf numFmtId="164" fontId="0" fillId="0" borderId="3" xfId="0" applyNumberFormat="1" applyBorder="1"/>
    <xf numFmtId="0" fontId="0" fillId="12" borderId="0" xfId="0" applyFill="1"/>
    <xf numFmtId="164" fontId="0" fillId="12" borderId="3" xfId="0" applyNumberFormat="1" applyFill="1" applyBorder="1"/>
    <xf numFmtId="164" fontId="0" fillId="12" borderId="2" xfId="0" applyNumberFormat="1" applyFill="1" applyBorder="1"/>
    <xf numFmtId="164" fontId="0" fillId="12" borderId="0" xfId="0" applyNumberFormat="1" applyFill="1"/>
    <xf numFmtId="2" fontId="0" fillId="12" borderId="3" xfId="0" applyNumberForma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94240339814969E-2"/>
          <c:y val="0.23164708665219869"/>
          <c:w val="0.82877748005071372"/>
          <c:h val="0.623966842574519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667517006802719"/>
                  <c:y val="-0.27013086989992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Converter!$A$2:$A$6</c:f>
              <c:numCache>
                <c:formatCode>0.000</c:formatCode>
                <c:ptCount val="5"/>
                <c:pt idx="0">
                  <c:v>292.94903533960417</c:v>
                </c:pt>
                <c:pt idx="1">
                  <c:v>93.658153532085024</c:v>
                </c:pt>
                <c:pt idx="2">
                  <c:v>88.64476142561422</c:v>
                </c:pt>
                <c:pt idx="3">
                  <c:v>77.66325158500716</c:v>
                </c:pt>
                <c:pt idx="4">
                  <c:v>66.190866628830889</c:v>
                </c:pt>
              </c:numCache>
            </c:numRef>
          </c:xVal>
          <c:yVal>
            <c:numRef>
              <c:f>Converter!$B$2:$B$6</c:f>
              <c:numCache>
                <c:formatCode>General</c:formatCode>
                <c:ptCount val="5"/>
                <c:pt idx="0">
                  <c:v>5.5489452012070419</c:v>
                </c:pt>
                <c:pt idx="1">
                  <c:v>0.65288665454498329</c:v>
                </c:pt>
                <c:pt idx="2">
                  <c:v>0.55967393262193033</c:v>
                </c:pt>
                <c:pt idx="3">
                  <c:v>0.36103989484255988</c:v>
                </c:pt>
                <c:pt idx="4">
                  <c:v>0.20298094190706265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9-473D-BE12-CA0621B1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60975"/>
        <c:axId val="416262895"/>
      </c:scatterChart>
      <c:valAx>
        <c:axId val="41626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2895"/>
        <c:crosses val="autoZero"/>
        <c:crossBetween val="midCat"/>
      </c:valAx>
      <c:valAx>
        <c:axId val="4162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636482939632552E-2"/>
          <c:y val="0.17634259259259263"/>
          <c:w val="0.84255796150481188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27384076990379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'Conveter gauche'!$A$26:$A$30</c:f>
              <c:numCache>
                <c:formatCode>0.000</c:formatCode>
                <c:ptCount val="5"/>
                <c:pt idx="0">
                  <c:v>72.928973999999997</c:v>
                </c:pt>
                <c:pt idx="1">
                  <c:v>87.896366666666665</c:v>
                </c:pt>
                <c:pt idx="2">
                  <c:v>160.9616</c:v>
                </c:pt>
                <c:pt idx="3">
                  <c:v>260.52934999999997</c:v>
                </c:pt>
                <c:pt idx="4">
                  <c:v>320.53663333333333</c:v>
                </c:pt>
              </c:numCache>
            </c:numRef>
          </c:xVal>
          <c:yVal>
            <c:numRef>
              <c:f>'Conveter gauche'!$B$26:$B$30</c:f>
              <c:numCache>
                <c:formatCode>0.00</c:formatCode>
                <c:ptCount val="5"/>
                <c:pt idx="0">
                  <c:v>2.4064221600000001E-2</c:v>
                </c:pt>
                <c:pt idx="1">
                  <c:v>0.21389913833333332</c:v>
                </c:pt>
                <c:pt idx="2">
                  <c:v>1.5766810500000001</c:v>
                </c:pt>
                <c:pt idx="3">
                  <c:v>3.2712119999999998</c:v>
                </c:pt>
                <c:pt idx="4">
                  <c:v>4.203748833333333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7-4398-AF5B-2BF6C626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13263"/>
        <c:axId val="2041214703"/>
      </c:scatterChart>
      <c:valAx>
        <c:axId val="20412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14703"/>
        <c:crosses val="autoZero"/>
        <c:crossBetween val="midCat"/>
      </c:valAx>
      <c:valAx>
        <c:axId val="20412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7321713325327"/>
                  <c:y val="-0.18774877040803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mgmL'!$B$5:$B$9</c:f>
              <c:numCache>
                <c:formatCode>General</c:formatCode>
                <c:ptCount val="5"/>
                <c:pt idx="0">
                  <c:v>140.30000000000001</c:v>
                </c:pt>
                <c:pt idx="1">
                  <c:v>115.3</c:v>
                </c:pt>
                <c:pt idx="2">
                  <c:v>123.1</c:v>
                </c:pt>
                <c:pt idx="3">
                  <c:v>133.69999999999999</c:v>
                </c:pt>
                <c:pt idx="4">
                  <c:v>112.5</c:v>
                </c:pt>
              </c:numCache>
            </c:numRef>
          </c:xVal>
          <c:yVal>
            <c:numRef>
              <c:f>'Kidney to mgmL'!$C$5:$C$9</c:f>
              <c:numCache>
                <c:formatCode>General</c:formatCode>
                <c:ptCount val="5"/>
                <c:pt idx="0">
                  <c:v>1.085</c:v>
                </c:pt>
                <c:pt idx="1">
                  <c:v>0.74399999999999999</c:v>
                </c:pt>
                <c:pt idx="2">
                  <c:v>0.88</c:v>
                </c:pt>
                <c:pt idx="3">
                  <c:v>1.081</c:v>
                </c:pt>
                <c:pt idx="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F8-8CB3-D127A473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04480"/>
        <c:axId val="1989403520"/>
      </c:scatterChart>
      <c:valAx>
        <c:axId val="19894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3520"/>
        <c:crosses val="autoZero"/>
        <c:crossBetween val="midCat"/>
      </c:valAx>
      <c:valAx>
        <c:axId val="1989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32880506694927"/>
                  <c:y val="-0.20473322852506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mgmL'!$I$5:$I$9</c:f>
              <c:numCache>
                <c:formatCode>General</c:formatCode>
                <c:ptCount val="5"/>
                <c:pt idx="0">
                  <c:v>84.9</c:v>
                </c:pt>
                <c:pt idx="1">
                  <c:v>130.68</c:v>
                </c:pt>
                <c:pt idx="2">
                  <c:v>160.4</c:v>
                </c:pt>
                <c:pt idx="3">
                  <c:v>191.63</c:v>
                </c:pt>
                <c:pt idx="4">
                  <c:v>159.93</c:v>
                </c:pt>
              </c:numCache>
            </c:numRef>
          </c:xVal>
          <c:yVal>
            <c:numRef>
              <c:f>'Kidney to mgmL'!$J$5:$J$9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1.052</c:v>
                </c:pt>
                <c:pt idx="2">
                  <c:v>1.603</c:v>
                </c:pt>
                <c:pt idx="3">
                  <c:v>2.1789999999999998</c:v>
                </c:pt>
                <c:pt idx="4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C-4728-8F3B-5C99ADED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21808"/>
        <c:axId val="2105226544"/>
      </c:scatterChart>
      <c:valAx>
        <c:axId val="20966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6544"/>
        <c:crosses val="autoZero"/>
        <c:crossBetween val="midCat"/>
      </c:valAx>
      <c:valAx>
        <c:axId val="2105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42213473315829E-2"/>
                  <c:y val="-0.12506925207756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mgmL'!$P$5:$P$9</c:f>
              <c:numCache>
                <c:formatCode>General</c:formatCode>
                <c:ptCount val="5"/>
                <c:pt idx="0">
                  <c:v>71.06</c:v>
                </c:pt>
                <c:pt idx="1">
                  <c:v>103.89</c:v>
                </c:pt>
                <c:pt idx="2">
                  <c:v>189.41</c:v>
                </c:pt>
                <c:pt idx="3">
                  <c:v>315.02</c:v>
                </c:pt>
                <c:pt idx="4">
                  <c:v>333.92</c:v>
                </c:pt>
              </c:numCache>
            </c:numRef>
          </c:xVal>
          <c:yVal>
            <c:numRef>
              <c:f>'Kidney to mgmL'!$Q$5:$Q$9</c:f>
              <c:numCache>
                <c:formatCode>General</c:formatCode>
                <c:ptCount val="5"/>
                <c:pt idx="0">
                  <c:v>5.5E-2</c:v>
                </c:pt>
                <c:pt idx="1">
                  <c:v>0.5968</c:v>
                </c:pt>
                <c:pt idx="2">
                  <c:v>2.0803500000000001</c:v>
                </c:pt>
                <c:pt idx="3">
                  <c:v>4.3259999999999996</c:v>
                </c:pt>
                <c:pt idx="4">
                  <c:v>4.5049999999999999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3-435F-95EF-4D37B4E8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21184"/>
        <c:axId val="1927822144"/>
      </c:scatterChart>
      <c:valAx>
        <c:axId val="19278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2144"/>
        <c:crosses val="autoZero"/>
        <c:crossBetween val="midCat"/>
      </c:valAx>
      <c:valAx>
        <c:axId val="1927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8161334154657E-2"/>
                  <c:y val="-0.1981646635705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mgmL'!$B$31:$B$35</c:f>
              <c:numCache>
                <c:formatCode>General</c:formatCode>
                <c:ptCount val="5"/>
                <c:pt idx="0">
                  <c:v>27.6</c:v>
                </c:pt>
                <c:pt idx="1">
                  <c:v>8.1300000000000008</c:v>
                </c:pt>
                <c:pt idx="2">
                  <c:v>18.646000000000001</c:v>
                </c:pt>
                <c:pt idx="3">
                  <c:v>12.53</c:v>
                </c:pt>
                <c:pt idx="4">
                  <c:v>18.417000000000002</c:v>
                </c:pt>
              </c:numCache>
            </c:numRef>
          </c:xVal>
          <c:yVal>
            <c:numRef>
              <c:f>'Kidney to mgmL'!$C$31:$C$35</c:f>
              <c:numCache>
                <c:formatCode>General</c:formatCode>
                <c:ptCount val="5"/>
                <c:pt idx="0">
                  <c:v>0.53</c:v>
                </c:pt>
                <c:pt idx="1">
                  <c:v>0.2</c:v>
                </c:pt>
                <c:pt idx="2">
                  <c:v>0.34</c:v>
                </c:pt>
                <c:pt idx="3">
                  <c:v>0.27</c:v>
                </c:pt>
                <c:pt idx="4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4-40BF-AD33-902CAFC5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74032"/>
        <c:axId val="2131511680"/>
      </c:scatterChart>
      <c:valAx>
        <c:axId val="21424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1680"/>
        <c:crosses val="autoZero"/>
        <c:crossBetween val="midCat"/>
      </c:valAx>
      <c:valAx>
        <c:axId val="2131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023485986674953E-2"/>
                  <c:y val="-0.15298605688591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mgmL'!$I$31:$I$35</c:f>
              <c:numCache>
                <c:formatCode>General</c:formatCode>
                <c:ptCount val="5"/>
                <c:pt idx="0">
                  <c:v>8.952</c:v>
                </c:pt>
                <c:pt idx="1">
                  <c:v>34.22</c:v>
                </c:pt>
                <c:pt idx="2">
                  <c:v>17.559999999999999</c:v>
                </c:pt>
                <c:pt idx="3">
                  <c:v>21.37</c:v>
                </c:pt>
                <c:pt idx="4">
                  <c:v>36.71</c:v>
                </c:pt>
              </c:numCache>
            </c:numRef>
          </c:xVal>
          <c:yVal>
            <c:numRef>
              <c:f>'Kidney to mgmL'!$J$31:$J$35</c:f>
              <c:numCache>
                <c:formatCode>General</c:formatCode>
                <c:ptCount val="5"/>
                <c:pt idx="0">
                  <c:v>0.21099999999999999</c:v>
                </c:pt>
                <c:pt idx="1">
                  <c:v>0.68300000000000005</c:v>
                </c:pt>
                <c:pt idx="2">
                  <c:v>0.3987</c:v>
                </c:pt>
                <c:pt idx="3">
                  <c:v>0.41199999999999998</c:v>
                </c:pt>
                <c:pt idx="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4005-A5DF-B1CA6479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1807"/>
        <c:axId val="897443247"/>
      </c:scatterChart>
      <c:valAx>
        <c:axId val="8974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3247"/>
        <c:crosses val="autoZero"/>
        <c:crossBetween val="midCat"/>
      </c:valAx>
      <c:valAx>
        <c:axId val="897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73071201456488E-2"/>
                  <c:y val="-0.18814503145577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mgmL'!$P$31:$P$35</c:f>
              <c:numCache>
                <c:formatCode>General</c:formatCode>
                <c:ptCount val="5"/>
                <c:pt idx="0">
                  <c:v>9.4280000000000008</c:v>
                </c:pt>
                <c:pt idx="1">
                  <c:v>27.84</c:v>
                </c:pt>
                <c:pt idx="2">
                  <c:v>61.344000000000001</c:v>
                </c:pt>
                <c:pt idx="3">
                  <c:v>56.573999999999998</c:v>
                </c:pt>
                <c:pt idx="4">
                  <c:v>150.69</c:v>
                </c:pt>
              </c:numCache>
            </c:numRef>
          </c:xVal>
          <c:yVal>
            <c:numRef>
              <c:f>'Kidney to mgmL'!$Q$31:$Q$35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0.55069999999999997</c:v>
                </c:pt>
                <c:pt idx="2">
                  <c:v>1.0794999999999999</c:v>
                </c:pt>
                <c:pt idx="3">
                  <c:v>1.0597000000000001</c:v>
                </c:pt>
                <c:pt idx="4">
                  <c:v>2.5270000000000001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7-4C53-B42F-5049254F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5104"/>
        <c:axId val="2108804144"/>
      </c:scatterChart>
      <c:valAx>
        <c:axId val="21088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4144"/>
        <c:crosses val="autoZero"/>
        <c:crossBetween val="midCat"/>
      </c:valAx>
      <c:valAx>
        <c:axId val="2108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2'!$AX$40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82588070986536E-2"/>
                  <c:y val="-0.1538354253835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2'!$AW$41:$AW$44</c:f>
              <c:numCache>
                <c:formatCode>General</c:formatCode>
                <c:ptCount val="4"/>
                <c:pt idx="0">
                  <c:v>83.39</c:v>
                </c:pt>
                <c:pt idx="1">
                  <c:v>215.78</c:v>
                </c:pt>
                <c:pt idx="2">
                  <c:v>360.4</c:v>
                </c:pt>
                <c:pt idx="3">
                  <c:v>521.98</c:v>
                </c:pt>
              </c:numCache>
            </c:numRef>
          </c:xVal>
          <c:yVal>
            <c:numRef>
              <c:f>'3D Anal 2'!$AX$41:$AX$44</c:f>
              <c:numCache>
                <c:formatCode>General</c:formatCode>
                <c:ptCount val="4"/>
                <c:pt idx="0">
                  <c:v>1.04</c:v>
                </c:pt>
                <c:pt idx="1">
                  <c:v>2.76</c:v>
                </c:pt>
                <c:pt idx="2">
                  <c:v>5.24</c:v>
                </c:pt>
                <c:pt idx="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796-89B1-94AAEEB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83999"/>
        <c:axId val="1406181599"/>
      </c:scatterChart>
      <c:valAx>
        <c:axId val="14061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1599"/>
        <c:crosses val="autoZero"/>
        <c:crossBetween val="midCat"/>
      </c:valAx>
      <c:valAx>
        <c:axId val="1406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98962833025097E-2"/>
                  <c:y val="-0.1585950220981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2'!$BL$40:$BL$45</c:f>
              <c:numCache>
                <c:formatCode>General</c:formatCode>
                <c:ptCount val="6"/>
                <c:pt idx="0">
                  <c:v>3.5622245938517696</c:v>
                </c:pt>
                <c:pt idx="1">
                  <c:v>1.1217310114678387</c:v>
                </c:pt>
                <c:pt idx="2">
                  <c:v>1.0491437445363321</c:v>
                </c:pt>
                <c:pt idx="3">
                  <c:v>0.89346101422716229</c:v>
                </c:pt>
                <c:pt idx="4">
                  <c:v>0.73794095270928728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5-4B4F-BFAD-E3682A36D9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2'!$BM$40:$BM$45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D5-4B4F-BFAD-E3682A36D9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2'!$BN$40:$BN$45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5-4B4F-BFAD-E3682A36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0015"/>
        <c:axId val="770190975"/>
      </c:scatterChart>
      <c:valAx>
        <c:axId val="7701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975"/>
        <c:crosses val="autoZero"/>
        <c:crossBetween val="midCat"/>
      </c:valAx>
      <c:valAx>
        <c:axId val="7701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58917207909478"/>
                  <c:y val="-0.22878567255157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2'!$BT$40:$BT$44</c:f>
              <c:numCache>
                <c:formatCode>General</c:formatCode>
                <c:ptCount val="5"/>
                <c:pt idx="1">
                  <c:v>0.57219364716666665</c:v>
                </c:pt>
                <c:pt idx="2">
                  <c:v>0.51648285150000006</c:v>
                </c:pt>
                <c:pt idx="3">
                  <c:v>0.36640090600000003</c:v>
                </c:pt>
                <c:pt idx="4">
                  <c:v>0.21038559979999999</c:v>
                </c:pt>
              </c:numCache>
            </c:numRef>
          </c:xVal>
          <c:yVal>
            <c:numRef>
              <c:f>'3D Anal 2'!$BU$40:$BU$44</c:f>
              <c:numCache>
                <c:formatCode>General</c:formatCode>
                <c:ptCount val="5"/>
                <c:pt idx="1">
                  <c:v>1.1699441828358332</c:v>
                </c:pt>
                <c:pt idx="2">
                  <c:v>1.0997205572175002</c:v>
                </c:pt>
                <c:pt idx="3">
                  <c:v>0.95877250282999993</c:v>
                </c:pt>
                <c:pt idx="4">
                  <c:v>0.77042206218100007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9-48CC-AA95-7BDBE72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2271"/>
        <c:axId val="684350431"/>
      </c:scatterChart>
      <c:valAx>
        <c:axId val="6843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0431"/>
        <c:crosses val="autoZero"/>
        <c:crossBetween val="midCat"/>
      </c:valAx>
      <c:valAx>
        <c:axId val="6843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29300801244536"/>
                  <c:y val="-0.18822229036315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Converter!$A$9:$A$12</c:f>
              <c:numCache>
                <c:formatCode>0.000</c:formatCode>
                <c:ptCount val="4"/>
                <c:pt idx="0">
                  <c:v>99.053648238333338</c:v>
                </c:pt>
                <c:pt idx="1">
                  <c:v>91.684974268333335</c:v>
                </c:pt>
                <c:pt idx="2">
                  <c:v>82.545707323333332</c:v>
                </c:pt>
                <c:pt idx="3">
                  <c:v>67.718103885000005</c:v>
                </c:pt>
              </c:numCache>
            </c:numRef>
          </c:xVal>
          <c:yVal>
            <c:numRef>
              <c:f>Converter!$B$9:$B$12</c:f>
              <c:numCache>
                <c:formatCode>General</c:formatCode>
                <c:ptCount val="4"/>
                <c:pt idx="0">
                  <c:v>0.64975089755603765</c:v>
                </c:pt>
                <c:pt idx="1">
                  <c:v>0.55102433368248749</c:v>
                </c:pt>
                <c:pt idx="2">
                  <c:v>0.4009492657955252</c:v>
                </c:pt>
                <c:pt idx="3">
                  <c:v>0.2014281671127677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7-42D7-8CC9-1ABA7FFB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45551"/>
        <c:axId val="493146031"/>
      </c:scatterChart>
      <c:valAx>
        <c:axId val="4931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6031"/>
        <c:crosses val="autoZero"/>
        <c:crossBetween val="midCat"/>
      </c:valAx>
      <c:valAx>
        <c:axId val="4931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2'!$BM$113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94270578620357E-2"/>
                  <c:y val="-0.1678995115143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2'!$BL$114:$BL$118</c:f>
              <c:numCache>
                <c:formatCode>General</c:formatCode>
                <c:ptCount val="5"/>
                <c:pt idx="0">
                  <c:v>292.94903533960417</c:v>
                </c:pt>
                <c:pt idx="1">
                  <c:v>93.658153532085024</c:v>
                </c:pt>
                <c:pt idx="2">
                  <c:v>88.64476142561422</c:v>
                </c:pt>
                <c:pt idx="3">
                  <c:v>77.66325158500716</c:v>
                </c:pt>
                <c:pt idx="4">
                  <c:v>66.190866628830889</c:v>
                </c:pt>
              </c:numCache>
            </c:numRef>
          </c:xVal>
          <c:yVal>
            <c:numRef>
              <c:f>'3D Anal 2'!$BM$114:$BM$118</c:f>
              <c:numCache>
                <c:formatCode>General</c:formatCode>
                <c:ptCount val="5"/>
                <c:pt idx="0">
                  <c:v>5.5489452012070419</c:v>
                </c:pt>
                <c:pt idx="1">
                  <c:v>0.61919080088812373</c:v>
                </c:pt>
                <c:pt idx="2">
                  <c:v>0.53629891358600335</c:v>
                </c:pt>
                <c:pt idx="3">
                  <c:v>0.35378424730088631</c:v>
                </c:pt>
                <c:pt idx="4">
                  <c:v>0.20334958481461096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A-42EB-9498-C8D4678E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34703"/>
        <c:axId val="690537583"/>
      </c:scatterChart>
      <c:valAx>
        <c:axId val="6905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7583"/>
        <c:crosses val="autoZero"/>
        <c:crossBetween val="midCat"/>
      </c:valAx>
      <c:valAx>
        <c:axId val="6905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31147785008947E-2"/>
          <c:y val="0.19513212795549373"/>
          <c:w val="0.87737243853692604"/>
          <c:h val="0.72087033974716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'3D Anal 2'!$BM$120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9703602520910914E-2"/>
                  <c:y val="-0.18884386670025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2'!$BL$122:$BL$125</c:f>
              <c:numCache>
                <c:formatCode>General</c:formatCode>
                <c:ptCount val="4"/>
                <c:pt idx="0">
                  <c:v>99.053648238333338</c:v>
                </c:pt>
                <c:pt idx="1">
                  <c:v>91.684974268333335</c:v>
                </c:pt>
                <c:pt idx="2">
                  <c:v>82.545707323333332</c:v>
                </c:pt>
                <c:pt idx="3">
                  <c:v>67.718103885000005</c:v>
                </c:pt>
              </c:numCache>
            </c:numRef>
          </c:xVal>
          <c:yVal>
            <c:numRef>
              <c:f>'3D Anal 2'!$BM$122:$BM$125</c:f>
              <c:numCache>
                <c:formatCode>General</c:formatCode>
                <c:ptCount val="4"/>
                <c:pt idx="0">
                  <c:v>0.62132782802952613</c:v>
                </c:pt>
                <c:pt idx="1">
                  <c:v>0.53594195403998179</c:v>
                </c:pt>
                <c:pt idx="2">
                  <c:v>0.38737854249467135</c:v>
                </c:pt>
                <c:pt idx="3">
                  <c:v>0.20043889249900829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41AB-8B54-2E7E2590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72975"/>
        <c:axId val="770573455"/>
      </c:scatterChart>
      <c:valAx>
        <c:axId val="7705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3455"/>
        <c:crosses val="autoZero"/>
        <c:crossBetween val="midCat"/>
      </c:valAx>
      <c:valAx>
        <c:axId val="7705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2'!$BS$113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666249826316525E-2"/>
                  <c:y val="-0.14908246225319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2'!$BR$114:$BR$118</c:f>
              <c:numCache>
                <c:formatCode>General</c:formatCode>
                <c:ptCount val="5"/>
                <c:pt idx="0">
                  <c:v>233.91903165938737</c:v>
                </c:pt>
                <c:pt idx="1">
                  <c:v>31.127501344883431</c:v>
                </c:pt>
                <c:pt idx="2">
                  <c:v>29.102832659861317</c:v>
                </c:pt>
                <c:pt idx="3">
                  <c:v>23.383073307298002</c:v>
                </c:pt>
                <c:pt idx="4">
                  <c:v>21.042106589265067</c:v>
                </c:pt>
              </c:numCache>
            </c:numRef>
          </c:xVal>
          <c:yVal>
            <c:numRef>
              <c:f>'3D Anal 2'!$BS$114:$BS$118</c:f>
              <c:numCache>
                <c:formatCode>General</c:formatCode>
                <c:ptCount val="5"/>
                <c:pt idx="0">
                  <c:v>2.6687724681304843</c:v>
                </c:pt>
                <c:pt idx="1">
                  <c:v>0.29397952749697431</c:v>
                </c:pt>
                <c:pt idx="2">
                  <c:v>0.25594251461953732</c:v>
                </c:pt>
                <c:pt idx="3">
                  <c:v>0.16678624450295998</c:v>
                </c:pt>
                <c:pt idx="4">
                  <c:v>0.11097109240551067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E-42DB-98DF-5C262E48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69312"/>
        <c:axId val="1989769792"/>
      </c:scatterChart>
      <c:valAx>
        <c:axId val="19897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9792"/>
        <c:crosses val="autoZero"/>
        <c:crossBetween val="midCat"/>
      </c:valAx>
      <c:valAx>
        <c:axId val="1989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2'!$BS$120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61509033500597E-2"/>
                  <c:y val="-0.16879694916184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2'!$BR$121:$BR$125</c:f>
              <c:numCache>
                <c:formatCode>General</c:formatCode>
                <c:ptCount val="5"/>
                <c:pt idx="0">
                  <c:v>58.211077142000001</c:v>
                </c:pt>
                <c:pt idx="1">
                  <c:v>27.209904683333331</c:v>
                </c:pt>
                <c:pt idx="2">
                  <c:v>23.481050525000001</c:v>
                </c:pt>
                <c:pt idx="3">
                  <c:v>19.659442643333335</c:v>
                </c:pt>
                <c:pt idx="4">
                  <c:v>20.321865680000002</c:v>
                </c:pt>
              </c:numCache>
            </c:numRef>
          </c:xVal>
          <c:yVal>
            <c:numRef>
              <c:f>'3D Anal 2'!$BS$121:$BS$125</c:f>
              <c:numCache>
                <c:formatCode>General</c:formatCode>
                <c:ptCount val="5"/>
                <c:pt idx="0">
                  <c:v>0.90042216587196722</c:v>
                </c:pt>
                <c:pt idx="1">
                  <c:v>0.27114236719311546</c:v>
                </c:pt>
                <c:pt idx="2">
                  <c:v>0.23146133735376648</c:v>
                </c:pt>
                <c:pt idx="3">
                  <c:v>0.15783023772164648</c:v>
                </c:pt>
                <c:pt idx="4">
                  <c:v>0.10537160877749857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B3-8415-5DCB9E52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27856"/>
        <c:axId val="1545126896"/>
      </c:scatterChart>
      <c:valAx>
        <c:axId val="15451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6896"/>
        <c:crosses val="autoZero"/>
        <c:crossBetween val="midCat"/>
      </c:valAx>
      <c:valAx>
        <c:axId val="1545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69132807961324E-2"/>
                  <c:y val="-0.1674321503131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2'!$BV$61:$BV$65</c:f>
              <c:numCache>
                <c:formatCode>General</c:formatCode>
                <c:ptCount val="5"/>
                <c:pt idx="0">
                  <c:v>21.432930284464554</c:v>
                </c:pt>
                <c:pt idx="1">
                  <c:v>9.3439107512718707</c:v>
                </c:pt>
                <c:pt idx="2">
                  <c:v>8.3917185290844287</c:v>
                </c:pt>
                <c:pt idx="3">
                  <c:v>6.2053801481128072</c:v>
                </c:pt>
                <c:pt idx="4">
                  <c:v>6.4937418464480867</c:v>
                </c:pt>
              </c:numCache>
            </c:numRef>
          </c:xVal>
          <c:yVal>
            <c:numRef>
              <c:f>'3D Anal 2'!$BW$61:$BW$65</c:f>
              <c:numCache>
                <c:formatCode>General</c:formatCode>
                <c:ptCount val="5"/>
                <c:pt idx="0">
                  <c:v>0.30884020121343647</c:v>
                </c:pt>
                <c:pt idx="1">
                  <c:v>0.17776863766081133</c:v>
                </c:pt>
                <c:pt idx="2">
                  <c:v>0.18701281153961655</c:v>
                </c:pt>
                <c:pt idx="3">
                  <c:v>0.15852237705283515</c:v>
                </c:pt>
                <c:pt idx="4">
                  <c:v>0.11511236320864268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4-4A58-9F76-C5AE492A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7504"/>
        <c:axId val="2105227984"/>
      </c:scatterChart>
      <c:valAx>
        <c:axId val="21052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984"/>
        <c:crosses val="autoZero"/>
        <c:crossBetween val="midCat"/>
      </c:valAx>
      <c:valAx>
        <c:axId val="21052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48962767732399"/>
                  <c:y val="-0.2204399293512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2'!$BV$75:$BV$79</c:f>
              <c:numCache>
                <c:formatCode>General</c:formatCode>
                <c:ptCount val="5"/>
                <c:pt idx="0">
                  <c:v>119.65018703071054</c:v>
                </c:pt>
                <c:pt idx="1">
                  <c:v>9.3389510503672586</c:v>
                </c:pt>
                <c:pt idx="2">
                  <c:v>8.4509026856940768</c:v>
                </c:pt>
                <c:pt idx="3">
                  <c:v>5.6244196128421926</c:v>
                </c:pt>
                <c:pt idx="4">
                  <c:v>5.3246547408490041</c:v>
                </c:pt>
              </c:numCache>
            </c:numRef>
          </c:xVal>
          <c:yVal>
            <c:numRef>
              <c:f>'3D Anal 2'!$BW$75:$BW$79</c:f>
              <c:numCache>
                <c:formatCode>General</c:formatCode>
                <c:ptCount val="5"/>
                <c:pt idx="0">
                  <c:v>2.383821673565635</c:v>
                </c:pt>
                <c:pt idx="1">
                  <c:v>0.17792479107220124</c:v>
                </c:pt>
                <c:pt idx="2">
                  <c:v>0.19572396584638899</c:v>
                </c:pt>
                <c:pt idx="3">
                  <c:v>0.13360774041356688</c:v>
                </c:pt>
                <c:pt idx="4">
                  <c:v>0.10322296915209205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4892-97C7-83785C0F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2351"/>
        <c:axId val="2145293504"/>
      </c:scatterChart>
      <c:valAx>
        <c:axId val="8873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93504"/>
        <c:crosses val="autoZero"/>
        <c:crossBetween val="midCat"/>
      </c:valAx>
      <c:valAx>
        <c:axId val="2145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19763174282794"/>
                  <c:y val="-0.19737803691044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Converter!$A$14:$A$18</c:f>
              <c:numCache>
                <c:formatCode>0.000</c:formatCode>
                <c:ptCount val="5"/>
                <c:pt idx="0">
                  <c:v>126.66408000000001</c:v>
                </c:pt>
                <c:pt idx="1">
                  <c:v>126.07683333333334</c:v>
                </c:pt>
                <c:pt idx="2">
                  <c:v>120.32066666666667</c:v>
                </c:pt>
                <c:pt idx="3">
                  <c:v>134.63678333333334</c:v>
                </c:pt>
                <c:pt idx="4">
                  <c:v>118.05394833333332</c:v>
                </c:pt>
              </c:numCache>
            </c:numRef>
          </c:xVal>
          <c:yVal>
            <c:numRef>
              <c:f>Converter!$B$14:$B$18</c:f>
              <c:numCache>
                <c:formatCode>0.000</c:formatCode>
                <c:ptCount val="5"/>
                <c:pt idx="0">
                  <c:v>0.86936691999999982</c:v>
                </c:pt>
                <c:pt idx="1">
                  <c:v>0.91218716666666688</c:v>
                </c:pt>
                <c:pt idx="2">
                  <c:v>0.8982686666666666</c:v>
                </c:pt>
                <c:pt idx="3">
                  <c:v>1.0927847999999998</c:v>
                </c:pt>
                <c:pt idx="4">
                  <c:v>0.85624795000000009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EF7-A793-295658B7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50367"/>
        <c:axId val="1987424943"/>
      </c:scatterChart>
      <c:valAx>
        <c:axId val="19775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24943"/>
        <c:crosses val="autoZero"/>
        <c:crossBetween val="midCat"/>
      </c:valAx>
      <c:valAx>
        <c:axId val="19874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MEDULLA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1617573273986"/>
                  <c:y val="-0.22406564486871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Converter!$A$20:$A$24</c:f>
              <c:numCache>
                <c:formatCode>0.000</c:formatCode>
                <c:ptCount val="5"/>
                <c:pt idx="0">
                  <c:v>83.024764000000005</c:v>
                </c:pt>
                <c:pt idx="1">
                  <c:v>119.58291666666666</c:v>
                </c:pt>
                <c:pt idx="2">
                  <c:v>159.92914999999999</c:v>
                </c:pt>
                <c:pt idx="3">
                  <c:v>196.11725000000001</c:v>
                </c:pt>
                <c:pt idx="4">
                  <c:v>170.87635</c:v>
                </c:pt>
              </c:numCache>
            </c:numRef>
          </c:xVal>
          <c:yVal>
            <c:numRef>
              <c:f>Converter!$B$20:$B$24</c:f>
              <c:numCache>
                <c:formatCode>General</c:formatCode>
                <c:ptCount val="5"/>
                <c:pt idx="0">
                  <c:v>0.26647185999999995</c:v>
                </c:pt>
                <c:pt idx="1">
                  <c:v>0.90158001166666646</c:v>
                </c:pt>
                <c:pt idx="2">
                  <c:v>1.6432718333333334</c:v>
                </c:pt>
                <c:pt idx="3">
                  <c:v>2.2292800000000002</c:v>
                </c:pt>
                <c:pt idx="4">
                  <c:v>1.7928244333333332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5-410F-93B0-6839E32A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39231"/>
        <c:axId val="521888559"/>
      </c:scatterChart>
      <c:valAx>
        <c:axId val="4223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8559"/>
        <c:crosses val="autoZero"/>
        <c:crossBetween val="midCat"/>
      </c:valAx>
      <c:valAx>
        <c:axId val="521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PELVIS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72382666063719"/>
                  <c:y val="-0.22937049119942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Converter!$A$26:$A$30</c:f>
              <c:numCache>
                <c:formatCode>0.000</c:formatCode>
                <c:ptCount val="5"/>
                <c:pt idx="0">
                  <c:v>68.521234000000007</c:v>
                </c:pt>
                <c:pt idx="1">
                  <c:v>91.665685000000011</c:v>
                </c:pt>
                <c:pt idx="2">
                  <c:v>156.91501833333334</c:v>
                </c:pt>
                <c:pt idx="3">
                  <c:v>279.99491666666671</c:v>
                </c:pt>
                <c:pt idx="4">
                  <c:v>348.14219999999995</c:v>
                </c:pt>
              </c:numCache>
            </c:numRef>
          </c:xVal>
          <c:yVal>
            <c:numRef>
              <c:f>Converter!$B$26:$B$30</c:f>
              <c:numCache>
                <c:formatCode>General</c:formatCode>
                <c:ptCount val="5"/>
                <c:pt idx="0">
                  <c:v>1.8858550799999999E-2</c:v>
                </c:pt>
                <c:pt idx="1">
                  <c:v>0.40112182499999999</c:v>
                </c:pt>
                <c:pt idx="2">
                  <c:v>1.6095454333333332</c:v>
                </c:pt>
                <c:pt idx="3">
                  <c:v>3.7452540000000005</c:v>
                </c:pt>
                <c:pt idx="4">
                  <c:v>4.8202051666666668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C-47B4-AE3B-A213875C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24431"/>
        <c:axId val="421325871"/>
      </c:scatterChart>
      <c:valAx>
        <c:axId val="4213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25871"/>
        <c:crosses val="autoZero"/>
        <c:crossBetween val="midCat"/>
      </c:valAx>
      <c:valAx>
        <c:axId val="4213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2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94240339814969E-2"/>
          <c:y val="0.23164708665219869"/>
          <c:w val="0.82877748005071372"/>
          <c:h val="0.623966842574519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667517006802719"/>
                  <c:y val="-0.27013086989992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Converter!$A$2:$A$6</c:f>
              <c:numCache>
                <c:formatCode>0.000</c:formatCode>
                <c:ptCount val="5"/>
                <c:pt idx="0">
                  <c:v>292.94903533960417</c:v>
                </c:pt>
                <c:pt idx="1">
                  <c:v>93.658153532085024</c:v>
                </c:pt>
                <c:pt idx="2">
                  <c:v>88.64476142561422</c:v>
                </c:pt>
                <c:pt idx="3">
                  <c:v>77.66325158500716</c:v>
                </c:pt>
                <c:pt idx="4">
                  <c:v>66.190866628830889</c:v>
                </c:pt>
              </c:numCache>
            </c:numRef>
          </c:xVal>
          <c:yVal>
            <c:numRef>
              <c:f>Converter!$B$2:$B$6</c:f>
              <c:numCache>
                <c:formatCode>General</c:formatCode>
                <c:ptCount val="5"/>
                <c:pt idx="0">
                  <c:v>5.5489452012070419</c:v>
                </c:pt>
                <c:pt idx="1">
                  <c:v>0.65288665454498329</c:v>
                </c:pt>
                <c:pt idx="2">
                  <c:v>0.55967393262193033</c:v>
                </c:pt>
                <c:pt idx="3">
                  <c:v>0.36103989484255988</c:v>
                </c:pt>
                <c:pt idx="4">
                  <c:v>0.20298094190706265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F5-436B-BC20-B780F63DF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60975"/>
        <c:axId val="416262895"/>
      </c:scatterChart>
      <c:valAx>
        <c:axId val="41626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2895"/>
        <c:crosses val="autoZero"/>
        <c:crossBetween val="midCat"/>
      </c:valAx>
      <c:valAx>
        <c:axId val="4162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6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729300801244536"/>
                  <c:y val="-0.18822229036315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Converter!$A$9:$A$12</c:f>
              <c:numCache>
                <c:formatCode>0.000</c:formatCode>
                <c:ptCount val="4"/>
                <c:pt idx="0">
                  <c:v>99.053648238333338</c:v>
                </c:pt>
                <c:pt idx="1">
                  <c:v>91.684974268333335</c:v>
                </c:pt>
                <c:pt idx="2">
                  <c:v>82.545707323333332</c:v>
                </c:pt>
                <c:pt idx="3">
                  <c:v>67.718103885000005</c:v>
                </c:pt>
              </c:numCache>
            </c:numRef>
          </c:xVal>
          <c:yVal>
            <c:numRef>
              <c:f>Converter!$B$9:$B$12</c:f>
              <c:numCache>
                <c:formatCode>General</c:formatCode>
                <c:ptCount val="4"/>
                <c:pt idx="0">
                  <c:v>0.64975089755603765</c:v>
                </c:pt>
                <c:pt idx="1">
                  <c:v>0.55102433368248749</c:v>
                </c:pt>
                <c:pt idx="2">
                  <c:v>0.4009492657955252</c:v>
                </c:pt>
                <c:pt idx="3">
                  <c:v>0.2014281671127677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B5-4577-A0E9-54517E07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45551"/>
        <c:axId val="493146031"/>
      </c:scatterChart>
      <c:valAx>
        <c:axId val="49314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6031"/>
        <c:crosses val="autoZero"/>
        <c:crossBetween val="midCat"/>
      </c:valAx>
      <c:valAx>
        <c:axId val="4931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4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31128377675259"/>
                  <c:y val="-0.14783642415596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'Conveter gauche'!$A$14:$A$18</c:f>
              <c:numCache>
                <c:formatCode>0.000</c:formatCode>
                <c:ptCount val="5"/>
                <c:pt idx="0">
                  <c:v>115.753454</c:v>
                </c:pt>
                <c:pt idx="1">
                  <c:v>121.85915</c:v>
                </c:pt>
                <c:pt idx="2">
                  <c:v>122.28068</c:v>
                </c:pt>
                <c:pt idx="3">
                  <c:v>126.97288333333336</c:v>
                </c:pt>
                <c:pt idx="4">
                  <c:v>111.42987166666667</c:v>
                </c:pt>
              </c:numCache>
            </c:numRef>
          </c:xVal>
          <c:yVal>
            <c:numRef>
              <c:f>'Conveter gauche'!$B$14:$B$18</c:f>
              <c:numCache>
                <c:formatCode>0.000</c:formatCode>
                <c:ptCount val="5"/>
                <c:pt idx="0">
                  <c:v>0.66319916000000012</c:v>
                </c:pt>
                <c:pt idx="1">
                  <c:v>0.7921840333333332</c:v>
                </c:pt>
                <c:pt idx="2">
                  <c:v>0.80639736666666673</c:v>
                </c:pt>
                <c:pt idx="3">
                  <c:v>0.88836115000000004</c:v>
                </c:pt>
                <c:pt idx="4">
                  <c:v>0.61778201666666666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D-4938-9812-96EB91A2A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89023"/>
        <c:axId val="291787583"/>
      </c:scatterChart>
      <c:valAx>
        <c:axId val="2917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7583"/>
        <c:crosses val="autoZero"/>
        <c:crossBetween val="midCat"/>
      </c:valAx>
      <c:valAx>
        <c:axId val="2917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7066128929005"/>
                  <c:y val="-0.164447660395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'Conveter gauche'!$A$20:$A$24</c:f>
              <c:numCache>
                <c:formatCode>0.000</c:formatCode>
                <c:ptCount val="5"/>
                <c:pt idx="0">
                  <c:v>75.868735999999984</c:v>
                </c:pt>
                <c:pt idx="1">
                  <c:v>120.21052333333334</c:v>
                </c:pt>
                <c:pt idx="2">
                  <c:v>156.86375000000001</c:v>
                </c:pt>
                <c:pt idx="3">
                  <c:v>177.26808333333335</c:v>
                </c:pt>
                <c:pt idx="4">
                  <c:v>150.33121666666668</c:v>
                </c:pt>
              </c:numCache>
            </c:numRef>
          </c:xVal>
          <c:yVal>
            <c:numRef>
              <c:f>'Conveter gauche'!$B$20:$B$24</c:f>
              <c:numCache>
                <c:formatCode>General</c:formatCode>
                <c:ptCount val="5"/>
                <c:pt idx="0">
                  <c:v>9.8999939999999995E-2</c:v>
                </c:pt>
                <c:pt idx="1">
                  <c:v>0.79950956666666662</c:v>
                </c:pt>
                <c:pt idx="2">
                  <c:v>1.4743117000000001</c:v>
                </c:pt>
                <c:pt idx="3">
                  <c:v>1.8410826666666669</c:v>
                </c:pt>
                <c:pt idx="4">
                  <c:v>1.3182301833333334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9-413C-A174-0E062578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2783"/>
        <c:axId val="146431343"/>
      </c:scatterChart>
      <c:valAx>
        <c:axId val="14643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1343"/>
        <c:crosses val="autoZero"/>
        <c:crossBetween val="midCat"/>
      </c:valAx>
      <c:valAx>
        <c:axId val="1464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607422</xdr:colOff>
      <xdr:row>1</xdr:row>
      <xdr:rowOff>2177</xdr:rowOff>
    </xdr:from>
    <xdr:to>
      <xdr:col>8</xdr:col>
      <xdr:colOff>446313</xdr:colOff>
      <xdr:row>12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DE50B-5C72-51CE-EB82-02AA4AED1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10886</xdr:colOff>
      <xdr:row>12</xdr:row>
      <xdr:rowOff>16329</xdr:rowOff>
    </xdr:from>
    <xdr:to>
      <xdr:col>8</xdr:col>
      <xdr:colOff>457200</xdr:colOff>
      <xdr:row>24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D4A8D3-EE66-E47F-2DA0-6BE467C44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54429</xdr:colOff>
      <xdr:row>25</xdr:row>
      <xdr:rowOff>97971</xdr:rowOff>
    </xdr:from>
    <xdr:to>
      <xdr:col>9</xdr:col>
      <xdr:colOff>239486</xdr:colOff>
      <xdr:row>37</xdr:row>
      <xdr:rowOff>70757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CC387-842B-C01B-786C-5100F660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54429</xdr:colOff>
      <xdr:row>38</xdr:row>
      <xdr:rowOff>54428</xdr:rowOff>
    </xdr:from>
    <xdr:to>
      <xdr:col>9</xdr:col>
      <xdr:colOff>97972</xdr:colOff>
      <xdr:row>48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904D5D-8B57-A3B1-A6EC-C16FBFB30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598716</xdr:colOff>
      <xdr:row>50</xdr:row>
      <xdr:rowOff>152400</xdr:rowOff>
    </xdr:from>
    <xdr:to>
      <xdr:col>9</xdr:col>
      <xdr:colOff>130630</xdr:colOff>
      <xdr:row>62</xdr:row>
      <xdr:rowOff>168728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A172F5-4746-FD2B-87FE-6D3A67B8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607422</xdr:colOff>
      <xdr:row>1</xdr:row>
      <xdr:rowOff>2177</xdr:rowOff>
    </xdr:from>
    <xdr:to>
      <xdr:col>8</xdr:col>
      <xdr:colOff>446313</xdr:colOff>
      <xdr:row>12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28E70-E1A9-4A77-99A6-EE53849F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10886</xdr:colOff>
      <xdr:row>12</xdr:row>
      <xdr:rowOff>16329</xdr:rowOff>
    </xdr:from>
    <xdr:to>
      <xdr:col>8</xdr:col>
      <xdr:colOff>457200</xdr:colOff>
      <xdr:row>24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5E863-9165-429B-9153-503583331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</xdr:colOff>
      <xdr:row>26</xdr:row>
      <xdr:rowOff>38100</xdr:rowOff>
    </xdr:from>
    <xdr:to>
      <xdr:col>8</xdr:col>
      <xdr:colOff>426720</xdr:colOff>
      <xdr:row>40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4B8A2D-768C-98C9-8CAA-2090FE8A1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</xdr:colOff>
      <xdr:row>42</xdr:row>
      <xdr:rowOff>121920</xdr:rowOff>
    </xdr:from>
    <xdr:to>
      <xdr:col>8</xdr:col>
      <xdr:colOff>403860</xdr:colOff>
      <xdr:row>57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EAF22E-FA3F-9C3C-9E9E-009AE223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533400</xdr:colOff>
      <xdr:row>57</xdr:row>
      <xdr:rowOff>156210</xdr:rowOff>
    </xdr:from>
    <xdr:to>
      <xdr:col>10</xdr:col>
      <xdr:colOff>228600</xdr:colOff>
      <xdr:row>72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5FB026-A22E-9A0E-9105-42DF4E248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12</xdr:row>
      <xdr:rowOff>114300</xdr:rowOff>
    </xdr:from>
    <xdr:to>
      <xdr:col>6</xdr:col>
      <xdr:colOff>190501</xdr:colOff>
      <xdr:row>25</xdr:row>
      <xdr:rowOff>35241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0C2B4-CFDF-F84C-E84A-BF5BA000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246697</xdr:colOff>
      <xdr:row>12</xdr:row>
      <xdr:rowOff>120015</xdr:rowOff>
    </xdr:from>
    <xdr:to>
      <xdr:col>14</xdr:col>
      <xdr:colOff>11430</xdr:colOff>
      <xdr:row>24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8D15D-E88D-A8EA-0A9D-8082EA74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</xdr:colOff>
      <xdr:row>10</xdr:row>
      <xdr:rowOff>172402</xdr:rowOff>
    </xdr:from>
    <xdr:to>
      <xdr:col>21</xdr:col>
      <xdr:colOff>215265</xdr:colOff>
      <xdr:row>23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026AA-8988-15A1-62CB-F6C533092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254317</xdr:colOff>
      <xdr:row>40</xdr:row>
      <xdr:rowOff>85725</xdr:rowOff>
    </xdr:from>
    <xdr:to>
      <xdr:col>6</xdr:col>
      <xdr:colOff>352425</xdr:colOff>
      <xdr:row>52</xdr:row>
      <xdr:rowOff>162877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33D0D-A277-C869-CBCD-5A0BACEC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</xdr:colOff>
      <xdr:row>40</xdr:row>
      <xdr:rowOff>45719</xdr:rowOff>
    </xdr:from>
    <xdr:to>
      <xdr:col>14</xdr:col>
      <xdr:colOff>424815</xdr:colOff>
      <xdr:row>52</xdr:row>
      <xdr:rowOff>122871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62C69-F17A-4247-17F5-236545B6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149542</xdr:colOff>
      <xdr:row>39</xdr:row>
      <xdr:rowOff>110490</xdr:rowOff>
    </xdr:from>
    <xdr:to>
      <xdr:col>21</xdr:col>
      <xdr:colOff>560070</xdr:colOff>
      <xdr:row>51</xdr:row>
      <xdr:rowOff>168592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F4549C-47DB-F858-EFEF-08304A56A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35523</xdr:colOff>
      <xdr:row>39</xdr:row>
      <xdr:rowOff>94576</xdr:rowOff>
    </xdr:from>
    <xdr:to>
      <xdr:col>58</xdr:col>
      <xdr:colOff>369794</xdr:colOff>
      <xdr:row>54</xdr:row>
      <xdr:rowOff>142650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6321C-F794-6098-DBB7-45E4D41D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89758</xdr:colOff>
      <xdr:row>42</xdr:row>
      <xdr:rowOff>160692</xdr:rowOff>
    </xdr:from>
    <xdr:to>
      <xdr:col>71</xdr:col>
      <xdr:colOff>52220</xdr:colOff>
      <xdr:row>56</xdr:row>
      <xdr:rowOff>75414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458EA-8117-A55A-46A5-AD8C4694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15016</xdr:colOff>
      <xdr:row>43</xdr:row>
      <xdr:rowOff>87742</xdr:rowOff>
    </xdr:from>
    <xdr:to>
      <xdr:col>80</xdr:col>
      <xdr:colOff>71045</xdr:colOff>
      <xdr:row>56</xdr:row>
      <xdr:rowOff>83035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AD8E1-386A-ADEE-4C97-2DEB61FD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593912</xdr:colOff>
      <xdr:row>110</xdr:row>
      <xdr:rowOff>77881</xdr:rowOff>
    </xdr:from>
    <xdr:to>
      <xdr:col>52</xdr:col>
      <xdr:colOff>321161</xdr:colOff>
      <xdr:row>125</xdr:row>
      <xdr:rowOff>118334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87FF3-7E39-79E9-06E8-468ADCB67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564105</xdr:colOff>
      <xdr:row>128</xdr:row>
      <xdr:rowOff>169208</xdr:rowOff>
    </xdr:from>
    <xdr:to>
      <xdr:col>73</xdr:col>
      <xdr:colOff>297069</xdr:colOff>
      <xdr:row>144</xdr:row>
      <xdr:rowOff>41797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73F7EB-34AC-7B5A-1F91-F56158D7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343462</xdr:colOff>
      <xdr:row>109</xdr:row>
      <xdr:rowOff>161586</xdr:rowOff>
    </xdr:from>
    <xdr:to>
      <xdr:col>61</xdr:col>
      <xdr:colOff>82140</xdr:colOff>
      <xdr:row>125</xdr:row>
      <xdr:rowOff>36080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26D2E-7E31-3813-868D-250FFB6A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565671</xdr:colOff>
      <xdr:row>128</xdr:row>
      <xdr:rowOff>111498</xdr:rowOff>
    </xdr:from>
    <xdr:to>
      <xdr:col>81</xdr:col>
      <xdr:colOff>311969</xdr:colOff>
      <xdr:row>143</xdr:row>
      <xdr:rowOff>151951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1FF3D5-FEC0-FAE6-EF04-8ADAA987C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427728</xdr:colOff>
      <xdr:row>57</xdr:row>
      <xdr:rowOff>94577</xdr:rowOff>
    </xdr:from>
    <xdr:to>
      <xdr:col>83</xdr:col>
      <xdr:colOff>156882</xdr:colOff>
      <xdr:row>72</xdr:row>
      <xdr:rowOff>142651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DC3FD-AD45-1DC9-9289-E1FE828E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573405</xdr:colOff>
      <xdr:row>74</xdr:row>
      <xdr:rowOff>38547</xdr:rowOff>
    </xdr:from>
    <xdr:to>
      <xdr:col>83</xdr:col>
      <xdr:colOff>302559</xdr:colOff>
      <xdr:row>89</xdr:row>
      <xdr:rowOff>88526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4AC715-4C55-21FB-9865-4BF09E72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C8FF-2567-47BC-9B78-0E0E915F2A81}">
  <dimension ref="A1:AG31"/>
  <sheetViews>
    <sheetView zoomScale="70" zoomScaleNormal="70" workbookViewId="0">
      <selection activeCell="O36" sqref="A1:XFD1048576"/>
    </sheetView>
  </sheetViews>
  <sheetFormatPr defaultRowHeight="14.4" x14ac:dyDescent="0.3"/>
  <sheetData>
    <row r="1" spans="1:33" x14ac:dyDescent="0.3">
      <c r="A1" t="s">
        <v>100</v>
      </c>
    </row>
    <row r="2" spans="1:33" x14ac:dyDescent="0.3">
      <c r="A2" s="30">
        <v>292.94903533960417</v>
      </c>
      <c r="B2">
        <v>5.5489452012070419</v>
      </c>
      <c r="K2" s="25" t="s">
        <v>94</v>
      </c>
      <c r="L2" s="27"/>
      <c r="M2" s="27"/>
      <c r="N2" s="27"/>
      <c r="O2" s="27"/>
      <c r="P2" s="27"/>
      <c r="Q2" s="27"/>
      <c r="R2" s="27"/>
      <c r="S2" s="27"/>
      <c r="T2" s="27"/>
      <c r="U2" s="27"/>
      <c r="W2" s="25" t="s">
        <v>94</v>
      </c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x14ac:dyDescent="0.3">
      <c r="A3" s="30">
        <v>93.658153532085024</v>
      </c>
      <c r="B3">
        <v>0.65288665454498329</v>
      </c>
      <c r="K3" t="s">
        <v>54</v>
      </c>
      <c r="L3" s="28">
        <v>240.6256655</v>
      </c>
      <c r="M3" s="28">
        <v>327.35221254824501</v>
      </c>
      <c r="N3" s="28">
        <v>369.81613355987201</v>
      </c>
      <c r="O3" s="28">
        <v>294.56522089999999</v>
      </c>
      <c r="P3" s="28">
        <v>130.8227382</v>
      </c>
      <c r="Q3">
        <v>235.702832389203</v>
      </c>
      <c r="R3" s="29" t="s">
        <v>25</v>
      </c>
      <c r="S3" s="29" t="s">
        <v>25</v>
      </c>
      <c r="T3" s="29" t="s">
        <v>25</v>
      </c>
      <c r="U3" s="29" t="s">
        <v>25</v>
      </c>
      <c r="W3" t="s">
        <v>54</v>
      </c>
      <c r="X3" s="28">
        <f>L3*0.0241 - 1.513</f>
        <v>4.28607853855</v>
      </c>
      <c r="Y3" s="28">
        <f t="shared" ref="Y3:AC3" si="0">M3*0.0241 - 1.513</f>
        <v>6.3761883224127045</v>
      </c>
      <c r="Z3" s="28">
        <f t="shared" si="0"/>
        <v>7.3995688187929147</v>
      </c>
      <c r="AA3" s="28">
        <f t="shared" si="0"/>
        <v>5.5860218236899994</v>
      </c>
      <c r="AB3" s="28">
        <f t="shared" si="0"/>
        <v>1.6398279906200002</v>
      </c>
      <c r="AC3" s="28">
        <f t="shared" si="0"/>
        <v>4.1674382605797922</v>
      </c>
      <c r="AD3" s="29" t="s">
        <v>25</v>
      </c>
      <c r="AE3" s="29" t="s">
        <v>25</v>
      </c>
      <c r="AF3" s="29" t="s">
        <v>25</v>
      </c>
      <c r="AG3" s="29" t="s">
        <v>25</v>
      </c>
    </row>
    <row r="4" spans="1:33" x14ac:dyDescent="0.3">
      <c r="A4" s="30">
        <v>88.64476142561422</v>
      </c>
      <c r="B4">
        <v>0.55967393262193033</v>
      </c>
      <c r="K4" t="s">
        <v>57</v>
      </c>
      <c r="L4" s="28">
        <v>76.982280489999994</v>
      </c>
      <c r="M4" s="28">
        <v>63.586123328246998</v>
      </c>
      <c r="N4" s="28">
        <v>66.547626582278397</v>
      </c>
      <c r="O4" s="28">
        <v>72.154365690000006</v>
      </c>
      <c r="P4" s="28">
        <v>86.393363030000003</v>
      </c>
      <c r="Q4">
        <v>63.296301232922303</v>
      </c>
      <c r="R4" s="29" t="s">
        <v>25</v>
      </c>
      <c r="S4" s="29" t="s">
        <v>25</v>
      </c>
      <c r="T4" s="29" t="s">
        <v>25</v>
      </c>
      <c r="U4" s="29" t="s">
        <v>25</v>
      </c>
      <c r="W4" t="s">
        <v>57</v>
      </c>
      <c r="X4" s="28">
        <f t="shared" ref="X4:X7" si="1">L4*0.0241 - 1.513</f>
        <v>0.34227295980899997</v>
      </c>
      <c r="Y4" s="28">
        <f t="shared" ref="Y4:Y6" si="2">M4*0.0241 - 1.513</f>
        <v>1.9425572210752806E-2</v>
      </c>
      <c r="Z4" s="28">
        <f t="shared" ref="Z4:Z7" si="3">N4*0.0241 - 1.513</f>
        <v>9.0797800632909542E-2</v>
      </c>
      <c r="AA4" s="28">
        <f t="shared" ref="AA4:AA7" si="4">O4*0.0241 - 1.513</f>
        <v>0.22592021312900012</v>
      </c>
      <c r="AB4" s="28">
        <f t="shared" ref="AB4:AB7" si="5">P4*0.0241 - 1.513</f>
        <v>0.56908004902300036</v>
      </c>
      <c r="AC4" s="28">
        <f t="shared" ref="AC4:AC7" si="6">Q4*0.0241 - 1.513</f>
        <v>1.2440859713427566E-2</v>
      </c>
      <c r="AD4" s="29" t="s">
        <v>25</v>
      </c>
      <c r="AE4" s="29" t="s">
        <v>25</v>
      </c>
      <c r="AF4" s="29" t="s">
        <v>25</v>
      </c>
      <c r="AG4" s="29" t="s">
        <v>25</v>
      </c>
    </row>
    <row r="5" spans="1:33" x14ac:dyDescent="0.3">
      <c r="A5" s="30">
        <v>77.66325158500716</v>
      </c>
      <c r="B5">
        <v>0.36103989484255988</v>
      </c>
      <c r="K5" t="s">
        <v>58</v>
      </c>
      <c r="L5" s="28">
        <v>74.698212159999997</v>
      </c>
      <c r="M5" s="28">
        <v>62.343505968943496</v>
      </c>
      <c r="N5" s="28">
        <v>79.313658860899693</v>
      </c>
      <c r="O5" s="28">
        <v>72.014159000000006</v>
      </c>
      <c r="P5" s="28">
        <v>84.546921409999996</v>
      </c>
      <c r="Q5">
        <v>62.840186604465103</v>
      </c>
      <c r="R5" s="29" t="s">
        <v>25</v>
      </c>
      <c r="S5" s="29" t="s">
        <v>25</v>
      </c>
      <c r="T5" s="29" t="s">
        <v>25</v>
      </c>
      <c r="U5" s="29" t="s">
        <v>25</v>
      </c>
      <c r="W5" t="s">
        <v>58</v>
      </c>
      <c r="X5" s="28">
        <f t="shared" si="1"/>
        <v>0.28722691305600012</v>
      </c>
      <c r="Y5" s="28">
        <f t="shared" si="2"/>
        <v>-1.052150614846159E-2</v>
      </c>
      <c r="Z5" s="28">
        <f t="shared" si="3"/>
        <v>0.39845917854768276</v>
      </c>
      <c r="AA5" s="28">
        <f t="shared" si="4"/>
        <v>0.22254123190000019</v>
      </c>
      <c r="AB5" s="28">
        <f t="shared" si="5"/>
        <v>0.52458080598099999</v>
      </c>
      <c r="AC5" s="28">
        <f t="shared" si="6"/>
        <v>1.4484971676089753E-3</v>
      </c>
      <c r="AD5" s="29" t="s">
        <v>25</v>
      </c>
      <c r="AE5" s="29" t="s">
        <v>25</v>
      </c>
      <c r="AF5" s="29" t="s">
        <v>25</v>
      </c>
      <c r="AG5" s="29" t="s">
        <v>25</v>
      </c>
    </row>
    <row r="6" spans="1:33" x14ac:dyDescent="0.3">
      <c r="A6" s="30">
        <v>66.190866628830889</v>
      </c>
      <c r="B6">
        <v>0.20298094190706265</v>
      </c>
      <c r="K6" t="s">
        <v>59</v>
      </c>
      <c r="L6" s="28">
        <v>66.859276919999999</v>
      </c>
      <c r="M6" s="28">
        <v>55.5321784399964</v>
      </c>
      <c r="N6" s="28">
        <v>69.034276427568798</v>
      </c>
      <c r="O6" s="28">
        <v>62.110668080000003</v>
      </c>
      <c r="P6" s="28">
        <v>72.399760110000003</v>
      </c>
      <c r="Q6">
        <v>55.738753748750398</v>
      </c>
      <c r="R6" s="29" t="s">
        <v>25</v>
      </c>
      <c r="S6" s="29" t="s">
        <v>25</v>
      </c>
      <c r="T6" s="29" t="s">
        <v>25</v>
      </c>
      <c r="U6" s="29" t="s">
        <v>25</v>
      </c>
      <c r="W6" t="s">
        <v>59</v>
      </c>
      <c r="X6" s="28">
        <f t="shared" si="1"/>
        <v>9.8308573771999974E-2</v>
      </c>
      <c r="Y6" s="28">
        <f t="shared" si="2"/>
        <v>-0.17467449959608672</v>
      </c>
      <c r="Z6" s="28">
        <f t="shared" si="3"/>
        <v>0.15072606190440818</v>
      </c>
      <c r="AA6" s="28">
        <f t="shared" si="4"/>
        <v>-1.613289927199979E-2</v>
      </c>
      <c r="AB6" s="28">
        <f t="shared" si="5"/>
        <v>0.23183421865100007</v>
      </c>
      <c r="AC6" s="28">
        <f t="shared" si="6"/>
        <v>-0.16969603465511529</v>
      </c>
      <c r="AD6" s="29" t="s">
        <v>25</v>
      </c>
      <c r="AE6" s="29" t="s">
        <v>25</v>
      </c>
      <c r="AF6" s="29" t="s">
        <v>25</v>
      </c>
      <c r="AG6" s="29" t="s">
        <v>25</v>
      </c>
    </row>
    <row r="7" spans="1:33" x14ac:dyDescent="0.3">
      <c r="A7" s="26"/>
      <c r="K7" t="s">
        <v>60</v>
      </c>
      <c r="L7" s="28">
        <v>58.149384189999999</v>
      </c>
      <c r="M7" t="s">
        <v>95</v>
      </c>
      <c r="N7" s="28">
        <v>61.752530102681497</v>
      </c>
      <c r="O7" s="28">
        <v>55.25225812</v>
      </c>
      <c r="P7" s="28">
        <v>63.000428380000002</v>
      </c>
      <c r="Q7">
        <v>48.357214261912603</v>
      </c>
      <c r="R7" s="29" t="s">
        <v>25</v>
      </c>
      <c r="S7" s="29" t="s">
        <v>25</v>
      </c>
      <c r="T7" s="29" t="s">
        <v>25</v>
      </c>
      <c r="U7" s="29" t="s">
        <v>25</v>
      </c>
      <c r="W7" t="s">
        <v>60</v>
      </c>
      <c r="X7" s="28">
        <f t="shared" si="1"/>
        <v>-0.11159984102099996</v>
      </c>
      <c r="Y7" s="28" t="s">
        <v>25</v>
      </c>
      <c r="Z7" s="28">
        <f t="shared" si="3"/>
        <v>-2.4764024525375739E-2</v>
      </c>
      <c r="AA7" s="28">
        <f t="shared" si="4"/>
        <v>-0.18142057930799993</v>
      </c>
      <c r="AB7" s="28">
        <f t="shared" si="5"/>
        <v>5.3103239580001294E-3</v>
      </c>
      <c r="AC7" s="28">
        <f t="shared" si="6"/>
        <v>-0.34759113628790628</v>
      </c>
      <c r="AD7" s="29" t="s">
        <v>25</v>
      </c>
      <c r="AE7" s="29" t="s">
        <v>25</v>
      </c>
      <c r="AF7" s="29" t="s">
        <v>25</v>
      </c>
      <c r="AG7" s="29" t="s">
        <v>25</v>
      </c>
    </row>
    <row r="8" spans="1:33" x14ac:dyDescent="0.3">
      <c r="A8" s="30">
        <v>67.867584543999996</v>
      </c>
      <c r="B8">
        <v>0.27050406402408844</v>
      </c>
      <c r="K8" s="25" t="s">
        <v>96</v>
      </c>
      <c r="L8" s="27"/>
      <c r="M8" s="27"/>
      <c r="N8" s="27"/>
      <c r="O8" s="27"/>
      <c r="P8" s="27"/>
      <c r="Q8" s="27"/>
      <c r="R8" s="27"/>
      <c r="S8" s="27"/>
      <c r="T8" s="27"/>
      <c r="U8" s="27"/>
      <c r="W8" s="25" t="s">
        <v>96</v>
      </c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spans="1:33" x14ac:dyDescent="0.3">
      <c r="A9" s="30">
        <v>99.053648238333338</v>
      </c>
      <c r="B9">
        <v>0.64975089755603765</v>
      </c>
      <c r="K9" t="s">
        <v>54</v>
      </c>
      <c r="L9" s="28">
        <v>67.996102883865902</v>
      </c>
      <c r="M9" s="28">
        <v>58.386168720000001</v>
      </c>
      <c r="N9" s="28">
        <v>51.263769289999999</v>
      </c>
      <c r="O9" s="28">
        <v>47.453709480000001</v>
      </c>
      <c r="P9" s="28">
        <v>38.45528341</v>
      </c>
      <c r="Q9" s="28">
        <v>25.657330439999999</v>
      </c>
      <c r="R9" s="29" t="s">
        <v>25</v>
      </c>
      <c r="S9" s="29" t="s">
        <v>25</v>
      </c>
      <c r="T9" s="29" t="s">
        <v>25</v>
      </c>
      <c r="U9" s="29" t="s">
        <v>25</v>
      </c>
      <c r="W9" t="s">
        <v>54</v>
      </c>
      <c r="X9" s="28">
        <f>L9*0.0144-0.781</f>
        <v>0.19814388152766893</v>
      </c>
      <c r="Y9" s="28">
        <f t="shared" ref="Y9:AC9" si="7">M9*0.0144-0.781</f>
        <v>5.9760829567999996E-2</v>
      </c>
      <c r="Z9" s="28">
        <f t="shared" si="7"/>
        <v>-4.2801722224000027E-2</v>
      </c>
      <c r="AA9" s="28">
        <f t="shared" si="7"/>
        <v>-9.7666583488000058E-2</v>
      </c>
      <c r="AB9" s="28">
        <f t="shared" si="7"/>
        <v>-0.22724391889600004</v>
      </c>
      <c r="AC9" s="28">
        <f t="shared" si="7"/>
        <v>-0.41153444166400005</v>
      </c>
      <c r="AD9" s="29" t="s">
        <v>25</v>
      </c>
      <c r="AE9" s="29" t="s">
        <v>25</v>
      </c>
      <c r="AF9" s="29" t="s">
        <v>25</v>
      </c>
      <c r="AG9" s="29" t="s">
        <v>25</v>
      </c>
    </row>
    <row r="10" spans="1:33" x14ac:dyDescent="0.3">
      <c r="A10" s="30">
        <v>91.684974268333335</v>
      </c>
      <c r="B10">
        <v>0.55102433368248749</v>
      </c>
      <c r="K10" t="s">
        <v>57</v>
      </c>
      <c r="L10" s="28">
        <v>87.563782800727395</v>
      </c>
      <c r="M10" s="28">
        <v>65.02700566</v>
      </c>
      <c r="N10" s="28">
        <v>75.981694099999999</v>
      </c>
      <c r="O10" s="28">
        <v>73.569124059999993</v>
      </c>
      <c r="P10" s="28">
        <v>86.048604990000001</v>
      </c>
      <c r="Q10" s="28">
        <v>57.061364959999999</v>
      </c>
      <c r="R10" s="29" t="s">
        <v>25</v>
      </c>
      <c r="S10" s="29" t="s">
        <v>25</v>
      </c>
      <c r="T10" s="29" t="s">
        <v>25</v>
      </c>
      <c r="U10" s="29" t="s">
        <v>25</v>
      </c>
      <c r="W10" t="s">
        <v>57</v>
      </c>
      <c r="X10" s="28">
        <f t="shared" ref="X10:X13" si="8">L10*0.0144-0.781</f>
        <v>0.47991847233047447</v>
      </c>
      <c r="Y10" s="28">
        <f t="shared" ref="Y10:Y12" si="9">M10*0.0144-0.781</f>
        <v>0.15538888150399999</v>
      </c>
      <c r="Z10" s="28">
        <f t="shared" ref="Z10:Z13" si="10">N10*0.0144-0.781</f>
        <v>0.31313639504000002</v>
      </c>
      <c r="AA10" s="28">
        <f t="shared" ref="AA10:AA13" si="11">O10*0.0144-0.781</f>
        <v>0.27839538646399975</v>
      </c>
      <c r="AB10" s="28">
        <f t="shared" ref="AB10:AB13" si="12">P10*0.0144-0.781</f>
        <v>0.45809991185599996</v>
      </c>
      <c r="AC10" s="28">
        <f t="shared" ref="AC10:AC13" si="13">Q10*0.0144-0.781</f>
        <v>4.0683655423999987E-2</v>
      </c>
      <c r="AD10" s="29" t="s">
        <v>25</v>
      </c>
      <c r="AE10" s="29" t="s">
        <v>25</v>
      </c>
      <c r="AF10" s="29" t="s">
        <v>25</v>
      </c>
      <c r="AG10" s="29" t="s">
        <v>25</v>
      </c>
    </row>
    <row r="11" spans="1:33" x14ac:dyDescent="0.3">
      <c r="A11" s="30">
        <v>82.545707323333332</v>
      </c>
      <c r="B11">
        <v>0.4009492657955252</v>
      </c>
      <c r="K11" t="s">
        <v>58</v>
      </c>
      <c r="L11" s="28">
        <v>79.117563003377498</v>
      </c>
      <c r="M11" s="28">
        <v>63.670944589999998</v>
      </c>
      <c r="N11" s="28">
        <v>72.865283480000002</v>
      </c>
      <c r="O11" s="28">
        <v>73.552836659999997</v>
      </c>
      <c r="P11" s="28">
        <v>82.52405195</v>
      </c>
      <c r="Q11" s="28">
        <v>52.541695349999998</v>
      </c>
      <c r="R11" s="29" t="s">
        <v>25</v>
      </c>
      <c r="S11" s="29" t="s">
        <v>25</v>
      </c>
      <c r="T11" s="29" t="s">
        <v>25</v>
      </c>
      <c r="U11" s="29" t="s">
        <v>25</v>
      </c>
      <c r="W11" t="s">
        <v>58</v>
      </c>
      <c r="X11" s="28">
        <f t="shared" si="8"/>
        <v>0.35829290724863594</v>
      </c>
      <c r="Y11" s="28">
        <f t="shared" si="9"/>
        <v>0.13586160209599996</v>
      </c>
      <c r="Z11" s="28">
        <f t="shared" si="10"/>
        <v>0.26826008211199992</v>
      </c>
      <c r="AA11" s="28">
        <f t="shared" si="11"/>
        <v>0.27816084790399997</v>
      </c>
      <c r="AB11" s="28">
        <f t="shared" si="12"/>
        <v>0.40734634808000003</v>
      </c>
      <c r="AC11" s="28">
        <f t="shared" si="13"/>
        <v>-2.4399586960000108E-2</v>
      </c>
      <c r="AD11" s="29" t="s">
        <v>25</v>
      </c>
      <c r="AE11" s="29" t="s">
        <v>25</v>
      </c>
      <c r="AF11" s="29" t="s">
        <v>25</v>
      </c>
      <c r="AG11" s="29" t="s">
        <v>25</v>
      </c>
    </row>
    <row r="12" spans="1:33" x14ac:dyDescent="0.3">
      <c r="A12" s="30">
        <v>67.718103885000005</v>
      </c>
      <c r="B12">
        <v>0.2014281671127677</v>
      </c>
      <c r="K12" t="s">
        <v>59</v>
      </c>
      <c r="L12" s="28">
        <v>72.459080280592303</v>
      </c>
      <c r="M12" s="28">
        <v>57.911927499999997</v>
      </c>
      <c r="N12" s="28">
        <v>67.257007459999997</v>
      </c>
      <c r="O12" s="28">
        <v>67.50280549</v>
      </c>
      <c r="P12" s="28">
        <v>72.080133090000004</v>
      </c>
      <c r="Q12" s="28">
        <v>41.872981420000002</v>
      </c>
      <c r="R12" s="29" t="s">
        <v>25</v>
      </c>
      <c r="S12" s="29" t="s">
        <v>25</v>
      </c>
      <c r="T12" s="29" t="s">
        <v>25</v>
      </c>
      <c r="U12" s="29" t="s">
        <v>25</v>
      </c>
      <c r="W12" t="s">
        <v>59</v>
      </c>
      <c r="X12" s="28">
        <f t="shared" si="8"/>
        <v>0.26241075604052921</v>
      </c>
      <c r="Y12" s="28">
        <f t="shared" si="9"/>
        <v>5.2931755999999885E-2</v>
      </c>
      <c r="Z12" s="28">
        <f t="shared" si="10"/>
        <v>0.18750090742399994</v>
      </c>
      <c r="AA12" s="28">
        <f t="shared" si="11"/>
        <v>0.1910403990559999</v>
      </c>
      <c r="AB12" s="28">
        <f t="shared" si="12"/>
        <v>0.25695391649600008</v>
      </c>
      <c r="AC12" s="28">
        <f t="shared" si="13"/>
        <v>-0.17802906755199999</v>
      </c>
      <c r="AD12" s="29" t="s">
        <v>25</v>
      </c>
      <c r="AE12" s="29" t="s">
        <v>25</v>
      </c>
      <c r="AF12" s="29" t="s">
        <v>25</v>
      </c>
      <c r="AG12" s="29" t="s">
        <v>25</v>
      </c>
    </row>
    <row r="13" spans="1:33" x14ac:dyDescent="0.3">
      <c r="A13" s="26"/>
      <c r="K13" t="s">
        <v>60</v>
      </c>
      <c r="L13" s="28">
        <v>57.425305274097099</v>
      </c>
      <c r="M13" t="s">
        <v>95</v>
      </c>
      <c r="N13" s="28">
        <v>56.128012480000002</v>
      </c>
      <c r="O13" s="28">
        <v>57.123986909999999</v>
      </c>
      <c r="P13" s="28">
        <v>56.360398459999999</v>
      </c>
      <c r="Q13" s="28">
        <v>38.692963409999997</v>
      </c>
      <c r="R13" s="29" t="s">
        <v>25</v>
      </c>
      <c r="S13" s="29" t="s">
        <v>25</v>
      </c>
      <c r="T13" s="29" t="s">
        <v>25</v>
      </c>
      <c r="U13" s="29" t="s">
        <v>25</v>
      </c>
      <c r="W13" t="s">
        <v>60</v>
      </c>
      <c r="X13" s="28">
        <f t="shared" si="8"/>
        <v>4.5924395946998153E-2</v>
      </c>
      <c r="Y13" s="28" t="s">
        <v>25</v>
      </c>
      <c r="Z13" s="28">
        <f t="shared" si="10"/>
        <v>2.7243379711999971E-2</v>
      </c>
      <c r="AA13" s="28">
        <f t="shared" si="11"/>
        <v>4.1585411503999969E-2</v>
      </c>
      <c r="AB13" s="28">
        <f t="shared" si="12"/>
        <v>3.0589737823999985E-2</v>
      </c>
      <c r="AC13" s="28">
        <f t="shared" si="13"/>
        <v>-0.22382132689600009</v>
      </c>
      <c r="AD13" s="29" t="s">
        <v>25</v>
      </c>
      <c r="AE13" s="29" t="s">
        <v>25</v>
      </c>
      <c r="AF13" s="29" t="s">
        <v>25</v>
      </c>
      <c r="AG13" s="29" t="s">
        <v>25</v>
      </c>
    </row>
    <row r="14" spans="1:33" x14ac:dyDescent="0.3">
      <c r="A14" s="30">
        <v>126.66408000000001</v>
      </c>
      <c r="B14" s="30">
        <v>0.86936691999999982</v>
      </c>
      <c r="K14" s="25" t="s">
        <v>97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W14" s="25" t="s">
        <v>97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x14ac:dyDescent="0.3">
      <c r="A15" s="30">
        <v>126.07683333333334</v>
      </c>
      <c r="B15" s="30">
        <v>0.91218716666666688</v>
      </c>
      <c r="K15" t="s">
        <v>54</v>
      </c>
      <c r="L15" s="28">
        <v>-12.786960000000001</v>
      </c>
      <c r="M15" s="28">
        <v>163.1703</v>
      </c>
      <c r="N15" s="28">
        <v>89.864739999999998</v>
      </c>
      <c r="O15" s="28">
        <v>77.363240000000005</v>
      </c>
      <c r="P15" s="28">
        <v>91.217259999999996</v>
      </c>
      <c r="Q15" s="28">
        <v>62.623170000000002</v>
      </c>
      <c r="R15" s="29" t="s">
        <v>25</v>
      </c>
      <c r="S15" s="29" t="s">
        <v>25</v>
      </c>
      <c r="T15" s="29" t="s">
        <v>25</v>
      </c>
      <c r="U15" s="29" t="s">
        <v>25</v>
      </c>
      <c r="W15" t="s">
        <v>54</v>
      </c>
      <c r="X15" s="28">
        <f>L15*0.0127-0.6591</f>
        <v>-0.82149439199999996</v>
      </c>
      <c r="Y15" s="28">
        <f t="shared" ref="Y15:AC15" si="14">M15*0.0127-0.6591</f>
        <v>1.4131628099999998</v>
      </c>
      <c r="Z15" s="28">
        <f t="shared" si="14"/>
        <v>0.48218219799999984</v>
      </c>
      <c r="AA15" s="28">
        <f t="shared" si="14"/>
        <v>0.32341314799999998</v>
      </c>
      <c r="AB15" s="28">
        <f t="shared" si="14"/>
        <v>0.49935920199999995</v>
      </c>
      <c r="AC15" s="28">
        <f t="shared" si="14"/>
        <v>0.13621425899999995</v>
      </c>
      <c r="AD15" s="29" t="s">
        <v>25</v>
      </c>
      <c r="AE15" s="29" t="s">
        <v>25</v>
      </c>
      <c r="AF15" s="29" t="s">
        <v>25</v>
      </c>
      <c r="AG15" s="29" t="s">
        <v>25</v>
      </c>
    </row>
    <row r="16" spans="1:33" x14ac:dyDescent="0.3">
      <c r="A16" s="30">
        <v>120.32066666666667</v>
      </c>
      <c r="B16" s="30">
        <v>0.8982686666666666</v>
      </c>
      <c r="K16" t="s">
        <v>57</v>
      </c>
      <c r="L16" s="28">
        <v>139.30289999999999</v>
      </c>
      <c r="M16" s="28">
        <v>100.9174</v>
      </c>
      <c r="N16" s="28">
        <v>10.89058</v>
      </c>
      <c r="O16" s="28">
        <v>116.17059999999999</v>
      </c>
      <c r="P16" s="28">
        <v>112.1982</v>
      </c>
      <c r="Q16" s="28">
        <v>94.109189999999998</v>
      </c>
      <c r="R16" s="29" t="s">
        <v>25</v>
      </c>
      <c r="S16" s="29" t="s">
        <v>25</v>
      </c>
      <c r="T16" s="29" t="s">
        <v>25</v>
      </c>
      <c r="U16" s="29" t="s">
        <v>25</v>
      </c>
      <c r="W16" t="s">
        <v>57</v>
      </c>
      <c r="X16" s="28">
        <f t="shared" ref="X16:X19" si="15">L16*0.0127-0.6591</f>
        <v>1.1100468299999999</v>
      </c>
      <c r="Y16" s="28">
        <f t="shared" ref="Y16:Y19" si="16">M16*0.0127-0.6591</f>
        <v>0.62255097999999998</v>
      </c>
      <c r="Z16" s="28">
        <f t="shared" ref="Z16:Z19" si="17">N16*0.0127-0.6591</f>
        <v>-0.520789634</v>
      </c>
      <c r="AA16" s="28">
        <f t="shared" ref="AA16:AA19" si="18">O16*0.0127-0.6591</f>
        <v>0.81626661999999994</v>
      </c>
      <c r="AB16" s="28">
        <f t="shared" ref="AB16:AB19" si="19">P16*0.0127-0.6591</f>
        <v>0.76581714000000001</v>
      </c>
      <c r="AC16" s="28">
        <f t="shared" ref="AC16:AC19" si="20">Q16*0.0127-0.6591</f>
        <v>0.53608671299999999</v>
      </c>
      <c r="AD16" s="29" t="s">
        <v>25</v>
      </c>
      <c r="AE16" s="29" t="s">
        <v>25</v>
      </c>
      <c r="AF16" s="29" t="s">
        <v>25</v>
      </c>
      <c r="AG16" s="29" t="s">
        <v>25</v>
      </c>
    </row>
    <row r="17" spans="1:33" x14ac:dyDescent="0.3">
      <c r="A17" s="30">
        <v>134.63678333333334</v>
      </c>
      <c r="B17" s="30">
        <v>1.0927847999999998</v>
      </c>
      <c r="K17" t="s">
        <v>58</v>
      </c>
      <c r="L17" s="28">
        <v>108.88549999999999</v>
      </c>
      <c r="M17" s="28">
        <v>93.581789999999998</v>
      </c>
      <c r="N17" s="28">
        <v>135.5866</v>
      </c>
      <c r="O17" s="28">
        <v>112.51909999999999</v>
      </c>
      <c r="P17" s="28">
        <v>105.1101</v>
      </c>
      <c r="Q17" s="28">
        <v>82.150469999999999</v>
      </c>
      <c r="R17" s="29" t="s">
        <v>25</v>
      </c>
      <c r="S17" s="29" t="s">
        <v>25</v>
      </c>
      <c r="T17" s="29" t="s">
        <v>25</v>
      </c>
      <c r="U17" s="29" t="s">
        <v>25</v>
      </c>
      <c r="W17" t="s">
        <v>58</v>
      </c>
      <c r="X17" s="28">
        <f t="shared" si="15"/>
        <v>0.7237458499999998</v>
      </c>
      <c r="Y17" s="28">
        <f t="shared" si="16"/>
        <v>0.529388733</v>
      </c>
      <c r="Z17" s="28">
        <f t="shared" si="17"/>
        <v>1.0628498200000001</v>
      </c>
      <c r="AA17" s="28">
        <f t="shared" si="18"/>
        <v>0.76989256999999989</v>
      </c>
      <c r="AB17" s="28">
        <f t="shared" si="19"/>
        <v>0.67579827000000003</v>
      </c>
      <c r="AC17" s="28">
        <f t="shared" si="20"/>
        <v>0.38421096899999996</v>
      </c>
      <c r="AD17" s="29" t="s">
        <v>25</v>
      </c>
      <c r="AE17" s="29" t="s">
        <v>25</v>
      </c>
      <c r="AF17" s="29" t="s">
        <v>25</v>
      </c>
      <c r="AG17" s="29" t="s">
        <v>25</v>
      </c>
    </row>
    <row r="18" spans="1:33" x14ac:dyDescent="0.3">
      <c r="A18" s="30">
        <v>118.05394833333332</v>
      </c>
      <c r="B18" s="30">
        <v>0.85624795000000009</v>
      </c>
      <c r="K18" t="s">
        <v>59</v>
      </c>
      <c r="L18" s="28">
        <v>105.89279999999999</v>
      </c>
      <c r="M18" s="28">
        <v>79.536259999999999</v>
      </c>
      <c r="N18" s="28">
        <v>98.235560000000007</v>
      </c>
      <c r="O18" s="28">
        <v>96.522059999999996</v>
      </c>
      <c r="P18" s="28">
        <v>92.597149999999999</v>
      </c>
      <c r="Q18" s="28">
        <v>86.22636</v>
      </c>
      <c r="R18" s="29" t="s">
        <v>25</v>
      </c>
      <c r="S18" s="29" t="s">
        <v>25</v>
      </c>
      <c r="T18" s="29" t="s">
        <v>25</v>
      </c>
      <c r="U18" s="29" t="s">
        <v>25</v>
      </c>
      <c r="W18" t="s">
        <v>59</v>
      </c>
      <c r="X18" s="28">
        <f t="shared" si="15"/>
        <v>0.68573855999999989</v>
      </c>
      <c r="Y18" s="28">
        <f t="shared" si="16"/>
        <v>0.35101050199999984</v>
      </c>
      <c r="Z18" s="28">
        <f t="shared" si="17"/>
        <v>0.58849161200000011</v>
      </c>
      <c r="AA18" s="28">
        <f t="shared" si="18"/>
        <v>0.56673016199999982</v>
      </c>
      <c r="AB18" s="28">
        <f t="shared" si="19"/>
        <v>0.51688380499999997</v>
      </c>
      <c r="AC18" s="28">
        <f t="shared" si="20"/>
        <v>0.43597477200000001</v>
      </c>
      <c r="AD18" s="29" t="s">
        <v>25</v>
      </c>
      <c r="AE18" s="29" t="s">
        <v>25</v>
      </c>
      <c r="AF18" s="29" t="s">
        <v>25</v>
      </c>
      <c r="AG18" s="29" t="s">
        <v>25</v>
      </c>
    </row>
    <row r="19" spans="1:33" x14ac:dyDescent="0.3">
      <c r="A19" s="26"/>
      <c r="K19" t="s">
        <v>60</v>
      </c>
      <c r="L19" s="28">
        <v>81.7029</v>
      </c>
      <c r="M19" t="s">
        <v>95</v>
      </c>
      <c r="N19" s="28">
        <v>78.624619999999993</v>
      </c>
      <c r="O19" s="28">
        <v>70.755880000000005</v>
      </c>
      <c r="P19" s="28">
        <v>75.015540000000001</v>
      </c>
      <c r="Q19" s="28">
        <v>80.548599999999993</v>
      </c>
      <c r="R19" s="29" t="s">
        <v>25</v>
      </c>
      <c r="S19" s="29" t="s">
        <v>25</v>
      </c>
      <c r="T19" s="29" t="s">
        <v>25</v>
      </c>
      <c r="U19" s="29" t="s">
        <v>25</v>
      </c>
      <c r="W19" t="s">
        <v>60</v>
      </c>
      <c r="X19" s="28">
        <f t="shared" si="15"/>
        <v>0.37852682999999998</v>
      </c>
      <c r="Y19" s="28" t="e">
        <f t="shared" si="16"/>
        <v>#VALUE!</v>
      </c>
      <c r="Z19" s="28">
        <f t="shared" si="17"/>
        <v>0.33943267399999988</v>
      </c>
      <c r="AA19" s="28">
        <f t="shared" si="18"/>
        <v>0.23949967599999999</v>
      </c>
      <c r="AB19" s="28">
        <f t="shared" si="19"/>
        <v>0.29359735799999997</v>
      </c>
      <c r="AC19" s="28">
        <f t="shared" si="20"/>
        <v>0.36386721999999994</v>
      </c>
      <c r="AD19" s="29" t="s">
        <v>25</v>
      </c>
      <c r="AE19" s="29" t="s">
        <v>25</v>
      </c>
      <c r="AF19" s="29" t="s">
        <v>25</v>
      </c>
      <c r="AG19" s="29" t="s">
        <v>25</v>
      </c>
    </row>
    <row r="20" spans="1:33" x14ac:dyDescent="0.3">
      <c r="A20" s="30">
        <v>83.024764000000005</v>
      </c>
      <c r="B20">
        <v>0.26647185999999995</v>
      </c>
      <c r="K20" s="25" t="s">
        <v>98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W20" s="25" t="s">
        <v>98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3" x14ac:dyDescent="0.3">
      <c r="A21" s="30">
        <v>119.58291666666666</v>
      </c>
      <c r="B21">
        <v>0.90158001166666646</v>
      </c>
      <c r="K21" t="s">
        <v>54</v>
      </c>
      <c r="L21" s="28">
        <v>58.304819999999999</v>
      </c>
      <c r="M21" s="28">
        <v>79.241380000000007</v>
      </c>
      <c r="N21" s="28">
        <v>76.838300000000004</v>
      </c>
      <c r="O21" s="28">
        <v>57.310699999999997</v>
      </c>
      <c r="P21" s="28">
        <v>65.383120000000005</v>
      </c>
      <c r="Q21" s="28">
        <v>50.19744</v>
      </c>
      <c r="R21" s="29" t="s">
        <v>25</v>
      </c>
      <c r="S21" s="29" t="s">
        <v>25</v>
      </c>
      <c r="T21" s="29" t="s">
        <v>25</v>
      </c>
      <c r="U21" s="29" t="s">
        <v>25</v>
      </c>
      <c r="W21" t="s">
        <v>54</v>
      </c>
      <c r="X21" s="28">
        <f>L21*0.0174-1.1768</f>
        <v>-0.16229613200000004</v>
      </c>
      <c r="Y21" s="28">
        <f t="shared" ref="Y21:AC21" si="21">M21*0.0174-1.1768</f>
        <v>0.20200001200000006</v>
      </c>
      <c r="Z21" s="28">
        <f t="shared" si="21"/>
        <v>0.16018641999999983</v>
      </c>
      <c r="AA21" s="28">
        <f t="shared" si="21"/>
        <v>-0.17959382000000024</v>
      </c>
      <c r="AB21" s="28">
        <f t="shared" si="21"/>
        <v>-3.9133712000000154E-2</v>
      </c>
      <c r="AC21" s="28">
        <f t="shared" si="21"/>
        <v>-0.30336454400000012</v>
      </c>
      <c r="AD21" s="29" t="s">
        <v>25</v>
      </c>
      <c r="AE21" s="29" t="s">
        <v>25</v>
      </c>
      <c r="AF21" s="29" t="s">
        <v>25</v>
      </c>
      <c r="AG21" s="29" t="s">
        <v>25</v>
      </c>
    </row>
    <row r="22" spans="1:33" x14ac:dyDescent="0.3">
      <c r="A22" s="30">
        <v>159.92914999999999</v>
      </c>
      <c r="B22">
        <v>1.6432718333333334</v>
      </c>
      <c r="K22" t="s">
        <v>57</v>
      </c>
      <c r="L22" s="28">
        <v>90.633769999999998</v>
      </c>
      <c r="M22" s="28">
        <v>136.9034</v>
      </c>
      <c r="N22" s="28">
        <v>22.276599999999998</v>
      </c>
      <c r="O22" s="28">
        <v>125.0026</v>
      </c>
      <c r="P22" s="28">
        <v>122.1336</v>
      </c>
      <c r="Q22" s="28">
        <v>82.633330000000001</v>
      </c>
      <c r="R22" s="29" t="s">
        <v>25</v>
      </c>
      <c r="S22" s="29" t="s">
        <v>25</v>
      </c>
      <c r="T22" s="29" t="s">
        <v>25</v>
      </c>
      <c r="U22" s="29" t="s">
        <v>25</v>
      </c>
      <c r="W22" t="s">
        <v>57</v>
      </c>
      <c r="X22" s="28">
        <f t="shared" ref="X22:X25" si="22">L22*0.0174-1.1768</f>
        <v>0.40022759799999985</v>
      </c>
      <c r="Y22" s="28">
        <f t="shared" ref="Y22:Y24" si="23">M22*0.0174-1.1768</f>
        <v>1.2053191599999997</v>
      </c>
      <c r="Z22" s="28">
        <f t="shared" ref="Z22:Z25" si="24">N22*0.0174-1.1768</f>
        <v>-0.78918716000000011</v>
      </c>
      <c r="AA22" s="28">
        <f t="shared" ref="AA22:AA25" si="25">O22*0.0174-1.1768</f>
        <v>0.9982452399999997</v>
      </c>
      <c r="AB22" s="28">
        <f t="shared" ref="AB22:AB25" si="26">P22*0.0174-1.1768</f>
        <v>0.94832463999999961</v>
      </c>
      <c r="AC22" s="28">
        <f t="shared" ref="AC22:AC25" si="27">Q22*0.0174-1.1768</f>
        <v>0.26101994199999989</v>
      </c>
      <c r="AD22" s="29" t="s">
        <v>25</v>
      </c>
      <c r="AE22" s="29" t="s">
        <v>25</v>
      </c>
      <c r="AF22" s="29" t="s">
        <v>25</v>
      </c>
      <c r="AG22" s="29" t="s">
        <v>25</v>
      </c>
    </row>
    <row r="23" spans="1:33" x14ac:dyDescent="0.3">
      <c r="A23" s="30">
        <v>196.11725000000001</v>
      </c>
      <c r="B23">
        <v>2.2292800000000002</v>
      </c>
      <c r="K23" t="s">
        <v>58</v>
      </c>
      <c r="L23" s="28">
        <v>141.0899</v>
      </c>
      <c r="M23" s="28">
        <v>150.30340000000001</v>
      </c>
      <c r="N23" s="28">
        <v>170.74039999999999</v>
      </c>
      <c r="O23" s="28">
        <v>129.953</v>
      </c>
      <c r="P23" s="28">
        <v>141.17609999999999</v>
      </c>
      <c r="Q23" s="28">
        <v>112.7667</v>
      </c>
      <c r="R23" s="29" t="s">
        <v>25</v>
      </c>
      <c r="S23" s="29" t="s">
        <v>25</v>
      </c>
      <c r="T23" s="29" t="s">
        <v>25</v>
      </c>
      <c r="U23" s="29" t="s">
        <v>25</v>
      </c>
      <c r="W23" t="s">
        <v>58</v>
      </c>
      <c r="X23" s="28">
        <f t="shared" si="22"/>
        <v>1.2781642599999996</v>
      </c>
      <c r="Y23" s="28">
        <f t="shared" si="23"/>
        <v>1.43847916</v>
      </c>
      <c r="Z23" s="28">
        <f t="shared" si="24"/>
        <v>1.7940829599999994</v>
      </c>
      <c r="AA23" s="28">
        <f t="shared" si="25"/>
        <v>1.0843821999999999</v>
      </c>
      <c r="AB23" s="28">
        <f t="shared" si="26"/>
        <v>1.2796641399999995</v>
      </c>
      <c r="AC23" s="28">
        <f t="shared" si="27"/>
        <v>0.78534057999999973</v>
      </c>
      <c r="AD23" s="29" t="s">
        <v>25</v>
      </c>
      <c r="AE23" s="29" t="s">
        <v>25</v>
      </c>
      <c r="AF23" s="29" t="s">
        <v>25</v>
      </c>
      <c r="AG23" s="29" t="s">
        <v>25</v>
      </c>
    </row>
    <row r="24" spans="1:33" x14ac:dyDescent="0.3">
      <c r="A24" s="30">
        <v>170.87635</v>
      </c>
      <c r="B24">
        <v>1.7928244333333332</v>
      </c>
      <c r="K24" t="s">
        <v>59</v>
      </c>
      <c r="L24" s="28">
        <v>123.4539</v>
      </c>
      <c r="M24" s="28">
        <v>103.8207</v>
      </c>
      <c r="N24" s="28">
        <v>118.74890000000001</v>
      </c>
      <c r="O24" s="28">
        <v>114.14100000000001</v>
      </c>
      <c r="P24" s="28">
        <v>111.63160000000001</v>
      </c>
      <c r="Q24" s="28">
        <v>104.2795</v>
      </c>
      <c r="R24" s="29" t="s">
        <v>25</v>
      </c>
      <c r="S24" s="29" t="s">
        <v>25</v>
      </c>
      <c r="T24" s="29" t="s">
        <v>25</v>
      </c>
      <c r="U24" s="29" t="s">
        <v>25</v>
      </c>
      <c r="W24" t="s">
        <v>59</v>
      </c>
      <c r="X24" s="28">
        <f t="shared" si="22"/>
        <v>0.97129785999999996</v>
      </c>
      <c r="Y24" s="28">
        <f t="shared" si="23"/>
        <v>0.62968017999999981</v>
      </c>
      <c r="Z24" s="28">
        <f t="shared" si="24"/>
        <v>0.88943086000000005</v>
      </c>
      <c r="AA24" s="28">
        <f t="shared" si="25"/>
        <v>0.80925339999999979</v>
      </c>
      <c r="AB24" s="28">
        <f t="shared" si="26"/>
        <v>0.76558983999999985</v>
      </c>
      <c r="AC24" s="28">
        <f t="shared" si="27"/>
        <v>0.63766329999999982</v>
      </c>
      <c r="AD24" s="29" t="s">
        <v>25</v>
      </c>
      <c r="AE24" s="29" t="s">
        <v>25</v>
      </c>
      <c r="AF24" s="29" t="s">
        <v>25</v>
      </c>
      <c r="AG24" s="29" t="s">
        <v>25</v>
      </c>
    </row>
    <row r="25" spans="1:33" x14ac:dyDescent="0.3">
      <c r="A25" s="26"/>
      <c r="K25" t="s">
        <v>60</v>
      </c>
      <c r="L25" s="28">
        <v>110.693</v>
      </c>
      <c r="M25" t="s">
        <v>95</v>
      </c>
      <c r="N25" s="28">
        <v>98.574470000000005</v>
      </c>
      <c r="O25" s="28">
        <v>85.433419999999998</v>
      </c>
      <c r="P25" s="28">
        <v>82.714569999999995</v>
      </c>
      <c r="Q25" s="28">
        <v>97.389740000000003</v>
      </c>
      <c r="R25" s="29" t="s">
        <v>25</v>
      </c>
      <c r="S25" s="29" t="s">
        <v>25</v>
      </c>
      <c r="T25" s="29" t="s">
        <v>25</v>
      </c>
      <c r="U25" s="29" t="s">
        <v>25</v>
      </c>
      <c r="W25" t="s">
        <v>60</v>
      </c>
      <c r="X25" s="28">
        <f t="shared" si="22"/>
        <v>0.74925819999999965</v>
      </c>
      <c r="Y25" s="28" t="s">
        <v>25</v>
      </c>
      <c r="Z25" s="28">
        <f t="shared" si="24"/>
        <v>0.53839577799999994</v>
      </c>
      <c r="AA25" s="28">
        <f t="shared" si="25"/>
        <v>0.30974150799999989</v>
      </c>
      <c r="AB25" s="28">
        <f t="shared" si="26"/>
        <v>0.2624335179999997</v>
      </c>
      <c r="AC25" s="28">
        <f t="shared" si="27"/>
        <v>0.51778147599999991</v>
      </c>
      <c r="AD25" s="29" t="s">
        <v>25</v>
      </c>
      <c r="AE25" s="29" t="s">
        <v>25</v>
      </c>
      <c r="AF25" s="29" t="s">
        <v>25</v>
      </c>
      <c r="AG25" s="29" t="s">
        <v>25</v>
      </c>
    </row>
    <row r="26" spans="1:33" x14ac:dyDescent="0.3">
      <c r="A26" s="30">
        <v>68.521234000000007</v>
      </c>
      <c r="B26">
        <v>1.8858550799999999E-2</v>
      </c>
      <c r="K26" s="25" t="s">
        <v>99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W26" s="25" t="s">
        <v>99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3" x14ac:dyDescent="0.3">
      <c r="A27" s="30">
        <v>91.665685000000011</v>
      </c>
      <c r="B27">
        <v>0.40112182499999999</v>
      </c>
      <c r="K27" t="s">
        <v>54</v>
      </c>
      <c r="L27" s="29">
        <v>55.347149999999999</v>
      </c>
      <c r="M27" s="29">
        <v>64.266670000000005</v>
      </c>
      <c r="N27" s="29">
        <v>67.09</v>
      </c>
      <c r="O27" s="29">
        <v>61.009390000000003</v>
      </c>
      <c r="P27" s="29">
        <v>59.286409999999997</v>
      </c>
      <c r="Q27" s="29">
        <v>49.353189999999998</v>
      </c>
      <c r="R27" s="29" t="s">
        <v>25</v>
      </c>
      <c r="S27" s="29" t="s">
        <v>25</v>
      </c>
      <c r="T27" s="29" t="s">
        <v>25</v>
      </c>
      <c r="U27" s="29" t="s">
        <v>25</v>
      </c>
      <c r="W27" t="s">
        <v>54</v>
      </c>
      <c r="X27" s="29">
        <f>L27*0.0173-1.1523</f>
        <v>-0.19479430500000017</v>
      </c>
      <c r="Y27" s="29">
        <f t="shared" ref="Y27:AC27" si="28">M27*0.0173-1.1523</f>
        <v>-4.0486609000000007E-2</v>
      </c>
      <c r="Z27" s="29">
        <f t="shared" si="28"/>
        <v>8.3569999999999478E-3</v>
      </c>
      <c r="AA27" s="29">
        <f t="shared" si="28"/>
        <v>-9.6837553000000076E-2</v>
      </c>
      <c r="AB27" s="29">
        <f t="shared" si="28"/>
        <v>-0.12664510700000009</v>
      </c>
      <c r="AC27" s="29">
        <f t="shared" si="28"/>
        <v>-0.29848981300000021</v>
      </c>
      <c r="AD27" s="29" t="s">
        <v>25</v>
      </c>
      <c r="AE27" s="29" t="s">
        <v>25</v>
      </c>
      <c r="AF27" s="29" t="s">
        <v>25</v>
      </c>
      <c r="AG27" s="29" t="s">
        <v>25</v>
      </c>
    </row>
    <row r="28" spans="1:33" x14ac:dyDescent="0.3">
      <c r="A28" s="30">
        <v>156.91501833333334</v>
      </c>
      <c r="B28">
        <v>1.6095454333333332</v>
      </c>
      <c r="K28" t="s">
        <v>57</v>
      </c>
      <c r="L28" s="29">
        <v>63.554400000000001</v>
      </c>
      <c r="M28" s="29">
        <v>112.9444</v>
      </c>
      <c r="N28" s="29">
        <v>-19.43</v>
      </c>
      <c r="O28" s="29">
        <v>113.1972</v>
      </c>
      <c r="P28" s="29">
        <v>87.492679999999993</v>
      </c>
      <c r="Q28" s="29">
        <v>62.825530000000001</v>
      </c>
      <c r="R28" s="29" t="s">
        <v>25</v>
      </c>
      <c r="S28" s="29" t="s">
        <v>25</v>
      </c>
      <c r="T28" s="29" t="s">
        <v>25</v>
      </c>
      <c r="U28" s="29" t="s">
        <v>25</v>
      </c>
      <c r="W28" t="s">
        <v>57</v>
      </c>
      <c r="X28" s="29">
        <f t="shared" ref="X28:X31" si="29">L28*0.0173-1.1523</f>
        <v>-5.2808880000000169E-2</v>
      </c>
      <c r="Y28" s="29">
        <f t="shared" ref="Y28:Y30" si="30">M28*0.0173-1.1523</f>
        <v>0.80163811999999979</v>
      </c>
      <c r="Z28" s="29">
        <f t="shared" ref="Z28:Z31" si="31">N28*0.0173-1.1523</f>
        <v>-1.4884390000000001</v>
      </c>
      <c r="AA28" s="29">
        <f t="shared" ref="AA28:AA31" si="32">O28*0.0173-1.1523</f>
        <v>0.80601155999999974</v>
      </c>
      <c r="AB28" s="29">
        <f t="shared" ref="AB28:AB31" si="33">P28*0.0173-1.1523</f>
        <v>0.36132336399999976</v>
      </c>
      <c r="AC28" s="29">
        <f t="shared" ref="AC28:AC31" si="34">Q28*0.0173-1.1523</f>
        <v>-6.5418331000000052E-2</v>
      </c>
      <c r="AD28" s="29" t="s">
        <v>25</v>
      </c>
      <c r="AE28" s="29" t="s">
        <v>25</v>
      </c>
      <c r="AF28" s="29" t="s">
        <v>25</v>
      </c>
      <c r="AG28" s="29" t="s">
        <v>25</v>
      </c>
    </row>
    <row r="29" spans="1:33" x14ac:dyDescent="0.3">
      <c r="A29" s="30">
        <v>279.99491666666671</v>
      </c>
      <c r="B29">
        <v>3.7452540000000005</v>
      </c>
      <c r="K29" t="s">
        <v>58</v>
      </c>
      <c r="L29" s="29">
        <v>86.80829</v>
      </c>
      <c r="M29" s="29">
        <v>229.3</v>
      </c>
      <c r="N29" s="29">
        <v>247.875</v>
      </c>
      <c r="O29" s="29">
        <v>196.91550000000001</v>
      </c>
      <c r="P29" s="29">
        <v>171.26830000000001</v>
      </c>
      <c r="Q29" s="29">
        <v>104.89790000000001</v>
      </c>
      <c r="R29" s="29" t="s">
        <v>25</v>
      </c>
      <c r="S29" s="29" t="s">
        <v>25</v>
      </c>
      <c r="T29" s="29" t="s">
        <v>25</v>
      </c>
      <c r="U29" s="29" t="s">
        <v>25</v>
      </c>
      <c r="W29" t="s">
        <v>58</v>
      </c>
      <c r="X29" s="29">
        <f t="shared" si="29"/>
        <v>0.34948341699999985</v>
      </c>
      <c r="Y29" s="29">
        <f t="shared" si="30"/>
        <v>2.8145899999999999</v>
      </c>
      <c r="Z29" s="29">
        <f t="shared" si="31"/>
        <v>3.1359374999999998</v>
      </c>
      <c r="AA29" s="29">
        <f t="shared" si="32"/>
        <v>2.2543381499999997</v>
      </c>
      <c r="AB29" s="29">
        <f t="shared" si="33"/>
        <v>1.8106415900000001</v>
      </c>
      <c r="AC29" s="29">
        <f t="shared" si="34"/>
        <v>0.66243366999999997</v>
      </c>
      <c r="AD29" s="29" t="s">
        <v>25</v>
      </c>
      <c r="AE29" s="29" t="s">
        <v>25</v>
      </c>
      <c r="AF29" s="29" t="s">
        <v>25</v>
      </c>
      <c r="AG29" s="29" t="s">
        <v>25</v>
      </c>
    </row>
    <row r="30" spans="1:33" x14ac:dyDescent="0.3">
      <c r="A30" s="30">
        <v>348.14219999999995</v>
      </c>
      <c r="B30">
        <v>4.8202051666666668</v>
      </c>
      <c r="K30" t="s">
        <v>59</v>
      </c>
      <c r="L30" s="29">
        <v>216.86009999999999</v>
      </c>
      <c r="M30" s="29">
        <v>179.0556</v>
      </c>
      <c r="N30" s="29">
        <v>145.38499999999999</v>
      </c>
      <c r="O30" s="29">
        <v>161.446</v>
      </c>
      <c r="P30" s="29">
        <v>154.15119999999999</v>
      </c>
      <c r="Q30" s="29">
        <v>190</v>
      </c>
      <c r="R30" s="29" t="s">
        <v>25</v>
      </c>
      <c r="S30" s="29" t="s">
        <v>25</v>
      </c>
      <c r="T30" s="29" t="s">
        <v>25</v>
      </c>
      <c r="U30" s="29" t="s">
        <v>25</v>
      </c>
      <c r="W30" t="s">
        <v>59</v>
      </c>
      <c r="X30" s="29">
        <f t="shared" si="29"/>
        <v>2.5993797299999999</v>
      </c>
      <c r="Y30" s="29">
        <f t="shared" si="30"/>
        <v>1.9453618799999999</v>
      </c>
      <c r="Z30" s="29">
        <f t="shared" si="31"/>
        <v>1.3628604999999998</v>
      </c>
      <c r="AA30" s="29">
        <f t="shared" si="32"/>
        <v>1.6407157999999999</v>
      </c>
      <c r="AB30" s="29">
        <f t="shared" si="33"/>
        <v>1.5145157599999994</v>
      </c>
      <c r="AC30" s="29">
        <f t="shared" si="34"/>
        <v>2.1346999999999996</v>
      </c>
      <c r="AD30" s="29" t="s">
        <v>25</v>
      </c>
      <c r="AE30" s="29" t="s">
        <v>25</v>
      </c>
      <c r="AF30" s="29" t="s">
        <v>25</v>
      </c>
      <c r="AG30" s="29" t="s">
        <v>25</v>
      </c>
    </row>
    <row r="31" spans="1:33" x14ac:dyDescent="0.3">
      <c r="K31" t="s">
        <v>60</v>
      </c>
      <c r="L31" s="29">
        <v>179.8083</v>
      </c>
      <c r="M31" t="s">
        <v>95</v>
      </c>
      <c r="N31" s="29">
        <v>150.74</v>
      </c>
      <c r="O31" s="29">
        <v>141.8357</v>
      </c>
      <c r="P31" s="29">
        <v>136.89269999999999</v>
      </c>
      <c r="Q31" s="29">
        <v>195.17449999999999</v>
      </c>
      <c r="R31" s="29" t="s">
        <v>25</v>
      </c>
      <c r="S31" s="29" t="s">
        <v>25</v>
      </c>
      <c r="T31" s="29" t="s">
        <v>25</v>
      </c>
      <c r="U31" s="29" t="s">
        <v>25</v>
      </c>
      <c r="W31" t="s">
        <v>60</v>
      </c>
      <c r="X31" s="29">
        <f t="shared" si="29"/>
        <v>1.9583835899999997</v>
      </c>
      <c r="Y31" s="29" t="s">
        <v>25</v>
      </c>
      <c r="Z31" s="29">
        <f t="shared" si="31"/>
        <v>1.4555019999999999</v>
      </c>
      <c r="AA31" s="29">
        <f t="shared" si="32"/>
        <v>1.3014576099999997</v>
      </c>
      <c r="AB31" s="29">
        <f t="shared" si="33"/>
        <v>1.2159437099999997</v>
      </c>
      <c r="AC31" s="29">
        <f t="shared" si="34"/>
        <v>2.2242188499999997</v>
      </c>
      <c r="AD31" s="29" t="s">
        <v>25</v>
      </c>
      <c r="AE31" s="29" t="s">
        <v>25</v>
      </c>
      <c r="AF31" s="29" t="s">
        <v>25</v>
      </c>
      <c r="AG31" s="29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AA2A-C3A9-480A-BA9B-7545F8CE5B71}">
  <dimension ref="A1:AG31"/>
  <sheetViews>
    <sheetView tabSelected="1" topLeftCell="O12" workbookViewId="0">
      <selection activeCell="X15" sqref="X15:AB31"/>
    </sheetView>
  </sheetViews>
  <sheetFormatPr defaultRowHeight="14.4" x14ac:dyDescent="0.3"/>
  <cols>
    <col min="1" max="1" width="9.21875" style="31" customWidth="1"/>
    <col min="2" max="2" width="8.88671875" style="31"/>
  </cols>
  <sheetData>
    <row r="1" spans="1:33" x14ac:dyDescent="0.3">
      <c r="A1" s="31" t="s">
        <v>100</v>
      </c>
    </row>
    <row r="2" spans="1:33" x14ac:dyDescent="0.3">
      <c r="A2" s="32">
        <v>292.94903533960417</v>
      </c>
      <c r="B2" s="31">
        <v>5.5489452012070419</v>
      </c>
      <c r="K2" s="25" t="s">
        <v>94</v>
      </c>
      <c r="L2" s="27"/>
      <c r="M2" s="27"/>
      <c r="N2" s="27"/>
      <c r="O2" s="27"/>
      <c r="P2" s="27"/>
      <c r="Q2" s="27"/>
      <c r="R2" s="27"/>
      <c r="S2" s="27"/>
      <c r="T2" s="27"/>
      <c r="U2" s="27"/>
      <c r="W2" s="25" t="s">
        <v>94</v>
      </c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1:33" x14ac:dyDescent="0.3">
      <c r="A3" s="32">
        <v>93.658153532085024</v>
      </c>
      <c r="B3" s="31">
        <v>0.65288665454498329</v>
      </c>
      <c r="K3" t="s">
        <v>54</v>
      </c>
      <c r="L3" s="28">
        <v>240.6256655</v>
      </c>
      <c r="M3" s="28">
        <v>327.35221254824501</v>
      </c>
      <c r="N3" s="28">
        <v>369.81613355987201</v>
      </c>
      <c r="O3" s="28">
        <v>294.56522089999999</v>
      </c>
      <c r="P3" s="28">
        <v>130.8227382</v>
      </c>
      <c r="Q3">
        <v>235.702832389203</v>
      </c>
      <c r="R3" s="29" t="s">
        <v>25</v>
      </c>
      <c r="S3" s="29" t="s">
        <v>25</v>
      </c>
      <c r="T3" s="29" t="s">
        <v>25</v>
      </c>
      <c r="U3" s="29" t="s">
        <v>25</v>
      </c>
      <c r="W3" t="s">
        <v>54</v>
      </c>
      <c r="X3" s="28">
        <f>L3*0.0241 - 1.513</f>
        <v>4.28607853855</v>
      </c>
      <c r="Y3" s="28">
        <f t="shared" ref="Y3:AC7" si="0">M3*0.0241 - 1.513</f>
        <v>6.3761883224127045</v>
      </c>
      <c r="Z3" s="28">
        <f t="shared" si="0"/>
        <v>7.3995688187929147</v>
      </c>
      <c r="AA3" s="28">
        <f t="shared" si="0"/>
        <v>5.5860218236899994</v>
      </c>
      <c r="AB3" s="28">
        <f t="shared" si="0"/>
        <v>1.6398279906200002</v>
      </c>
      <c r="AC3" s="28">
        <f t="shared" si="0"/>
        <v>4.1674382605797922</v>
      </c>
      <c r="AD3" s="29" t="s">
        <v>25</v>
      </c>
      <c r="AE3" s="29" t="s">
        <v>25</v>
      </c>
      <c r="AF3" s="29" t="s">
        <v>25</v>
      </c>
      <c r="AG3" s="29" t="s">
        <v>25</v>
      </c>
    </row>
    <row r="4" spans="1:33" x14ac:dyDescent="0.3">
      <c r="A4" s="32">
        <v>88.64476142561422</v>
      </c>
      <c r="B4" s="31">
        <v>0.55967393262193033</v>
      </c>
      <c r="K4" t="s">
        <v>57</v>
      </c>
      <c r="L4" s="28">
        <v>76.982280489999994</v>
      </c>
      <c r="M4" s="28">
        <v>63.586123328246998</v>
      </c>
      <c r="N4" s="28">
        <v>66.547626582278397</v>
      </c>
      <c r="O4" s="28">
        <v>72.154365690000006</v>
      </c>
      <c r="P4" s="28">
        <v>86.393363030000003</v>
      </c>
      <c r="Q4">
        <v>63.296301232922303</v>
      </c>
      <c r="R4" s="29" t="s">
        <v>25</v>
      </c>
      <c r="S4" s="29" t="s">
        <v>25</v>
      </c>
      <c r="T4" s="29" t="s">
        <v>25</v>
      </c>
      <c r="U4" s="29" t="s">
        <v>25</v>
      </c>
      <c r="W4" t="s">
        <v>57</v>
      </c>
      <c r="X4" s="28">
        <f t="shared" ref="X4:X7" si="1">L4*0.0241 - 1.513</f>
        <v>0.34227295980899997</v>
      </c>
      <c r="Y4" s="28">
        <f t="shared" si="0"/>
        <v>1.9425572210752806E-2</v>
      </c>
      <c r="Z4" s="28">
        <f t="shared" si="0"/>
        <v>9.0797800632909542E-2</v>
      </c>
      <c r="AA4" s="28">
        <f t="shared" si="0"/>
        <v>0.22592021312900012</v>
      </c>
      <c r="AB4" s="28">
        <f t="shared" si="0"/>
        <v>0.56908004902300036</v>
      </c>
      <c r="AC4" s="28">
        <f t="shared" si="0"/>
        <v>1.2440859713427566E-2</v>
      </c>
      <c r="AD4" s="29" t="s">
        <v>25</v>
      </c>
      <c r="AE4" s="29" t="s">
        <v>25</v>
      </c>
      <c r="AF4" s="29" t="s">
        <v>25</v>
      </c>
      <c r="AG4" s="29" t="s">
        <v>25</v>
      </c>
    </row>
    <row r="5" spans="1:33" x14ac:dyDescent="0.3">
      <c r="A5" s="32">
        <v>77.66325158500716</v>
      </c>
      <c r="B5" s="31">
        <v>0.36103989484255988</v>
      </c>
      <c r="K5" t="s">
        <v>58</v>
      </c>
      <c r="L5" s="28">
        <v>74.698212159999997</v>
      </c>
      <c r="M5" s="28">
        <v>62.343505968943496</v>
      </c>
      <c r="N5" s="28">
        <v>79.313658860899693</v>
      </c>
      <c r="O5" s="28">
        <v>72.014159000000006</v>
      </c>
      <c r="P5" s="28">
        <v>84.546921409999996</v>
      </c>
      <c r="Q5">
        <v>62.840186604465103</v>
      </c>
      <c r="R5" s="29" t="s">
        <v>25</v>
      </c>
      <c r="S5" s="29" t="s">
        <v>25</v>
      </c>
      <c r="T5" s="29" t="s">
        <v>25</v>
      </c>
      <c r="U5" s="29" t="s">
        <v>25</v>
      </c>
      <c r="W5" t="s">
        <v>58</v>
      </c>
      <c r="X5" s="28">
        <f t="shared" si="1"/>
        <v>0.28722691305600012</v>
      </c>
      <c r="Y5" s="28">
        <f t="shared" si="0"/>
        <v>-1.052150614846159E-2</v>
      </c>
      <c r="Z5" s="28">
        <f t="shared" si="0"/>
        <v>0.39845917854768276</v>
      </c>
      <c r="AA5" s="28">
        <f t="shared" si="0"/>
        <v>0.22254123190000019</v>
      </c>
      <c r="AB5" s="28">
        <f t="shared" si="0"/>
        <v>0.52458080598099999</v>
      </c>
      <c r="AC5" s="28">
        <f t="shared" si="0"/>
        <v>1.4484971676089753E-3</v>
      </c>
      <c r="AD5" s="29" t="s">
        <v>25</v>
      </c>
      <c r="AE5" s="29" t="s">
        <v>25</v>
      </c>
      <c r="AF5" s="29" t="s">
        <v>25</v>
      </c>
      <c r="AG5" s="29" t="s">
        <v>25</v>
      </c>
    </row>
    <row r="6" spans="1:33" x14ac:dyDescent="0.3">
      <c r="A6" s="32">
        <v>66.190866628830889</v>
      </c>
      <c r="B6" s="31">
        <v>0.20298094190706265</v>
      </c>
      <c r="K6" t="s">
        <v>59</v>
      </c>
      <c r="L6" s="28">
        <v>66.859276919999999</v>
      </c>
      <c r="M6" s="28">
        <v>55.5321784399964</v>
      </c>
      <c r="N6" s="28">
        <v>69.034276427568798</v>
      </c>
      <c r="O6" s="28">
        <v>62.110668080000003</v>
      </c>
      <c r="P6" s="28">
        <v>72.399760110000003</v>
      </c>
      <c r="Q6">
        <v>55.738753748750398</v>
      </c>
      <c r="R6" s="29" t="s">
        <v>25</v>
      </c>
      <c r="S6" s="29" t="s">
        <v>25</v>
      </c>
      <c r="T6" s="29" t="s">
        <v>25</v>
      </c>
      <c r="U6" s="29" t="s">
        <v>25</v>
      </c>
      <c r="W6" t="s">
        <v>59</v>
      </c>
      <c r="X6" s="28">
        <f t="shared" si="1"/>
        <v>9.8308573771999974E-2</v>
      </c>
      <c r="Y6" s="28">
        <f t="shared" si="0"/>
        <v>-0.17467449959608672</v>
      </c>
      <c r="Z6" s="28">
        <f t="shared" si="0"/>
        <v>0.15072606190440818</v>
      </c>
      <c r="AA6" s="28">
        <f t="shared" si="0"/>
        <v>-1.613289927199979E-2</v>
      </c>
      <c r="AB6" s="28">
        <f t="shared" si="0"/>
        <v>0.23183421865100007</v>
      </c>
      <c r="AC6" s="28">
        <f t="shared" si="0"/>
        <v>-0.16969603465511529</v>
      </c>
      <c r="AD6" s="29" t="s">
        <v>25</v>
      </c>
      <c r="AE6" s="29" t="s">
        <v>25</v>
      </c>
      <c r="AF6" s="29" t="s">
        <v>25</v>
      </c>
      <c r="AG6" s="29" t="s">
        <v>25</v>
      </c>
    </row>
    <row r="7" spans="1:33" x14ac:dyDescent="0.3">
      <c r="A7" s="33"/>
      <c r="K7" t="s">
        <v>60</v>
      </c>
      <c r="L7" s="28">
        <v>58.149384189999999</v>
      </c>
      <c r="M7" t="s">
        <v>95</v>
      </c>
      <c r="N7" s="28">
        <v>61.752530102681497</v>
      </c>
      <c r="O7" s="28">
        <v>55.25225812</v>
      </c>
      <c r="P7" s="28">
        <v>63.000428380000002</v>
      </c>
      <c r="Q7">
        <v>48.357214261912603</v>
      </c>
      <c r="R7" s="29" t="s">
        <v>25</v>
      </c>
      <c r="S7" s="29" t="s">
        <v>25</v>
      </c>
      <c r="T7" s="29" t="s">
        <v>25</v>
      </c>
      <c r="U7" s="29" t="s">
        <v>25</v>
      </c>
      <c r="W7" t="s">
        <v>60</v>
      </c>
      <c r="X7" s="28">
        <f t="shared" si="1"/>
        <v>-0.11159984102099996</v>
      </c>
      <c r="Y7" s="28" t="s">
        <v>25</v>
      </c>
      <c r="Z7" s="28">
        <f t="shared" si="0"/>
        <v>-2.4764024525375739E-2</v>
      </c>
      <c r="AA7" s="28">
        <f t="shared" si="0"/>
        <v>-0.18142057930799993</v>
      </c>
      <c r="AB7" s="28">
        <f t="shared" si="0"/>
        <v>5.3103239580001294E-3</v>
      </c>
      <c r="AC7" s="28">
        <f t="shared" si="0"/>
        <v>-0.34759113628790628</v>
      </c>
      <c r="AD7" s="29" t="s">
        <v>25</v>
      </c>
      <c r="AE7" s="29" t="s">
        <v>25</v>
      </c>
      <c r="AF7" s="29" t="s">
        <v>25</v>
      </c>
      <c r="AG7" s="29" t="s">
        <v>25</v>
      </c>
    </row>
    <row r="8" spans="1:33" x14ac:dyDescent="0.3">
      <c r="A8" s="32">
        <v>67.867584543999996</v>
      </c>
      <c r="B8" s="31">
        <v>0.27050406402408844</v>
      </c>
      <c r="K8" s="25" t="s">
        <v>96</v>
      </c>
      <c r="L8" s="27"/>
      <c r="M8" s="27"/>
      <c r="N8" s="27"/>
      <c r="O8" s="27"/>
      <c r="P8" s="27"/>
      <c r="Q8" s="27"/>
      <c r="R8" s="27"/>
      <c r="S8" s="27"/>
      <c r="T8" s="27"/>
      <c r="U8" s="27"/>
      <c r="W8" s="25" t="s">
        <v>96</v>
      </c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spans="1:33" x14ac:dyDescent="0.3">
      <c r="A9" s="32">
        <v>99.053648238333338</v>
      </c>
      <c r="B9" s="31">
        <v>0.64975089755603765</v>
      </c>
      <c r="K9" t="s">
        <v>54</v>
      </c>
      <c r="L9" s="28">
        <v>67.996102883865902</v>
      </c>
      <c r="M9" s="28">
        <v>58.386168720000001</v>
      </c>
      <c r="N9" s="28">
        <v>51.263769289999999</v>
      </c>
      <c r="O9" s="28">
        <v>47.453709480000001</v>
      </c>
      <c r="P9" s="28">
        <v>38.45528341</v>
      </c>
      <c r="Q9" s="28">
        <v>25.657330439999999</v>
      </c>
      <c r="R9" s="29" t="s">
        <v>25</v>
      </c>
      <c r="S9" s="29" t="s">
        <v>25</v>
      </c>
      <c r="T9" s="29" t="s">
        <v>25</v>
      </c>
      <c r="U9" s="29" t="s">
        <v>25</v>
      </c>
      <c r="W9" t="s">
        <v>54</v>
      </c>
      <c r="X9" s="28">
        <f>L9*0.0144-0.781</f>
        <v>0.19814388152766893</v>
      </c>
      <c r="Y9" s="28">
        <f t="shared" ref="Y9:AC13" si="2">M9*0.0144-0.781</f>
        <v>5.9760829567999996E-2</v>
      </c>
      <c r="Z9" s="28">
        <f t="shared" si="2"/>
        <v>-4.2801722224000027E-2</v>
      </c>
      <c r="AA9" s="28">
        <f t="shared" si="2"/>
        <v>-9.7666583488000058E-2</v>
      </c>
      <c r="AB9" s="28">
        <f t="shared" si="2"/>
        <v>-0.22724391889600004</v>
      </c>
      <c r="AC9" s="28">
        <f t="shared" si="2"/>
        <v>-0.41153444166400005</v>
      </c>
      <c r="AD9" s="29" t="s">
        <v>25</v>
      </c>
      <c r="AE9" s="29" t="s">
        <v>25</v>
      </c>
      <c r="AF9" s="29" t="s">
        <v>25</v>
      </c>
      <c r="AG9" s="29" t="s">
        <v>25</v>
      </c>
    </row>
    <row r="10" spans="1:33" x14ac:dyDescent="0.3">
      <c r="A10" s="32">
        <v>91.684974268333335</v>
      </c>
      <c r="B10" s="31">
        <v>0.55102433368248749</v>
      </c>
      <c r="K10" t="s">
        <v>57</v>
      </c>
      <c r="L10" s="28">
        <v>87.563782800727395</v>
      </c>
      <c r="M10" s="28">
        <v>65.02700566</v>
      </c>
      <c r="N10" s="28">
        <v>75.981694099999999</v>
      </c>
      <c r="O10" s="28">
        <v>73.569124059999993</v>
      </c>
      <c r="P10" s="28">
        <v>86.048604990000001</v>
      </c>
      <c r="Q10" s="28">
        <v>57.061364959999999</v>
      </c>
      <c r="R10" s="29" t="s">
        <v>25</v>
      </c>
      <c r="S10" s="29" t="s">
        <v>25</v>
      </c>
      <c r="T10" s="29" t="s">
        <v>25</v>
      </c>
      <c r="U10" s="29" t="s">
        <v>25</v>
      </c>
      <c r="W10" t="s">
        <v>57</v>
      </c>
      <c r="X10" s="28">
        <f t="shared" ref="X10:X13" si="3">L10*0.0144-0.781</f>
        <v>0.47991847233047447</v>
      </c>
      <c r="Y10" s="28">
        <f t="shared" si="2"/>
        <v>0.15538888150399999</v>
      </c>
      <c r="Z10" s="28">
        <f t="shared" si="2"/>
        <v>0.31313639504000002</v>
      </c>
      <c r="AA10" s="28">
        <f t="shared" si="2"/>
        <v>0.27839538646399975</v>
      </c>
      <c r="AB10" s="28">
        <f t="shared" si="2"/>
        <v>0.45809991185599996</v>
      </c>
      <c r="AC10" s="28">
        <f t="shared" si="2"/>
        <v>4.0683655423999987E-2</v>
      </c>
      <c r="AD10" s="29" t="s">
        <v>25</v>
      </c>
      <c r="AE10" s="29" t="s">
        <v>25</v>
      </c>
      <c r="AF10" s="29" t="s">
        <v>25</v>
      </c>
      <c r="AG10" s="29" t="s">
        <v>25</v>
      </c>
    </row>
    <row r="11" spans="1:33" x14ac:dyDescent="0.3">
      <c r="A11" s="32">
        <v>82.545707323333332</v>
      </c>
      <c r="B11" s="31">
        <v>0.4009492657955252</v>
      </c>
      <c r="K11" t="s">
        <v>58</v>
      </c>
      <c r="L11" s="28">
        <v>79.117563003377498</v>
      </c>
      <c r="M11" s="28">
        <v>63.670944589999998</v>
      </c>
      <c r="N11" s="28">
        <v>72.865283480000002</v>
      </c>
      <c r="O11" s="28">
        <v>73.552836659999997</v>
      </c>
      <c r="P11" s="28">
        <v>82.52405195</v>
      </c>
      <c r="Q11" s="28">
        <v>52.541695349999998</v>
      </c>
      <c r="R11" s="29" t="s">
        <v>25</v>
      </c>
      <c r="S11" s="29" t="s">
        <v>25</v>
      </c>
      <c r="T11" s="29" t="s">
        <v>25</v>
      </c>
      <c r="U11" s="29" t="s">
        <v>25</v>
      </c>
      <c r="W11" t="s">
        <v>58</v>
      </c>
      <c r="X11" s="28">
        <f t="shared" si="3"/>
        <v>0.35829290724863594</v>
      </c>
      <c r="Y11" s="28">
        <f t="shared" si="2"/>
        <v>0.13586160209599996</v>
      </c>
      <c r="Z11" s="28">
        <f t="shared" si="2"/>
        <v>0.26826008211199992</v>
      </c>
      <c r="AA11" s="28">
        <f t="shared" si="2"/>
        <v>0.27816084790399997</v>
      </c>
      <c r="AB11" s="28">
        <f t="shared" si="2"/>
        <v>0.40734634808000003</v>
      </c>
      <c r="AC11" s="28">
        <f t="shared" si="2"/>
        <v>-2.4399586960000108E-2</v>
      </c>
      <c r="AD11" s="29" t="s">
        <v>25</v>
      </c>
      <c r="AE11" s="29" t="s">
        <v>25</v>
      </c>
      <c r="AF11" s="29" t="s">
        <v>25</v>
      </c>
      <c r="AG11" s="29" t="s">
        <v>25</v>
      </c>
    </row>
    <row r="12" spans="1:33" x14ac:dyDescent="0.3">
      <c r="A12" s="32">
        <v>67.718103885000005</v>
      </c>
      <c r="B12" s="31">
        <v>0.2014281671127677</v>
      </c>
      <c r="K12" t="s">
        <v>59</v>
      </c>
      <c r="L12" s="28">
        <v>72.459080280592303</v>
      </c>
      <c r="M12" s="28">
        <v>57.911927499999997</v>
      </c>
      <c r="N12" s="28">
        <v>67.257007459999997</v>
      </c>
      <c r="O12" s="28">
        <v>67.50280549</v>
      </c>
      <c r="P12" s="28">
        <v>72.080133090000004</v>
      </c>
      <c r="Q12" s="28">
        <v>41.872981420000002</v>
      </c>
      <c r="R12" s="29" t="s">
        <v>25</v>
      </c>
      <c r="S12" s="29" t="s">
        <v>25</v>
      </c>
      <c r="T12" s="29" t="s">
        <v>25</v>
      </c>
      <c r="U12" s="29" t="s">
        <v>25</v>
      </c>
      <c r="W12" t="s">
        <v>59</v>
      </c>
      <c r="X12" s="28">
        <f t="shared" si="3"/>
        <v>0.26241075604052921</v>
      </c>
      <c r="Y12" s="28">
        <f t="shared" si="2"/>
        <v>5.2931755999999885E-2</v>
      </c>
      <c r="Z12" s="28">
        <f t="shared" si="2"/>
        <v>0.18750090742399994</v>
      </c>
      <c r="AA12" s="28">
        <f t="shared" si="2"/>
        <v>0.1910403990559999</v>
      </c>
      <c r="AB12" s="28">
        <f t="shared" si="2"/>
        <v>0.25695391649600008</v>
      </c>
      <c r="AC12" s="28">
        <f t="shared" si="2"/>
        <v>-0.17802906755199999</v>
      </c>
      <c r="AD12" s="29" t="s">
        <v>25</v>
      </c>
      <c r="AE12" s="29" t="s">
        <v>25</v>
      </c>
      <c r="AF12" s="29" t="s">
        <v>25</v>
      </c>
      <c r="AG12" s="29" t="s">
        <v>25</v>
      </c>
    </row>
    <row r="13" spans="1:33" x14ac:dyDescent="0.3">
      <c r="A13" s="33"/>
      <c r="K13" t="s">
        <v>60</v>
      </c>
      <c r="L13" s="28">
        <v>57.425305274097099</v>
      </c>
      <c r="M13" t="s">
        <v>95</v>
      </c>
      <c r="N13" s="28">
        <v>56.128012480000002</v>
      </c>
      <c r="O13" s="28">
        <v>57.123986909999999</v>
      </c>
      <c r="P13" s="28">
        <v>56.360398459999999</v>
      </c>
      <c r="Q13" s="28">
        <v>38.692963409999997</v>
      </c>
      <c r="R13" s="29" t="s">
        <v>25</v>
      </c>
      <c r="S13" s="29" t="s">
        <v>25</v>
      </c>
      <c r="T13" s="29" t="s">
        <v>25</v>
      </c>
      <c r="U13" s="29" t="s">
        <v>25</v>
      </c>
      <c r="W13" t="s">
        <v>60</v>
      </c>
      <c r="X13" s="28">
        <f t="shared" si="3"/>
        <v>4.5924395946998153E-2</v>
      </c>
      <c r="Y13" s="28" t="s">
        <v>25</v>
      </c>
      <c r="Z13" s="28">
        <f t="shared" si="2"/>
        <v>2.7243379711999971E-2</v>
      </c>
      <c r="AA13" s="28">
        <f t="shared" si="2"/>
        <v>4.1585411503999969E-2</v>
      </c>
      <c r="AB13" s="28">
        <f t="shared" si="2"/>
        <v>3.0589737823999985E-2</v>
      </c>
      <c r="AC13" s="28">
        <f t="shared" si="2"/>
        <v>-0.22382132689600009</v>
      </c>
      <c r="AD13" s="29" t="s">
        <v>25</v>
      </c>
      <c r="AE13" s="29" t="s">
        <v>25</v>
      </c>
      <c r="AF13" s="29" t="s">
        <v>25</v>
      </c>
      <c r="AG13" s="29" t="s">
        <v>25</v>
      </c>
    </row>
    <row r="14" spans="1:33" x14ac:dyDescent="0.3">
      <c r="A14" s="34">
        <v>115.753454</v>
      </c>
      <c r="B14" s="32">
        <v>0.66319916000000012</v>
      </c>
      <c r="K14" s="25" t="s">
        <v>97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W14" s="25" t="s">
        <v>97</v>
      </c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spans="1:33" x14ac:dyDescent="0.3">
      <c r="A15" s="34">
        <v>121.85915</v>
      </c>
      <c r="B15" s="32">
        <v>0.7921840333333332</v>
      </c>
      <c r="K15" t="s">
        <v>54</v>
      </c>
      <c r="L15" s="29">
        <v>65.293760000000006</v>
      </c>
      <c r="M15" s="29">
        <v>147.8724</v>
      </c>
      <c r="N15" s="29">
        <v>76.46284</v>
      </c>
      <c r="O15" s="29">
        <v>106.27630000000001</v>
      </c>
      <c r="P15" s="29">
        <v>71.522480000000002</v>
      </c>
      <c r="Q15" s="29">
        <v>53.257559999999998</v>
      </c>
      <c r="R15" s="29" t="s">
        <v>25</v>
      </c>
      <c r="S15" s="29" t="s">
        <v>25</v>
      </c>
      <c r="T15" s="29" t="s">
        <v>25</v>
      </c>
      <c r="U15" s="29" t="s">
        <v>25</v>
      </c>
      <c r="W15" t="s">
        <v>54</v>
      </c>
      <c r="X15" s="28">
        <f>L15*0.0181-1.4103</f>
        <v>-0.2284829439999998</v>
      </c>
      <c r="Y15" s="28">
        <f t="shared" ref="Y15:AC15" si="4">M15*0.0181-1.4103</f>
        <v>1.2661904400000001</v>
      </c>
      <c r="Z15" s="28">
        <f t="shared" si="4"/>
        <v>-2.6322595999999976E-2</v>
      </c>
      <c r="AA15" s="28">
        <f t="shared" si="4"/>
        <v>0.51330103000000027</v>
      </c>
      <c r="AB15" s="28">
        <f t="shared" si="4"/>
        <v>-0.11574311199999987</v>
      </c>
      <c r="AC15" s="28">
        <f t="shared" si="4"/>
        <v>-0.44633816400000004</v>
      </c>
      <c r="AD15" s="29" t="s">
        <v>25</v>
      </c>
      <c r="AE15" s="29" t="s">
        <v>25</v>
      </c>
      <c r="AF15" s="29" t="s">
        <v>25</v>
      </c>
      <c r="AG15" s="29" t="s">
        <v>25</v>
      </c>
    </row>
    <row r="16" spans="1:33" x14ac:dyDescent="0.3">
      <c r="A16" s="34">
        <v>122.28068</v>
      </c>
      <c r="B16" s="32">
        <v>0.80639736666666673</v>
      </c>
      <c r="K16" t="s">
        <v>57</v>
      </c>
      <c r="L16" s="29">
        <v>138.49019999999999</v>
      </c>
      <c r="M16" s="29">
        <v>109.16079999999999</v>
      </c>
      <c r="N16" s="29">
        <v>140.6566</v>
      </c>
      <c r="O16" s="29">
        <v>124.4135</v>
      </c>
      <c r="P16" s="29">
        <v>109.36839999999999</v>
      </c>
      <c r="Q16" s="29">
        <v>89.771349999999998</v>
      </c>
      <c r="R16" s="29" t="s">
        <v>25</v>
      </c>
      <c r="S16" s="29" t="s">
        <v>25</v>
      </c>
      <c r="T16" s="29" t="s">
        <v>25</v>
      </c>
      <c r="U16" s="29" t="s">
        <v>25</v>
      </c>
      <c r="W16" t="s">
        <v>57</v>
      </c>
      <c r="X16" s="28">
        <f t="shared" ref="X16:X19" si="5">L16*0.0181-1.4103</f>
        <v>1.0963726199999997</v>
      </c>
      <c r="Y16" s="28">
        <f t="shared" ref="Y16:Y19" si="6">M16*0.0181-1.4103</f>
        <v>0.56551047999999993</v>
      </c>
      <c r="Z16" s="28">
        <f t="shared" ref="Z16:Z19" si="7">N16*0.0181-1.4103</f>
        <v>1.1355844600000002</v>
      </c>
      <c r="AA16" s="28">
        <f t="shared" ref="AA16:AA19" si="8">O16*0.0181-1.4103</f>
        <v>0.84158434999999998</v>
      </c>
      <c r="AB16" s="28">
        <f t="shared" ref="AB16:AB19" si="9">P16*0.0181-1.4103</f>
        <v>0.56926803999999986</v>
      </c>
      <c r="AC16" s="28">
        <f t="shared" ref="AC16:AC19" si="10">Q16*0.0181-1.4103</f>
        <v>0.21456143500000002</v>
      </c>
      <c r="AD16" s="29" t="s">
        <v>25</v>
      </c>
      <c r="AE16" s="29" t="s">
        <v>25</v>
      </c>
      <c r="AF16" s="29" t="s">
        <v>25</v>
      </c>
      <c r="AG16" s="29" t="s">
        <v>25</v>
      </c>
    </row>
    <row r="17" spans="1:33" x14ac:dyDescent="0.3">
      <c r="A17" s="34">
        <v>126.97288333333336</v>
      </c>
      <c r="B17" s="32">
        <v>0.88836115000000004</v>
      </c>
      <c r="K17" t="s">
        <v>58</v>
      </c>
      <c r="L17" s="29">
        <v>101.5183</v>
      </c>
      <c r="M17" s="29">
        <v>100.96850000000001</v>
      </c>
      <c r="N17" s="29">
        <v>129.92570000000001</v>
      </c>
      <c r="O17" s="29">
        <v>124.8365</v>
      </c>
      <c r="P17" s="29">
        <v>104.0124</v>
      </c>
      <c r="Q17" s="29">
        <v>89.846249999999998</v>
      </c>
      <c r="R17" s="29" t="s">
        <v>25</v>
      </c>
      <c r="S17" s="29" t="s">
        <v>25</v>
      </c>
      <c r="T17" s="29" t="s">
        <v>25</v>
      </c>
      <c r="U17" s="29" t="s">
        <v>25</v>
      </c>
      <c r="W17" t="s">
        <v>58</v>
      </c>
      <c r="X17" s="28">
        <f t="shared" si="5"/>
        <v>0.42718122999999997</v>
      </c>
      <c r="Y17" s="28">
        <f t="shared" si="6"/>
        <v>0.41722985000000024</v>
      </c>
      <c r="Z17" s="28">
        <f t="shared" si="7"/>
        <v>0.94135517000000024</v>
      </c>
      <c r="AA17" s="28">
        <f t="shared" si="8"/>
        <v>0.84924065000000026</v>
      </c>
      <c r="AB17" s="28">
        <f t="shared" si="9"/>
        <v>0.47232443999999996</v>
      </c>
      <c r="AC17" s="28">
        <f t="shared" si="10"/>
        <v>0.21591712500000004</v>
      </c>
      <c r="AD17" s="29" t="s">
        <v>25</v>
      </c>
      <c r="AE17" s="29" t="s">
        <v>25</v>
      </c>
      <c r="AF17" s="29" t="s">
        <v>25</v>
      </c>
      <c r="AG17" s="29" t="s">
        <v>25</v>
      </c>
    </row>
    <row r="18" spans="1:33" x14ac:dyDescent="0.3">
      <c r="A18" s="34">
        <v>111.42987166666667</v>
      </c>
      <c r="B18" s="32">
        <v>0.61778201666666666</v>
      </c>
      <c r="K18" t="s">
        <v>59</v>
      </c>
      <c r="L18" s="29">
        <v>98.040729999999996</v>
      </c>
      <c r="M18" s="29">
        <v>89.417829999999995</v>
      </c>
      <c r="N18" s="29">
        <v>82.407089999999997</v>
      </c>
      <c r="O18" s="29">
        <v>97.088350000000005</v>
      </c>
      <c r="P18" s="29">
        <v>94.794629999999998</v>
      </c>
      <c r="Q18" s="29">
        <v>85.522999999999996</v>
      </c>
      <c r="R18" s="29" t="s">
        <v>25</v>
      </c>
      <c r="S18" s="29" t="s">
        <v>25</v>
      </c>
      <c r="T18" s="29" t="s">
        <v>25</v>
      </c>
      <c r="U18" s="29" t="s">
        <v>25</v>
      </c>
      <c r="W18" t="s">
        <v>59</v>
      </c>
      <c r="X18" s="28">
        <f t="shared" si="5"/>
        <v>0.364237213</v>
      </c>
      <c r="Y18" s="28">
        <f t="shared" si="6"/>
        <v>0.20816272299999983</v>
      </c>
      <c r="Z18" s="28">
        <f t="shared" si="7"/>
        <v>8.1268329000000028E-2</v>
      </c>
      <c r="AA18" s="28">
        <f t="shared" si="8"/>
        <v>0.34699913500000013</v>
      </c>
      <c r="AB18" s="28">
        <f t="shared" si="9"/>
        <v>0.30548280300000008</v>
      </c>
      <c r="AC18" s="28">
        <f t="shared" si="10"/>
        <v>0.13766630000000002</v>
      </c>
      <c r="AD18" s="29" t="s">
        <v>25</v>
      </c>
      <c r="AE18" s="29" t="s">
        <v>25</v>
      </c>
      <c r="AF18" s="29" t="s">
        <v>25</v>
      </c>
      <c r="AG18" s="29" t="s">
        <v>25</v>
      </c>
    </row>
    <row r="19" spans="1:33" x14ac:dyDescent="0.3">
      <c r="A19" s="33"/>
      <c r="K19" t="s">
        <v>60</v>
      </c>
      <c r="L19" s="29">
        <v>78.943820000000002</v>
      </c>
      <c r="M19" s="29" t="s">
        <v>25</v>
      </c>
      <c r="N19" s="29">
        <v>77.445949999999996</v>
      </c>
      <c r="O19" s="29">
        <v>82.447370000000006</v>
      </c>
      <c r="P19" s="29">
        <v>71.150670000000005</v>
      </c>
      <c r="Q19" s="29">
        <v>76.088040000000007</v>
      </c>
      <c r="R19" s="29" t="s">
        <v>25</v>
      </c>
      <c r="S19" s="29" t="s">
        <v>25</v>
      </c>
      <c r="T19" s="29" t="s">
        <v>25</v>
      </c>
      <c r="U19" s="29" t="s">
        <v>25</v>
      </c>
      <c r="W19" t="s">
        <v>60</v>
      </c>
      <c r="X19" s="28">
        <f t="shared" si="5"/>
        <v>1.8583141999999997E-2</v>
      </c>
      <c r="Y19" s="28" t="s">
        <v>25</v>
      </c>
      <c r="Z19" s="28">
        <f t="shared" si="7"/>
        <v>-8.5283050000000138E-3</v>
      </c>
      <c r="AA19" s="28">
        <f t="shared" si="8"/>
        <v>8.1997397000000083E-2</v>
      </c>
      <c r="AB19" s="28">
        <f t="shared" si="9"/>
        <v>-0.12247287299999998</v>
      </c>
      <c r="AC19" s="28">
        <f t="shared" si="10"/>
        <v>-3.310647599999994E-2</v>
      </c>
      <c r="AD19" s="29" t="s">
        <v>25</v>
      </c>
      <c r="AE19" s="29" t="s">
        <v>25</v>
      </c>
      <c r="AF19" s="29" t="s">
        <v>25</v>
      </c>
      <c r="AG19" s="29" t="s">
        <v>25</v>
      </c>
    </row>
    <row r="20" spans="1:33" x14ac:dyDescent="0.3">
      <c r="A20" s="32">
        <v>75.868735999999984</v>
      </c>
      <c r="B20" s="31">
        <v>9.8999939999999995E-2</v>
      </c>
      <c r="K20" s="25" t="s">
        <v>98</v>
      </c>
      <c r="L20" s="36"/>
      <c r="M20" s="36"/>
      <c r="N20" s="36"/>
      <c r="O20" s="36"/>
      <c r="P20" s="36"/>
      <c r="Q20" s="36"/>
      <c r="R20" s="27"/>
      <c r="S20" s="27"/>
      <c r="T20" s="27"/>
      <c r="U20" s="27"/>
      <c r="W20" s="25" t="s">
        <v>98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3" x14ac:dyDescent="0.3">
      <c r="A21" s="32">
        <v>120.21052333333334</v>
      </c>
      <c r="B21" s="31">
        <v>0.79950956666666662</v>
      </c>
      <c r="K21" t="s">
        <v>54</v>
      </c>
      <c r="L21" s="29">
        <v>59.985709999999997</v>
      </c>
      <c r="M21" s="29">
        <v>90.806970000000007</v>
      </c>
      <c r="N21" s="29">
        <v>57.236919999999998</v>
      </c>
      <c r="O21" s="29">
        <v>79</v>
      </c>
      <c r="P21" s="29">
        <v>58.032470000000004</v>
      </c>
      <c r="Q21" s="29">
        <v>45.672249999999998</v>
      </c>
      <c r="R21" s="29" t="s">
        <v>25</v>
      </c>
      <c r="S21" s="29" t="s">
        <v>25</v>
      </c>
      <c r="T21" s="29" t="s">
        <v>25</v>
      </c>
      <c r="U21" s="29" t="s">
        <v>25</v>
      </c>
      <c r="W21" t="s">
        <v>54</v>
      </c>
      <c r="X21" s="28">
        <f>L21*0.0171-1.2272</f>
        <v>-0.20144435900000013</v>
      </c>
      <c r="Y21" s="28">
        <f t="shared" ref="Y21:AC21" si="11">M21*0.0171-1.2272</f>
        <v>0.32559918700000012</v>
      </c>
      <c r="Z21" s="28">
        <f t="shared" si="11"/>
        <v>-0.24844866800000009</v>
      </c>
      <c r="AA21" s="28">
        <f t="shared" si="11"/>
        <v>0.12369999999999992</v>
      </c>
      <c r="AB21" s="28">
        <f t="shared" si="11"/>
        <v>-0.23484476300000001</v>
      </c>
      <c r="AC21" s="28">
        <f t="shared" si="11"/>
        <v>-0.44620452500000007</v>
      </c>
      <c r="AD21" s="29" t="s">
        <v>25</v>
      </c>
      <c r="AE21" s="29" t="s">
        <v>25</v>
      </c>
      <c r="AF21" s="29" t="s">
        <v>25</v>
      </c>
      <c r="AG21" s="29" t="s">
        <v>25</v>
      </c>
    </row>
    <row r="22" spans="1:33" x14ac:dyDescent="0.3">
      <c r="A22" s="32">
        <v>156.86375000000001</v>
      </c>
      <c r="B22" s="31">
        <v>1.4743117000000001</v>
      </c>
      <c r="K22" t="s">
        <v>57</v>
      </c>
      <c r="L22" s="29">
        <v>81.73348</v>
      </c>
      <c r="M22" s="29">
        <v>123.24930000000001</v>
      </c>
      <c r="N22" s="29">
        <v>153.1183</v>
      </c>
      <c r="O22" s="29">
        <v>133.52850000000001</v>
      </c>
      <c r="P22" s="29">
        <v>101.5667</v>
      </c>
      <c r="Q22" s="29">
        <v>70.849159999999998</v>
      </c>
      <c r="R22" s="29" t="s">
        <v>25</v>
      </c>
      <c r="S22" s="29" t="s">
        <v>25</v>
      </c>
      <c r="T22" s="29" t="s">
        <v>25</v>
      </c>
      <c r="U22" s="29" t="s">
        <v>25</v>
      </c>
      <c r="W22" t="s">
        <v>57</v>
      </c>
      <c r="X22" s="28">
        <f t="shared" ref="X22:X25" si="12">L22*0.0171-1.2272</f>
        <v>0.17044250800000005</v>
      </c>
      <c r="Y22" s="28">
        <f t="shared" ref="Y22:Y25" si="13">M22*0.0171-1.2272</f>
        <v>0.88036303000000005</v>
      </c>
      <c r="Z22" s="28">
        <f t="shared" ref="Z22:Z25" si="14">N22*0.0171-1.2272</f>
        <v>1.3911229300000001</v>
      </c>
      <c r="AA22" s="28">
        <f t="shared" ref="AA22:AA25" si="15">O22*0.0171-1.2272</f>
        <v>1.05613735</v>
      </c>
      <c r="AB22" s="28">
        <f t="shared" ref="AB22:AB25" si="16">P22*0.0171-1.2272</f>
        <v>0.50959056999999985</v>
      </c>
      <c r="AC22" s="28">
        <f t="shared" ref="AC22:AC25" si="17">Q22*0.0171-1.2272</f>
        <v>-1.567936400000014E-2</v>
      </c>
      <c r="AD22" s="29" t="s">
        <v>25</v>
      </c>
      <c r="AE22" s="29" t="s">
        <v>25</v>
      </c>
      <c r="AF22" s="29" t="s">
        <v>25</v>
      </c>
      <c r="AG22" s="29" t="s">
        <v>25</v>
      </c>
    </row>
    <row r="23" spans="1:33" x14ac:dyDescent="0.3">
      <c r="A23" s="32">
        <v>177.26808333333335</v>
      </c>
      <c r="B23" s="31">
        <v>1.8410826666666669</v>
      </c>
      <c r="K23" t="s">
        <v>58</v>
      </c>
      <c r="L23" s="29">
        <v>132.8038</v>
      </c>
      <c r="M23" s="29">
        <v>130.35659999999999</v>
      </c>
      <c r="N23" s="29">
        <v>181.28620000000001</v>
      </c>
      <c r="O23" s="29">
        <v>146.85550000000001</v>
      </c>
      <c r="P23" s="29">
        <v>161.6361</v>
      </c>
      <c r="Q23" s="29">
        <v>116.5121</v>
      </c>
      <c r="R23" s="29" t="s">
        <v>25</v>
      </c>
      <c r="S23" s="29" t="s">
        <v>25</v>
      </c>
      <c r="T23" s="29" t="s">
        <v>25</v>
      </c>
      <c r="U23" s="29" t="s">
        <v>25</v>
      </c>
      <c r="W23" t="s">
        <v>58</v>
      </c>
      <c r="X23" s="28">
        <f t="shared" si="12"/>
        <v>1.0437449799999998</v>
      </c>
      <c r="Y23" s="28">
        <f t="shared" si="13"/>
        <v>1.0018978599999999</v>
      </c>
      <c r="Z23" s="28">
        <f t="shared" si="14"/>
        <v>1.8727940200000004</v>
      </c>
      <c r="AA23" s="28">
        <f t="shared" si="15"/>
        <v>1.2840290500000002</v>
      </c>
      <c r="AB23" s="28">
        <f t="shared" si="16"/>
        <v>1.53677731</v>
      </c>
      <c r="AC23" s="28">
        <f t="shared" si="17"/>
        <v>0.76515690999999997</v>
      </c>
      <c r="AD23" s="29" t="s">
        <v>25</v>
      </c>
      <c r="AE23" s="29" t="s">
        <v>25</v>
      </c>
      <c r="AF23" s="29" t="s">
        <v>25</v>
      </c>
      <c r="AG23" s="29" t="s">
        <v>25</v>
      </c>
    </row>
    <row r="24" spans="1:33" x14ac:dyDescent="0.3">
      <c r="A24" s="32">
        <v>150.33121666666668</v>
      </c>
      <c r="B24" s="31">
        <v>1.3182301833333334</v>
      </c>
      <c r="K24" t="s">
        <v>59</v>
      </c>
      <c r="L24" s="29">
        <v>119.37949999999999</v>
      </c>
      <c r="M24" s="29">
        <v>101.6327</v>
      </c>
      <c r="N24" s="29">
        <v>121.64919999999999</v>
      </c>
      <c r="O24" s="29">
        <v>113.3498</v>
      </c>
      <c r="P24" s="29">
        <v>118.0806</v>
      </c>
      <c r="Q24" s="29">
        <v>102.34820000000001</v>
      </c>
      <c r="R24" s="29" t="s">
        <v>25</v>
      </c>
      <c r="S24" s="29" t="s">
        <v>25</v>
      </c>
      <c r="T24" s="29" t="s">
        <v>25</v>
      </c>
      <c r="U24" s="29" t="s">
        <v>25</v>
      </c>
      <c r="W24" t="s">
        <v>59</v>
      </c>
      <c r="X24" s="28">
        <f t="shared" si="12"/>
        <v>0.81418944999999998</v>
      </c>
      <c r="Y24" s="28">
        <f t="shared" si="13"/>
        <v>0.51071917</v>
      </c>
      <c r="Z24" s="28">
        <f t="shared" si="14"/>
        <v>0.85300131999999995</v>
      </c>
      <c r="AA24" s="28">
        <f t="shared" si="15"/>
        <v>0.7110815800000001</v>
      </c>
      <c r="AB24" s="28">
        <f t="shared" si="16"/>
        <v>0.79197826000000027</v>
      </c>
      <c r="AC24" s="28">
        <f t="shared" si="17"/>
        <v>0.52295422000000014</v>
      </c>
      <c r="AD24" s="29" t="s">
        <v>25</v>
      </c>
      <c r="AE24" s="29" t="s">
        <v>25</v>
      </c>
      <c r="AF24" s="29" t="s">
        <v>25</v>
      </c>
      <c r="AG24" s="29" t="s">
        <v>25</v>
      </c>
    </row>
    <row r="25" spans="1:33" x14ac:dyDescent="0.3">
      <c r="A25" s="33"/>
      <c r="K25" t="s">
        <v>60</v>
      </c>
      <c r="L25" s="29">
        <v>101.6588</v>
      </c>
      <c r="M25" s="29" t="s">
        <v>25</v>
      </c>
      <c r="N25" s="29">
        <v>105.96</v>
      </c>
      <c r="O25" s="29">
        <v>96.52852</v>
      </c>
      <c r="P25" s="29">
        <v>98.358329999999995</v>
      </c>
      <c r="Q25" s="29">
        <v>98.981380000000001</v>
      </c>
      <c r="R25" s="29" t="s">
        <v>25</v>
      </c>
      <c r="S25" s="29" t="s">
        <v>25</v>
      </c>
      <c r="T25" s="29" t="s">
        <v>25</v>
      </c>
      <c r="U25" s="29" t="s">
        <v>25</v>
      </c>
      <c r="W25" t="s">
        <v>60</v>
      </c>
      <c r="X25" s="28">
        <f t="shared" si="12"/>
        <v>0.51116548000000006</v>
      </c>
      <c r="Y25" s="28" t="e">
        <f t="shared" si="13"/>
        <v>#VALUE!</v>
      </c>
      <c r="Z25" s="28">
        <f t="shared" si="14"/>
        <v>0.58471599999999979</v>
      </c>
      <c r="AA25" s="28">
        <f t="shared" si="15"/>
        <v>0.42343769200000003</v>
      </c>
      <c r="AB25" s="28">
        <f t="shared" si="16"/>
        <v>0.4547274429999999</v>
      </c>
      <c r="AC25" s="28">
        <f t="shared" si="17"/>
        <v>0.46538159800000001</v>
      </c>
      <c r="AD25" s="29" t="s">
        <v>25</v>
      </c>
      <c r="AE25" s="29" t="s">
        <v>25</v>
      </c>
      <c r="AF25" s="29" t="s">
        <v>25</v>
      </c>
      <c r="AG25" s="29" t="s">
        <v>25</v>
      </c>
    </row>
    <row r="26" spans="1:33" x14ac:dyDescent="0.3">
      <c r="A26" s="32">
        <v>72.928973999999997</v>
      </c>
      <c r="B26" s="35">
        <v>2.4064221600000001E-2</v>
      </c>
      <c r="K26" s="25" t="s">
        <v>99</v>
      </c>
      <c r="L26" s="36"/>
      <c r="M26" s="36"/>
      <c r="N26" s="36"/>
      <c r="O26" s="36"/>
      <c r="P26" s="36"/>
      <c r="Q26" s="36"/>
      <c r="R26" s="27"/>
      <c r="S26" s="27"/>
      <c r="T26" s="27"/>
      <c r="U26" s="27"/>
      <c r="W26" s="25" t="s">
        <v>99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3" x14ac:dyDescent="0.3">
      <c r="A27" s="32">
        <v>87.896366666666665</v>
      </c>
      <c r="B27" s="35">
        <v>0.21389913833333332</v>
      </c>
      <c r="K27" t="s">
        <v>54</v>
      </c>
      <c r="L27" s="29">
        <v>49.410960000000003</v>
      </c>
      <c r="M27" s="29">
        <v>57.333329999999997</v>
      </c>
      <c r="N27" s="29">
        <v>47.657609999999998</v>
      </c>
      <c r="O27" s="29">
        <v>66.144069999999999</v>
      </c>
      <c r="P27" s="29">
        <v>55.463239999999999</v>
      </c>
      <c r="Q27" s="29">
        <v>36.882809999999999</v>
      </c>
      <c r="R27" s="29" t="s">
        <v>25</v>
      </c>
      <c r="S27" s="29" t="s">
        <v>25</v>
      </c>
      <c r="T27" s="29" t="s">
        <v>25</v>
      </c>
      <c r="U27" s="29" t="s">
        <v>25</v>
      </c>
      <c r="W27" t="s">
        <v>54</v>
      </c>
      <c r="X27" s="29">
        <f>L27*0.0171-1.2272</f>
        <v>-0.38227258399999997</v>
      </c>
      <c r="Y27" s="29">
        <f t="shared" ref="Y27:AC27" si="18">M27*0.0171-1.2272</f>
        <v>-0.24680005700000007</v>
      </c>
      <c r="Z27" s="29">
        <f t="shared" si="18"/>
        <v>-0.41225486900000008</v>
      </c>
      <c r="AA27" s="29">
        <f t="shared" si="18"/>
        <v>-9.6136403000000037E-2</v>
      </c>
      <c r="AB27" s="29">
        <f t="shared" si="18"/>
        <v>-0.2787785960000001</v>
      </c>
      <c r="AC27" s="29">
        <f t="shared" si="18"/>
        <v>-0.59650394900000003</v>
      </c>
      <c r="AD27" s="29" t="s">
        <v>25</v>
      </c>
      <c r="AE27" s="29" t="s">
        <v>25</v>
      </c>
      <c r="AF27" s="29" t="s">
        <v>25</v>
      </c>
      <c r="AG27" s="29" t="s">
        <v>25</v>
      </c>
    </row>
    <row r="28" spans="1:33" x14ac:dyDescent="0.3">
      <c r="A28" s="32">
        <v>160.9616</v>
      </c>
      <c r="B28" s="35">
        <v>1.5766810500000001</v>
      </c>
      <c r="K28" t="s">
        <v>57</v>
      </c>
      <c r="L28" s="29">
        <v>68.589889999999997</v>
      </c>
      <c r="M28" s="29">
        <v>86.497439999999997</v>
      </c>
      <c r="N28" s="29">
        <v>120.5086</v>
      </c>
      <c r="O28" s="29">
        <v>138.339</v>
      </c>
      <c r="P28" s="29">
        <v>76.194590000000005</v>
      </c>
      <c r="Q28" s="29">
        <v>73.445310000000006</v>
      </c>
      <c r="R28" s="29" t="s">
        <v>25</v>
      </c>
      <c r="S28" s="29" t="s">
        <v>25</v>
      </c>
      <c r="T28" s="29" t="s">
        <v>25</v>
      </c>
      <c r="U28" s="29" t="s">
        <v>25</v>
      </c>
      <c r="W28" t="s">
        <v>57</v>
      </c>
      <c r="X28" s="29">
        <f t="shared" ref="X28:X31" si="19">L28*0.0171-1.2272</f>
        <v>-5.431288099999998E-2</v>
      </c>
      <c r="Y28" s="29">
        <f t="shared" ref="Y28:Y31" si="20">M28*0.0171-1.2272</f>
        <v>0.25190622399999985</v>
      </c>
      <c r="Z28" s="29">
        <f t="shared" ref="Z28:Z31" si="21">N28*0.0171-1.2272</f>
        <v>0.83349706000000023</v>
      </c>
      <c r="AA28" s="29">
        <f t="shared" ref="AA28:AA31" si="22">O28*0.0171-1.2272</f>
        <v>1.1383968999999998</v>
      </c>
      <c r="AB28" s="29">
        <f t="shared" ref="AB28:AB31" si="23">P28*0.0171-1.2272</f>
        <v>7.5727489000000148E-2</v>
      </c>
      <c r="AC28" s="29">
        <f t="shared" ref="AC28:AC31" si="24">Q28*0.0171-1.2272</f>
        <v>2.8714801000000012E-2</v>
      </c>
      <c r="AD28" s="29" t="s">
        <v>25</v>
      </c>
      <c r="AE28" s="29" t="s">
        <v>25</v>
      </c>
      <c r="AF28" s="29" t="s">
        <v>25</v>
      </c>
      <c r="AG28" s="29" t="s">
        <v>25</v>
      </c>
    </row>
    <row r="29" spans="1:33" x14ac:dyDescent="0.3">
      <c r="A29" s="32">
        <v>260.52934999999997</v>
      </c>
      <c r="B29" s="35">
        <v>3.2712119999999998</v>
      </c>
      <c r="K29" t="s">
        <v>58</v>
      </c>
      <c r="L29" s="29">
        <v>82.573030000000003</v>
      </c>
      <c r="M29" s="29">
        <v>142.27180000000001</v>
      </c>
      <c r="N29" s="29">
        <v>236.1413</v>
      </c>
      <c r="O29" s="29">
        <v>232.27119999999999</v>
      </c>
      <c r="P29" s="29">
        <v>115.99460000000001</v>
      </c>
      <c r="Q29" s="29">
        <v>112.0547</v>
      </c>
      <c r="R29" s="29" t="s">
        <v>25</v>
      </c>
      <c r="S29" s="29" t="s">
        <v>25</v>
      </c>
      <c r="T29" s="29" t="s">
        <v>25</v>
      </c>
      <c r="U29" s="29" t="s">
        <v>25</v>
      </c>
      <c r="W29" t="s">
        <v>58</v>
      </c>
      <c r="X29" s="29">
        <f t="shared" si="19"/>
        <v>0.18479881300000001</v>
      </c>
      <c r="Y29" s="29">
        <f t="shared" si="20"/>
        <v>1.2056477800000003</v>
      </c>
      <c r="Z29" s="29">
        <f t="shared" si="21"/>
        <v>2.8108162300000004</v>
      </c>
      <c r="AA29" s="29">
        <f t="shared" si="22"/>
        <v>2.7446375200000004</v>
      </c>
      <c r="AB29" s="29">
        <f t="shared" si="23"/>
        <v>0.75630766000000005</v>
      </c>
      <c r="AC29" s="29">
        <f t="shared" si="24"/>
        <v>0.68893537000000005</v>
      </c>
      <c r="AD29" s="29" t="s">
        <v>25</v>
      </c>
      <c r="AE29" s="29" t="s">
        <v>25</v>
      </c>
      <c r="AF29" s="29" t="s">
        <v>25</v>
      </c>
      <c r="AG29" s="29" t="s">
        <v>25</v>
      </c>
    </row>
    <row r="30" spans="1:33" x14ac:dyDescent="0.3">
      <c r="A30" s="32">
        <v>320.53663333333333</v>
      </c>
      <c r="B30" s="35">
        <v>4.203748833333333</v>
      </c>
      <c r="K30" t="s">
        <v>59</v>
      </c>
      <c r="L30" s="29">
        <v>173.02250000000001</v>
      </c>
      <c r="M30" s="29">
        <v>239.66149999999999</v>
      </c>
      <c r="N30" s="29">
        <v>144.24459999999999</v>
      </c>
      <c r="O30" s="29">
        <v>140.4237</v>
      </c>
      <c r="P30" s="29">
        <v>152.41079999999999</v>
      </c>
      <c r="Q30" s="29">
        <v>195.07419999999999</v>
      </c>
      <c r="R30" s="29" t="s">
        <v>25</v>
      </c>
      <c r="S30" s="29" t="s">
        <v>25</v>
      </c>
      <c r="T30" s="29" t="s">
        <v>25</v>
      </c>
      <c r="U30" s="29" t="s">
        <v>25</v>
      </c>
      <c r="W30" t="s">
        <v>59</v>
      </c>
      <c r="X30" s="29">
        <f t="shared" si="19"/>
        <v>1.7314847500000001</v>
      </c>
      <c r="Y30" s="29">
        <f t="shared" si="20"/>
        <v>2.8710116499999998</v>
      </c>
      <c r="Z30" s="29">
        <f t="shared" si="21"/>
        <v>1.2393826599999997</v>
      </c>
      <c r="AA30" s="29">
        <f t="shared" si="22"/>
        <v>1.1740452699999999</v>
      </c>
      <c r="AB30" s="29">
        <f t="shared" si="23"/>
        <v>1.3790246799999999</v>
      </c>
      <c r="AC30" s="29">
        <f t="shared" si="24"/>
        <v>2.1085688199999995</v>
      </c>
      <c r="AD30" s="29" t="s">
        <v>25</v>
      </c>
      <c r="AE30" s="29" t="s">
        <v>25</v>
      </c>
      <c r="AF30" s="29" t="s">
        <v>25</v>
      </c>
      <c r="AG30" s="29" t="s">
        <v>25</v>
      </c>
    </row>
    <row r="31" spans="1:33" x14ac:dyDescent="0.3">
      <c r="K31" t="s">
        <v>60</v>
      </c>
      <c r="L31" s="29">
        <v>159.8596</v>
      </c>
      <c r="M31" s="29" t="s">
        <v>25</v>
      </c>
      <c r="N31" s="29">
        <v>163</v>
      </c>
      <c r="O31" s="29">
        <v>140.01689999999999</v>
      </c>
      <c r="P31" s="29">
        <v>193.09190000000001</v>
      </c>
      <c r="Q31" s="29">
        <v>153.2852</v>
      </c>
      <c r="R31" s="29" t="s">
        <v>25</v>
      </c>
      <c r="S31" s="29" t="s">
        <v>25</v>
      </c>
      <c r="T31" s="29" t="s">
        <v>25</v>
      </c>
      <c r="U31" s="29" t="s">
        <v>25</v>
      </c>
      <c r="W31" t="s">
        <v>60</v>
      </c>
      <c r="X31" s="29">
        <f t="shared" si="19"/>
        <v>1.5063991600000002</v>
      </c>
      <c r="Y31" s="29" t="e">
        <f t="shared" si="20"/>
        <v>#VALUE!</v>
      </c>
      <c r="Z31" s="29">
        <f t="shared" si="21"/>
        <v>1.5601</v>
      </c>
      <c r="AA31" s="29">
        <f t="shared" si="22"/>
        <v>1.1670889900000001</v>
      </c>
      <c r="AB31" s="29">
        <f t="shared" si="23"/>
        <v>2.0746714900000001</v>
      </c>
      <c r="AC31" s="29">
        <f t="shared" si="24"/>
        <v>1.3939769200000003</v>
      </c>
      <c r="AD31" s="29" t="s">
        <v>25</v>
      </c>
      <c r="AE31" s="29" t="s">
        <v>25</v>
      </c>
      <c r="AF31" s="29" t="s">
        <v>25</v>
      </c>
      <c r="AG31" s="29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U69"/>
  <sheetViews>
    <sheetView topLeftCell="A49" zoomScale="85" zoomScaleNormal="85" workbookViewId="0">
      <selection activeCell="L51" sqref="L51"/>
    </sheetView>
  </sheetViews>
  <sheetFormatPr defaultRowHeight="14.4" x14ac:dyDescent="0.3"/>
  <cols>
    <col min="1" max="1" width="14.6640625" customWidth="1"/>
    <col min="12" max="12" width="8.77734375" style="1"/>
    <col min="13" max="13" width="8.77734375" style="2"/>
    <col min="18" max="18" width="15" customWidth="1"/>
  </cols>
  <sheetData>
    <row r="1" spans="1:21" x14ac:dyDescent="0.3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  <c r="Q1" t="s">
        <v>84</v>
      </c>
      <c r="R1" t="s">
        <v>85</v>
      </c>
      <c r="S1" t="s">
        <v>24</v>
      </c>
      <c r="T1" t="s">
        <v>86</v>
      </c>
      <c r="U1" t="s">
        <v>24</v>
      </c>
    </row>
    <row r="2" spans="1:21" x14ac:dyDescent="0.3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  <c r="Q2" t="s">
        <v>18</v>
      </c>
      <c r="R2">
        <v>-85.285714285714207</v>
      </c>
      <c r="S2">
        <v>12.2363348743184</v>
      </c>
      <c r="T2">
        <v>0</v>
      </c>
      <c r="U2">
        <v>0</v>
      </c>
    </row>
    <row r="3" spans="1:21" x14ac:dyDescent="0.3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  <c r="Q3" t="s">
        <v>19</v>
      </c>
      <c r="R3">
        <v>-86.368421052631504</v>
      </c>
      <c r="S3">
        <v>7.4495533339486997</v>
      </c>
      <c r="T3">
        <v>1.05263157894734E-3</v>
      </c>
      <c r="U3">
        <v>4.4659375653886202E-3</v>
      </c>
    </row>
    <row r="4" spans="1:21" x14ac:dyDescent="0.3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  <c r="Q4" t="s">
        <v>20</v>
      </c>
      <c r="R4">
        <v>-101.0625</v>
      </c>
      <c r="S4">
        <v>7.0220078147207996</v>
      </c>
      <c r="T4">
        <v>5.3750000000000797E-2</v>
      </c>
      <c r="U4">
        <v>2.31503239718161E-2</v>
      </c>
    </row>
    <row r="5" spans="1:21" x14ac:dyDescent="0.3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  <c r="Q5" t="s">
        <v>16</v>
      </c>
      <c r="R5">
        <v>-83.6</v>
      </c>
      <c r="S5">
        <v>11.306635220082001</v>
      </c>
      <c r="T5">
        <v>6.4000000000000501E-2</v>
      </c>
      <c r="U5">
        <v>3.2619012860600899E-2</v>
      </c>
    </row>
    <row r="6" spans="1:21" x14ac:dyDescent="0.3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  <c r="Q6" t="s">
        <v>26</v>
      </c>
      <c r="R6">
        <v>-69.6666666666666</v>
      </c>
      <c r="S6">
        <v>6.8891449005168601</v>
      </c>
      <c r="T6">
        <v>0</v>
      </c>
      <c r="U6">
        <v>0</v>
      </c>
    </row>
    <row r="7" spans="1:21" x14ac:dyDescent="0.3">
      <c r="Q7" t="s">
        <v>5</v>
      </c>
      <c r="R7">
        <v>-78.285713999999999</v>
      </c>
      <c r="S7">
        <v>7.7406959999999998</v>
      </c>
      <c r="T7">
        <v>7.2381000000000001E-2</v>
      </c>
      <c r="U7">
        <v>3.6241000000000002E-2</v>
      </c>
    </row>
    <row r="8" spans="1:21" x14ac:dyDescent="0.3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  <c r="Q8" t="s">
        <v>17</v>
      </c>
      <c r="R8">
        <v>-101.105263157894</v>
      </c>
      <c r="S8">
        <v>6.4798857758134902</v>
      </c>
      <c r="T8">
        <v>1.05263157894734E-3</v>
      </c>
      <c r="U8">
        <v>4.4659375653886202E-3</v>
      </c>
    </row>
    <row r="9" spans="1:21" x14ac:dyDescent="0.3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  <c r="Q9" t="s">
        <v>27</v>
      </c>
    </row>
    <row r="10" spans="1:21" x14ac:dyDescent="0.3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  <c r="Q10" t="s">
        <v>21</v>
      </c>
    </row>
    <row r="11" spans="1:21" x14ac:dyDescent="0.3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  <c r="Q11" t="s">
        <v>22</v>
      </c>
    </row>
    <row r="12" spans="1:21" x14ac:dyDescent="0.3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21" x14ac:dyDescent="0.3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21" x14ac:dyDescent="0.3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21" x14ac:dyDescent="0.3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 x14ac:dyDescent="0.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 x14ac:dyDescent="0.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 x14ac:dyDescent="0.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 x14ac:dyDescent="0.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 x14ac:dyDescent="0.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 x14ac:dyDescent="0.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 x14ac:dyDescent="0.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 x14ac:dyDescent="0.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 x14ac:dyDescent="0.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 x14ac:dyDescent="0.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 x14ac:dyDescent="0.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 x14ac:dyDescent="0.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>AVERAGE(B30:K30)</f>
        <v>75.854455514619886</v>
      </c>
      <c r="M30" s="2">
        <f t="shared" si="1"/>
        <v>7.6649163368430901</v>
      </c>
    </row>
    <row r="31" spans="1:13" x14ac:dyDescent="0.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 x14ac:dyDescent="0.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6" x14ac:dyDescent="0.3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6" x14ac:dyDescent="0.3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6" x14ac:dyDescent="0.3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  <c r="O36" t="s">
        <v>93</v>
      </c>
    </row>
    <row r="37" spans="1:16" x14ac:dyDescent="0.3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  <c r="O37">
        <f>AVERAGE(B37,C37,E37,G37,F37,J37)</f>
        <v>1.4285000000000001E-3</v>
      </c>
      <c r="P37">
        <f>_xlfn.STDEV.S(C37,D37,F37,H37,G37,K37)</f>
        <v>0</v>
      </c>
    </row>
    <row r="38" spans="1:16" x14ac:dyDescent="0.3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  <c r="O38">
        <f t="shared" ref="O38:O41" si="2">AVERAGE(B38,C38,E38,G38,F38,J38)</f>
        <v>0.38992773600668357</v>
      </c>
      <c r="P38">
        <f t="shared" ref="P38:P41" si="3">_xlfn.STDEV.S(C38,D38,F38,H38,G38,K38)</f>
        <v>0.14544952664231101</v>
      </c>
    </row>
    <row r="39" spans="1:16" x14ac:dyDescent="0.3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  <c r="O39">
        <f t="shared" si="2"/>
        <v>0.35452297410192141</v>
      </c>
      <c r="P39">
        <f t="shared" si="3"/>
        <v>0.12687653017484798</v>
      </c>
    </row>
    <row r="40" spans="1:16" x14ac:dyDescent="0.3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  <c r="O40">
        <f t="shared" si="2"/>
        <v>0.23589849624060211</v>
      </c>
      <c r="P40">
        <f t="shared" si="3"/>
        <v>0.13266468292651187</v>
      </c>
    </row>
    <row r="41" spans="1:16" x14ac:dyDescent="0.3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  <c r="O41">
        <f t="shared" si="2"/>
        <v>6.6768421052631782E-2</v>
      </c>
      <c r="P41">
        <f t="shared" si="3"/>
        <v>6.9376842392745469E-2</v>
      </c>
    </row>
    <row r="43" spans="1:16" x14ac:dyDescent="0.3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6" x14ac:dyDescent="0.3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6" x14ac:dyDescent="0.3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6" x14ac:dyDescent="0.3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6" x14ac:dyDescent="0.3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6" x14ac:dyDescent="0.3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6" x14ac:dyDescent="0.3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6" x14ac:dyDescent="0.3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  <c r="O51">
        <f>AVERAGE(B51,C51,E51,F51,G51,J51)</f>
        <v>1.1656666666666666</v>
      </c>
      <c r="P51">
        <f>_xlfn.STDEV.S(C51,D51,F51,G51,H51,K51)</f>
        <v>0.82318975131294414</v>
      </c>
    </row>
    <row r="52" spans="1:16" x14ac:dyDescent="0.3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  <c r="O52">
        <f t="shared" ref="O52:O55" si="4">AVERAGE(B52,C52,E52,F52,G52,J52)</f>
        <v>0.69926486573977098</v>
      </c>
      <c r="P52">
        <f t="shared" ref="P52:P55" si="5">_xlfn.STDEV.S(C52,D52,F52,G52,H52,K52)</f>
        <v>0.26771718440004111</v>
      </c>
    </row>
    <row r="53" spans="1:16" x14ac:dyDescent="0.3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  <c r="O53">
        <f t="shared" si="4"/>
        <v>0.53620549966646325</v>
      </c>
      <c r="P53">
        <f t="shared" si="5"/>
        <v>0.20618069158919852</v>
      </c>
    </row>
    <row r="54" spans="1:16" x14ac:dyDescent="0.3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  <c r="O54">
        <f t="shared" si="4"/>
        <v>0.32550780977903349</v>
      </c>
      <c r="P54">
        <f t="shared" si="5"/>
        <v>0.25492902465630624</v>
      </c>
    </row>
    <row r="55" spans="1:16" x14ac:dyDescent="0.3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  <c r="O55">
        <f t="shared" si="4"/>
        <v>7.4126733259617383E-2</v>
      </c>
      <c r="P55">
        <f t="shared" si="5"/>
        <v>7.7984468258924064E-2</v>
      </c>
    </row>
    <row r="57" spans="1:16" x14ac:dyDescent="0.3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6" x14ac:dyDescent="0.3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6" x14ac:dyDescent="0.3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6" x14ac:dyDescent="0.3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6" x14ac:dyDescent="0.3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6" x14ac:dyDescent="0.3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6" x14ac:dyDescent="0.3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 x14ac:dyDescent="0.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 x14ac:dyDescent="0.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 x14ac:dyDescent="0.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6">AVERAGE(B67:K67)</f>
        <v>0.44151687552213881</v>
      </c>
      <c r="M67" s="2">
        <f t="shared" ref="M67:M69" si="7">_xlfn.STDEV.S(B67:K67)</f>
        <v>0.16975653135226823</v>
      </c>
    </row>
    <row r="68" spans="1:13" x14ac:dyDescent="0.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6"/>
        <v>0.18031528822055098</v>
      </c>
      <c r="M68" s="2">
        <f t="shared" si="7"/>
        <v>8.6521173876796462E-2</v>
      </c>
    </row>
    <row r="69" spans="1:13" x14ac:dyDescent="0.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6"/>
        <v>9.2470029239766799E-2</v>
      </c>
      <c r="M69" s="2">
        <f t="shared" si="7"/>
        <v>8.9290013562722606E-2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16BD-B142-402D-80A9-EED05D595A75}">
  <dimension ref="B2:T35"/>
  <sheetViews>
    <sheetView workbookViewId="0">
      <selection activeCell="F5" sqref="F5"/>
    </sheetView>
  </sheetViews>
  <sheetFormatPr defaultRowHeight="14.4" x14ac:dyDescent="0.3"/>
  <sheetData>
    <row r="2" spans="2:20" x14ac:dyDescent="0.3">
      <c r="B2" t="s">
        <v>87</v>
      </c>
      <c r="I2" t="s">
        <v>88</v>
      </c>
      <c r="P2" t="s">
        <v>89</v>
      </c>
    </row>
    <row r="3" spans="2:20" x14ac:dyDescent="0.3">
      <c r="B3" t="s">
        <v>82</v>
      </c>
      <c r="E3" t="s">
        <v>70</v>
      </c>
      <c r="I3" t="s">
        <v>82</v>
      </c>
      <c r="L3" t="s">
        <v>70</v>
      </c>
      <c r="P3" t="s">
        <v>82</v>
      </c>
      <c r="S3" t="s">
        <v>70</v>
      </c>
    </row>
    <row r="4" spans="2:20" x14ac:dyDescent="0.3">
      <c r="B4" t="s">
        <v>75</v>
      </c>
      <c r="C4" t="s">
        <v>76</v>
      </c>
      <c r="E4" t="s">
        <v>75</v>
      </c>
      <c r="F4" t="s">
        <v>76</v>
      </c>
      <c r="I4" t="s">
        <v>75</v>
      </c>
      <c r="J4" t="s">
        <v>76</v>
      </c>
      <c r="L4" t="s">
        <v>75</v>
      </c>
      <c r="M4" t="s">
        <v>76</v>
      </c>
      <c r="P4" t="s">
        <v>75</v>
      </c>
      <c r="Q4" t="s">
        <v>76</v>
      </c>
      <c r="S4" t="s">
        <v>75</v>
      </c>
      <c r="T4" t="s">
        <v>76</v>
      </c>
    </row>
    <row r="5" spans="2:20" x14ac:dyDescent="0.3">
      <c r="B5">
        <v>140.30000000000001</v>
      </c>
      <c r="C5">
        <v>1.085</v>
      </c>
      <c r="E5">
        <v>78.575000000000003</v>
      </c>
      <c r="F5">
        <f>E5*0.0154 - 1.0242</f>
        <v>0.1858550000000001</v>
      </c>
      <c r="I5">
        <v>84.9</v>
      </c>
      <c r="J5">
        <v>0.36599999999999999</v>
      </c>
      <c r="L5">
        <v>64.540000000000006</v>
      </c>
      <c r="M5">
        <f>L5*0.0168 - 1.1007</f>
        <v>-1.6427999999999887E-2</v>
      </c>
      <c r="P5">
        <v>71.06</v>
      </c>
      <c r="Q5">
        <v>5.5E-2</v>
      </c>
      <c r="S5">
        <v>59.39</v>
      </c>
      <c r="T5">
        <f>S5*0.0172 - 1.1783</f>
        <v>-0.15679199999999982</v>
      </c>
    </row>
    <row r="6" spans="2:20" x14ac:dyDescent="0.3">
      <c r="B6">
        <v>115.3</v>
      </c>
      <c r="C6">
        <v>0.74399999999999999</v>
      </c>
      <c r="E6">
        <v>95.59</v>
      </c>
      <c r="F6">
        <f t="shared" ref="F6:F9" si="0">E6*0.0154 - 1.0242</f>
        <v>0.44788600000000001</v>
      </c>
      <c r="I6">
        <v>130.68</v>
      </c>
      <c r="J6">
        <v>1.052</v>
      </c>
      <c r="L6">
        <v>96.59</v>
      </c>
      <c r="M6">
        <f t="shared" ref="M6:M9" si="1">L6*0.0168 - 1.1007</f>
        <v>0.52201199999999992</v>
      </c>
      <c r="P6">
        <v>103.89</v>
      </c>
      <c r="Q6">
        <v>0.5968</v>
      </c>
      <c r="S6">
        <v>70.09</v>
      </c>
      <c r="T6">
        <f t="shared" ref="T6:T9" si="2">S6*0.0172 - 1.1783</f>
        <v>2.7248000000000161E-2</v>
      </c>
    </row>
    <row r="7" spans="2:20" x14ac:dyDescent="0.3">
      <c r="B7">
        <v>123.1</v>
      </c>
      <c r="C7">
        <v>0.88</v>
      </c>
      <c r="E7">
        <v>106.3</v>
      </c>
      <c r="F7">
        <f t="shared" si="0"/>
        <v>0.61281999999999992</v>
      </c>
      <c r="I7">
        <v>160.4</v>
      </c>
      <c r="J7">
        <v>1.603</v>
      </c>
      <c r="L7">
        <v>141</v>
      </c>
      <c r="M7">
        <f t="shared" si="1"/>
        <v>1.2680999999999998</v>
      </c>
      <c r="P7">
        <v>189.41</v>
      </c>
      <c r="Q7">
        <v>2.0803500000000001</v>
      </c>
      <c r="S7">
        <v>172.84399999999999</v>
      </c>
      <c r="T7">
        <f t="shared" si="2"/>
        <v>1.7946167999999998</v>
      </c>
    </row>
    <row r="8" spans="2:20" x14ac:dyDescent="0.3">
      <c r="B8">
        <v>133.69999999999999</v>
      </c>
      <c r="C8">
        <v>1.081</v>
      </c>
      <c r="E8">
        <v>93.16</v>
      </c>
      <c r="F8">
        <f t="shared" si="0"/>
        <v>0.41046399999999994</v>
      </c>
      <c r="I8">
        <v>191.63</v>
      </c>
      <c r="J8">
        <v>2.1789999999999998</v>
      </c>
      <c r="L8">
        <v>112.67</v>
      </c>
      <c r="M8">
        <f t="shared" si="1"/>
        <v>0.79215599999999986</v>
      </c>
      <c r="P8">
        <v>315.02</v>
      </c>
      <c r="Q8">
        <v>4.3259999999999996</v>
      </c>
      <c r="S8">
        <v>174.48</v>
      </c>
      <c r="T8">
        <f t="shared" si="2"/>
        <v>1.8227559999999998</v>
      </c>
    </row>
    <row r="9" spans="2:20" x14ac:dyDescent="0.3">
      <c r="B9">
        <v>112.5</v>
      </c>
      <c r="C9">
        <v>0.68400000000000005</v>
      </c>
      <c r="E9">
        <v>77.319999999999993</v>
      </c>
      <c r="F9">
        <f t="shared" si="0"/>
        <v>0.16652800000000001</v>
      </c>
      <c r="I9">
        <v>159.93</v>
      </c>
      <c r="J9">
        <v>1.4950000000000001</v>
      </c>
      <c r="L9">
        <v>94.96</v>
      </c>
      <c r="M9">
        <f t="shared" si="1"/>
        <v>0.49462799999999985</v>
      </c>
      <c r="P9">
        <v>333.92</v>
      </c>
      <c r="Q9">
        <v>4.5049999999999999</v>
      </c>
      <c r="S9">
        <v>160.88999999999999</v>
      </c>
      <c r="T9">
        <f t="shared" si="2"/>
        <v>1.589008</v>
      </c>
    </row>
    <row r="28" spans="2:20" x14ac:dyDescent="0.3">
      <c r="B28" t="s">
        <v>87</v>
      </c>
      <c r="C28" t="s">
        <v>90</v>
      </c>
      <c r="I28" t="s">
        <v>88</v>
      </c>
      <c r="P28" t="s">
        <v>89</v>
      </c>
    </row>
    <row r="29" spans="2:20" x14ac:dyDescent="0.3">
      <c r="B29" t="s">
        <v>82</v>
      </c>
      <c r="E29" t="s">
        <v>70</v>
      </c>
      <c r="I29" t="s">
        <v>82</v>
      </c>
      <c r="L29" t="s">
        <v>70</v>
      </c>
      <c r="P29" t="s">
        <v>82</v>
      </c>
      <c r="S29" t="s">
        <v>70</v>
      </c>
    </row>
    <row r="30" spans="2:20" x14ac:dyDescent="0.3">
      <c r="B30" t="s">
        <v>75</v>
      </c>
      <c r="C30" t="s">
        <v>76</v>
      </c>
      <c r="E30" t="s">
        <v>75</v>
      </c>
      <c r="F30" t="s">
        <v>76</v>
      </c>
      <c r="I30" t="s">
        <v>75</v>
      </c>
      <c r="J30" t="s">
        <v>76</v>
      </c>
      <c r="L30" t="s">
        <v>75</v>
      </c>
      <c r="M30" t="s">
        <v>76</v>
      </c>
      <c r="P30" t="s">
        <v>75</v>
      </c>
      <c r="Q30" t="s">
        <v>76</v>
      </c>
      <c r="S30" t="s">
        <v>75</v>
      </c>
      <c r="T30" t="s">
        <v>76</v>
      </c>
    </row>
    <row r="31" spans="2:20" x14ac:dyDescent="0.3">
      <c r="B31">
        <v>27.6</v>
      </c>
      <c r="C31">
        <v>0.53</v>
      </c>
      <c r="E31">
        <v>56.65</v>
      </c>
      <c r="F31">
        <f>E31*0.0169+0.0594</f>
        <v>1.0167849999999998</v>
      </c>
      <c r="I31">
        <v>8.952</v>
      </c>
      <c r="J31">
        <v>0.21099999999999999</v>
      </c>
      <c r="L31">
        <v>11.532</v>
      </c>
      <c r="M31">
        <f>L31*0.0179 + 0.0557</f>
        <v>0.26212279999999999</v>
      </c>
      <c r="P31">
        <v>9.4280000000000008</v>
      </c>
      <c r="Q31">
        <v>6.0999999999999999E-2</v>
      </c>
      <c r="S31">
        <v>6.3680000000000003</v>
      </c>
      <c r="T31">
        <f>S31*0.0169 + 0.0208</f>
        <v>0.12841920000000001</v>
      </c>
    </row>
    <row r="32" spans="2:20" x14ac:dyDescent="0.3">
      <c r="B32">
        <v>8.1300000000000008</v>
      </c>
      <c r="C32">
        <v>0.2</v>
      </c>
      <c r="E32">
        <v>44.3</v>
      </c>
      <c r="F32">
        <f t="shared" ref="F32:F35" si="3">E32*0.0169+0.0594</f>
        <v>0.80806999999999984</v>
      </c>
      <c r="I32">
        <v>34.22</v>
      </c>
      <c r="J32">
        <v>0.68300000000000005</v>
      </c>
      <c r="L32">
        <v>42.04</v>
      </c>
      <c r="M32">
        <f t="shared" ref="M32:M35" si="4">L32*0.0179 + 0.0557</f>
        <v>0.80821599999999993</v>
      </c>
      <c r="P32">
        <v>27.84</v>
      </c>
      <c r="Q32">
        <v>0.55069999999999997</v>
      </c>
      <c r="S32">
        <v>49.207000000000001</v>
      </c>
      <c r="T32">
        <f t="shared" ref="T32:T35" si="5">S32*0.0169 + 0.0208</f>
        <v>0.85239829999999994</v>
      </c>
    </row>
    <row r="33" spans="2:20" x14ac:dyDescent="0.3">
      <c r="B33">
        <v>18.646000000000001</v>
      </c>
      <c r="C33">
        <v>0.34</v>
      </c>
      <c r="E33">
        <v>18.16</v>
      </c>
      <c r="F33">
        <f t="shared" si="3"/>
        <v>0.36630399999999996</v>
      </c>
      <c r="I33">
        <v>17.559999999999999</v>
      </c>
      <c r="J33">
        <v>0.3987</v>
      </c>
      <c r="L33">
        <v>19.440000000000001</v>
      </c>
      <c r="M33">
        <f t="shared" si="4"/>
        <v>0.40367600000000003</v>
      </c>
      <c r="P33">
        <v>61.344000000000001</v>
      </c>
      <c r="Q33">
        <v>1.0794999999999999</v>
      </c>
      <c r="S33">
        <v>65.44</v>
      </c>
      <c r="T33">
        <f t="shared" si="5"/>
        <v>1.1267359999999997</v>
      </c>
    </row>
    <row r="34" spans="2:20" x14ac:dyDescent="0.3">
      <c r="B34">
        <v>12.53</v>
      </c>
      <c r="C34">
        <v>0.27</v>
      </c>
      <c r="E34">
        <v>9.3000000000000007</v>
      </c>
      <c r="F34">
        <f t="shared" si="3"/>
        <v>0.21657000000000001</v>
      </c>
      <c r="I34">
        <v>21.37</v>
      </c>
      <c r="J34">
        <v>0.41199999999999998</v>
      </c>
      <c r="L34">
        <v>7.8120000000000003</v>
      </c>
      <c r="M34">
        <f t="shared" si="4"/>
        <v>0.19553480000000001</v>
      </c>
      <c r="P34">
        <v>56.573999999999998</v>
      </c>
      <c r="Q34">
        <v>1.0597000000000001</v>
      </c>
      <c r="S34">
        <v>26.41</v>
      </c>
      <c r="T34">
        <f t="shared" si="5"/>
        <v>0.46712899999999996</v>
      </c>
    </row>
    <row r="35" spans="2:20" x14ac:dyDescent="0.3">
      <c r="B35">
        <v>18.417000000000002</v>
      </c>
      <c r="C35">
        <v>0.40200000000000002</v>
      </c>
      <c r="E35">
        <v>4.4640000000000004</v>
      </c>
      <c r="F35">
        <f t="shared" si="3"/>
        <v>0.13484160000000001</v>
      </c>
      <c r="I35">
        <v>36.71</v>
      </c>
      <c r="J35">
        <v>0.70599999999999996</v>
      </c>
      <c r="L35">
        <v>11.26</v>
      </c>
      <c r="M35">
        <f t="shared" si="4"/>
        <v>0.25725399999999998</v>
      </c>
      <c r="P35">
        <v>150.69</v>
      </c>
      <c r="Q35">
        <v>2.5270000000000001</v>
      </c>
      <c r="S35">
        <v>25.37</v>
      </c>
      <c r="T35">
        <f t="shared" si="5"/>
        <v>0.44955299999999998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topLeftCell="Z4" zoomScale="145" zoomScaleNormal="145" workbookViewId="0">
      <selection activeCell="C30" sqref="C26:C30"/>
    </sheetView>
  </sheetViews>
  <sheetFormatPr defaultRowHeight="14.4" x14ac:dyDescent="0.3"/>
  <sheetData>
    <row r="2" spans="1:45" s="4" customFormat="1" x14ac:dyDescent="0.3">
      <c r="A2" s="4" t="s">
        <v>46</v>
      </c>
      <c r="AQ2" s="4" t="s">
        <v>23</v>
      </c>
      <c r="AR2" s="4" t="s">
        <v>24</v>
      </c>
      <c r="AS2" s="4" t="s">
        <v>55</v>
      </c>
    </row>
    <row r="3" spans="1:45" x14ac:dyDescent="0.3">
      <c r="A3" t="s">
        <v>18</v>
      </c>
      <c r="B3" t="s">
        <v>41</v>
      </c>
      <c r="C3" t="s">
        <v>44</v>
      </c>
      <c r="D3" t="s">
        <v>42</v>
      </c>
      <c r="E3" t="s">
        <v>45</v>
      </c>
      <c r="F3" t="s">
        <v>43</v>
      </c>
      <c r="H3" t="s">
        <v>19</v>
      </c>
      <c r="I3" t="s">
        <v>41</v>
      </c>
      <c r="J3" t="s">
        <v>44</v>
      </c>
      <c r="K3" t="s">
        <v>42</v>
      </c>
      <c r="L3" t="s">
        <v>45</v>
      </c>
      <c r="M3" t="s">
        <v>43</v>
      </c>
      <c r="O3" t="s">
        <v>20</v>
      </c>
      <c r="P3" t="s">
        <v>41</v>
      </c>
      <c r="Q3" t="s">
        <v>44</v>
      </c>
      <c r="R3" t="s">
        <v>42</v>
      </c>
      <c r="S3" t="s">
        <v>45</v>
      </c>
      <c r="T3" t="s">
        <v>43</v>
      </c>
      <c r="V3" t="s">
        <v>16</v>
      </c>
      <c r="W3" t="s">
        <v>41</v>
      </c>
      <c r="X3" t="s">
        <v>44</v>
      </c>
      <c r="Y3" t="s">
        <v>42</v>
      </c>
      <c r="Z3" t="s">
        <v>45</v>
      </c>
      <c r="AA3" t="s">
        <v>43</v>
      </c>
      <c r="AC3" t="s">
        <v>26</v>
      </c>
      <c r="AD3" t="s">
        <v>41</v>
      </c>
      <c r="AE3" t="s">
        <v>44</v>
      </c>
      <c r="AF3" t="s">
        <v>42</v>
      </c>
      <c r="AG3" t="s">
        <v>45</v>
      </c>
      <c r="AH3" t="s">
        <v>43</v>
      </c>
      <c r="AJ3" t="s">
        <v>5</v>
      </c>
      <c r="AK3" t="s">
        <v>41</v>
      </c>
      <c r="AL3" t="s">
        <v>44</v>
      </c>
      <c r="AM3" t="s">
        <v>42</v>
      </c>
      <c r="AN3" t="s">
        <v>45</v>
      </c>
      <c r="AO3" t="s">
        <v>43</v>
      </c>
      <c r="AS3" t="s">
        <v>56</v>
      </c>
    </row>
    <row r="4" spans="1:45" x14ac:dyDescent="0.3">
      <c r="A4" t="s">
        <v>40</v>
      </c>
      <c r="B4" s="1">
        <v>48.378029589999997</v>
      </c>
      <c r="C4" s="1">
        <v>149.813917</v>
      </c>
      <c r="D4" s="1">
        <v>30.85119955</v>
      </c>
      <c r="E4" s="1">
        <v>144.01707880000001</v>
      </c>
      <c r="F4" s="1">
        <v>0.121699664</v>
      </c>
      <c r="H4" t="s">
        <v>40</v>
      </c>
      <c r="I4" s="1">
        <v>50.157833699999998</v>
      </c>
      <c r="J4" s="1">
        <v>38.161719679999997</v>
      </c>
      <c r="K4" s="1">
        <v>62.455471250000002</v>
      </c>
      <c r="L4" s="1">
        <v>84.585820699999999</v>
      </c>
      <c r="M4" s="1">
        <v>-0.14538651299999999</v>
      </c>
      <c r="O4" t="s">
        <v>40</v>
      </c>
      <c r="P4" s="1">
        <v>49.488639839999998</v>
      </c>
      <c r="Q4" s="1">
        <v>28.185421430000002</v>
      </c>
      <c r="R4" s="1">
        <v>56.884649150000001</v>
      </c>
      <c r="S4" s="1">
        <v>119.1033271</v>
      </c>
      <c r="T4" s="1">
        <v>-6.209742E-2</v>
      </c>
      <c r="V4" t="s">
        <v>40</v>
      </c>
      <c r="W4">
        <v>95.810929397686394</v>
      </c>
      <c r="X4">
        <v>148.310759973599</v>
      </c>
      <c r="Y4">
        <v>139.43241770220101</v>
      </c>
      <c r="Z4">
        <v>201.205026199684</v>
      </c>
      <c r="AA4">
        <v>-0.21680118597645501</v>
      </c>
      <c r="AC4" t="s">
        <v>40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J4" t="s">
        <v>40</v>
      </c>
      <c r="AK4">
        <v>84.429186709999996</v>
      </c>
      <c r="AL4">
        <v>93.743835020000006</v>
      </c>
      <c r="AM4">
        <v>88.961230470000004</v>
      </c>
      <c r="AN4">
        <v>112.9510116</v>
      </c>
      <c r="AO4">
        <v>-4.0123976999999998E-2</v>
      </c>
      <c r="AQ4">
        <f t="shared" ref="AQ4:AR8" si="0">AVERAGE(B4,I4,P4,W4,AD4,AK4)</f>
        <v>65.652923847537281</v>
      </c>
      <c r="AR4">
        <f t="shared" si="0"/>
        <v>91.643130620719802</v>
      </c>
      <c r="AS4" t="s">
        <v>54</v>
      </c>
    </row>
    <row r="5" spans="1:45" x14ac:dyDescent="0.3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V5">
        <v>198</v>
      </c>
      <c r="W5">
        <v>107.22377343438301</v>
      </c>
      <c r="X5">
        <v>29.660809952353599</v>
      </c>
      <c r="Y5">
        <v>78.903095705253904</v>
      </c>
      <c r="Z5">
        <v>36.470914811891603</v>
      </c>
      <c r="AA5">
        <v>0.77652775849470901</v>
      </c>
      <c r="AC5">
        <v>240</v>
      </c>
      <c r="AD5">
        <v>84.294189599999996</v>
      </c>
      <c r="AE5">
        <v>17.50177789</v>
      </c>
      <c r="AF5">
        <v>47.942112880000003</v>
      </c>
      <c r="AG5">
        <v>77.863576330000001</v>
      </c>
      <c r="AH5">
        <v>0.46686882899999999</v>
      </c>
      <c r="AJ5">
        <v>240</v>
      </c>
      <c r="AK5">
        <v>89.061230350000002</v>
      </c>
      <c r="AL5">
        <v>29.14446697</v>
      </c>
      <c r="AM5">
        <v>49.508154300000001</v>
      </c>
      <c r="AN5">
        <v>44.776009719999998</v>
      </c>
      <c r="AO5">
        <v>0.88335419599999998</v>
      </c>
      <c r="AQ5">
        <f t="shared" si="0"/>
        <v>93.397495482397161</v>
      </c>
      <c r="AR5">
        <f t="shared" si="0"/>
        <v>25.724695388725603</v>
      </c>
      <c r="AS5" t="s">
        <v>57</v>
      </c>
    </row>
    <row r="6" spans="1:45" x14ac:dyDescent="0.3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>
        <v>102.262066214599</v>
      </c>
      <c r="X6">
        <v>25.972845063505499</v>
      </c>
      <c r="Y6">
        <v>75.700239808153398</v>
      </c>
      <c r="Z6">
        <v>35.634079525949502</v>
      </c>
      <c r="AA6">
        <v>0.745405150344986</v>
      </c>
      <c r="AD6">
        <v>79.99969419</v>
      </c>
      <c r="AE6">
        <v>16.217510449999999</v>
      </c>
      <c r="AF6">
        <v>49.70043415</v>
      </c>
      <c r="AG6">
        <v>73.423444189999998</v>
      </c>
      <c r="AH6">
        <v>0.41266465200000002</v>
      </c>
      <c r="AK6">
        <v>89.447419420000003</v>
      </c>
      <c r="AL6">
        <v>26.384957409999998</v>
      </c>
      <c r="AM6">
        <v>50.946337890000002</v>
      </c>
      <c r="AN6">
        <v>43.779910549999997</v>
      </c>
      <c r="AO6">
        <v>0.87942348599999998</v>
      </c>
      <c r="AQ6">
        <f t="shared" si="0"/>
        <v>89.162651602433172</v>
      </c>
      <c r="AR6">
        <f t="shared" si="0"/>
        <v>23.922762902250913</v>
      </c>
      <c r="AS6" t="s">
        <v>58</v>
      </c>
    </row>
    <row r="7" spans="1:45" x14ac:dyDescent="0.3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>
        <v>93.177104108496195</v>
      </c>
      <c r="X7">
        <v>21.499245038050798</v>
      </c>
      <c r="Y7">
        <v>73.486483540440304</v>
      </c>
      <c r="Z7">
        <v>32.022395531272501</v>
      </c>
      <c r="AA7">
        <v>0.61490154753807602</v>
      </c>
      <c r="AD7">
        <v>77.169113150000001</v>
      </c>
      <c r="AE7">
        <v>16.42837741</v>
      </c>
      <c r="AF7">
        <v>44.062771349999998</v>
      </c>
      <c r="AG7">
        <v>82.767724630000004</v>
      </c>
      <c r="AH7">
        <v>0.39999096200000001</v>
      </c>
      <c r="AK7">
        <v>83.686885360000005</v>
      </c>
      <c r="AL7">
        <v>20.773140810000001</v>
      </c>
      <c r="AM7">
        <v>55.55</v>
      </c>
      <c r="AN7">
        <v>37.867496680000002</v>
      </c>
      <c r="AO7">
        <v>0.743035263</v>
      </c>
      <c r="AQ7">
        <f t="shared" si="0"/>
        <v>84.575029683082704</v>
      </c>
      <c r="AR7">
        <f t="shared" si="0"/>
        <v>20.107146853008466</v>
      </c>
      <c r="AS7" t="s">
        <v>59</v>
      </c>
    </row>
    <row r="8" spans="1:45" x14ac:dyDescent="0.3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>
        <v>81.486637415237297</v>
      </c>
      <c r="X8">
        <v>19.1447918866591</v>
      </c>
      <c r="Y8">
        <v>74.031066056245905</v>
      </c>
      <c r="Z8">
        <v>39.376805686203703</v>
      </c>
      <c r="AA8">
        <v>0.18933916119060801</v>
      </c>
      <c r="AD8">
        <v>64.848012229999995</v>
      </c>
      <c r="AE8">
        <v>15.258140279999999</v>
      </c>
      <c r="AF8">
        <v>39.387481909999998</v>
      </c>
      <c r="AG8">
        <v>87.233661229999996</v>
      </c>
      <c r="AH8">
        <v>0.29186589200000002</v>
      </c>
      <c r="AK8">
        <v>69.041849110000001</v>
      </c>
      <c r="AL8">
        <v>17.177560809999999</v>
      </c>
      <c r="AM8">
        <v>48.841601560000001</v>
      </c>
      <c r="AN8">
        <v>34.457664919999999</v>
      </c>
      <c r="AO8">
        <v>0.58623379099999995</v>
      </c>
      <c r="AQ8">
        <f t="shared" si="0"/>
        <v>70.850786110872875</v>
      </c>
      <c r="AR8">
        <f t="shared" si="0"/>
        <v>18.494039956109852</v>
      </c>
      <c r="AS8" t="s">
        <v>60</v>
      </c>
    </row>
    <row r="10" spans="1:45" x14ac:dyDescent="0.3">
      <c r="A10" t="s">
        <v>47</v>
      </c>
      <c r="B10" t="s">
        <v>41</v>
      </c>
      <c r="C10" t="s">
        <v>44</v>
      </c>
      <c r="D10" t="s">
        <v>42</v>
      </c>
      <c r="E10" t="s">
        <v>45</v>
      </c>
      <c r="F10" t="s">
        <v>43</v>
      </c>
      <c r="H10" t="s">
        <v>49</v>
      </c>
      <c r="I10" t="s">
        <v>41</v>
      </c>
      <c r="J10" t="s">
        <v>44</v>
      </c>
      <c r="K10" t="s">
        <v>42</v>
      </c>
      <c r="L10" t="s">
        <v>45</v>
      </c>
      <c r="M10" t="s">
        <v>43</v>
      </c>
      <c r="O10" t="s">
        <v>50</v>
      </c>
      <c r="P10" t="s">
        <v>41</v>
      </c>
      <c r="Q10" t="s">
        <v>44</v>
      </c>
      <c r="R10" t="s">
        <v>42</v>
      </c>
      <c r="S10" t="s">
        <v>45</v>
      </c>
      <c r="T10" t="s">
        <v>43</v>
      </c>
      <c r="V10" t="s">
        <v>51</v>
      </c>
      <c r="W10" t="s">
        <v>41</v>
      </c>
      <c r="X10" t="s">
        <v>44</v>
      </c>
      <c r="Y10" t="s">
        <v>42</v>
      </c>
      <c r="Z10" t="s">
        <v>45</v>
      </c>
      <c r="AA10" t="s">
        <v>43</v>
      </c>
      <c r="AC10" t="s">
        <v>52</v>
      </c>
      <c r="AD10" t="s">
        <v>41</v>
      </c>
      <c r="AE10" t="s">
        <v>44</v>
      </c>
      <c r="AF10" t="s">
        <v>42</v>
      </c>
      <c r="AG10" t="s">
        <v>45</v>
      </c>
      <c r="AH10" t="s">
        <v>43</v>
      </c>
      <c r="AJ10" t="s">
        <v>5</v>
      </c>
      <c r="AK10" t="s">
        <v>41</v>
      </c>
      <c r="AL10" t="s">
        <v>44</v>
      </c>
      <c r="AM10" t="s">
        <v>42</v>
      </c>
      <c r="AN10" t="s">
        <v>45</v>
      </c>
      <c r="AO10" t="s">
        <v>43</v>
      </c>
      <c r="AS10" t="s">
        <v>61</v>
      </c>
    </row>
    <row r="11" spans="1:45" x14ac:dyDescent="0.3">
      <c r="B11" s="1">
        <v>74.727588019999999</v>
      </c>
      <c r="C11" s="1">
        <v>121.5549405</v>
      </c>
      <c r="D11" s="1">
        <v>97.773862910000005</v>
      </c>
      <c r="E11" s="1">
        <v>134.6712168</v>
      </c>
      <c r="F11" s="1">
        <v>-0.17112992199999999</v>
      </c>
      <c r="I11" s="1">
        <v>51.221732750000001</v>
      </c>
      <c r="J11" s="1">
        <v>42.075007790000001</v>
      </c>
      <c r="K11" s="1">
        <v>68.432353410000005</v>
      </c>
      <c r="L11" s="1">
        <v>116.47335699999999</v>
      </c>
      <c r="M11" s="1">
        <v>-0.147764443</v>
      </c>
      <c r="P11" s="6">
        <v>51.2637692885626</v>
      </c>
      <c r="Q11" s="6">
        <v>41.825529466550798</v>
      </c>
      <c r="R11" s="6">
        <v>55.285505743152299</v>
      </c>
      <c r="S11" s="6">
        <v>132.31934555865399</v>
      </c>
      <c r="T11" s="6">
        <v>-3.0394168272295099E-2</v>
      </c>
      <c r="W11">
        <v>49.831306654875</v>
      </c>
      <c r="X11">
        <v>26.588204721810602</v>
      </c>
      <c r="Y11">
        <v>64.037926434152794</v>
      </c>
      <c r="Z11">
        <v>124.701917468971</v>
      </c>
      <c r="AA11">
        <v>-0.113924629770128</v>
      </c>
      <c r="AC11">
        <v>240</v>
      </c>
      <c r="AD11">
        <v>38.517221910000004</v>
      </c>
      <c r="AE11">
        <v>74.085212720000001</v>
      </c>
      <c r="AF11">
        <v>27.369951740000001</v>
      </c>
      <c r="AG11">
        <v>123.2107858</v>
      </c>
      <c r="AH11">
        <v>9.0473168000000007E-2</v>
      </c>
      <c r="AJ11">
        <v>240</v>
      </c>
      <c r="AK11">
        <v>25.535651431923601</v>
      </c>
      <c r="AL11">
        <v>83.034860832914902</v>
      </c>
      <c r="AM11">
        <v>15.993543543543501</v>
      </c>
      <c r="AN11">
        <v>183.16454360325599</v>
      </c>
      <c r="AO11">
        <v>5.2095824337317E-2</v>
      </c>
      <c r="AQ11">
        <f>AVERAGE(B11,I11,P11,W11,AD11,AK10)</f>
        <v>53.112323724687521</v>
      </c>
      <c r="AR11">
        <f t="shared" ref="AR11:AR30" si="1">AVERAGE(C11,J11,Q11,X11,AE11,AL11)</f>
        <v>64.860626005212723</v>
      </c>
      <c r="AS11" t="s">
        <v>54</v>
      </c>
    </row>
    <row r="12" spans="1:45" x14ac:dyDescent="0.3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1">
        <v>69.338423779999999</v>
      </c>
      <c r="Q12" s="1">
        <v>36.876617580000001</v>
      </c>
      <c r="R12" s="1">
        <v>27.56608413</v>
      </c>
      <c r="S12" s="1">
        <v>63.612844019999997</v>
      </c>
      <c r="T12" s="1">
        <v>0.65666517999999996</v>
      </c>
      <c r="W12">
        <v>75.119279239442804</v>
      </c>
      <c r="X12">
        <v>23.6884214506271</v>
      </c>
      <c r="Y12">
        <v>35.764182707578897</v>
      </c>
      <c r="Z12">
        <v>76.473298227940305</v>
      </c>
      <c r="AA12">
        <v>0.5146253325515</v>
      </c>
      <c r="AD12">
        <v>86.024078410000001</v>
      </c>
      <c r="AE12">
        <v>18.18511312</v>
      </c>
      <c r="AF12">
        <v>56.334313950000002</v>
      </c>
      <c r="AG12">
        <v>52.115482669999999</v>
      </c>
      <c r="AH12">
        <v>0.56969182500000004</v>
      </c>
      <c r="AK12">
        <v>56.845981547650702</v>
      </c>
      <c r="AL12">
        <v>25.413352245082802</v>
      </c>
      <c r="AM12">
        <v>32.898423423423402</v>
      </c>
      <c r="AN12">
        <v>80.733166584146701</v>
      </c>
      <c r="AO12">
        <v>0.29662602295262602</v>
      </c>
      <c r="AQ12">
        <f t="shared" ref="AQ12:AQ30" si="2">AVERAGE(B12,I12,P12,W12,AD12,AK12)</f>
        <v>71.470044782848916</v>
      </c>
      <c r="AR12">
        <f t="shared" si="1"/>
        <v>26.187512249284982</v>
      </c>
      <c r="AS12" t="s">
        <v>57</v>
      </c>
    </row>
    <row r="13" spans="1:45" x14ac:dyDescent="0.3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>
        <v>74.270395755029796</v>
      </c>
      <c r="X13">
        <v>22.6468153578525</v>
      </c>
      <c r="Y13">
        <v>35.108760561590699</v>
      </c>
      <c r="Z13">
        <v>79.310404475371598</v>
      </c>
      <c r="AA13">
        <v>0.49377676803552301</v>
      </c>
      <c r="AD13">
        <v>82.488505279999998</v>
      </c>
      <c r="AE13">
        <v>20.079981660000001</v>
      </c>
      <c r="AF13">
        <v>53.678743769999997</v>
      </c>
      <c r="AG13">
        <v>50.483673269999997</v>
      </c>
      <c r="AH13">
        <v>0.57067482700000005</v>
      </c>
      <c r="AK13">
        <v>52.486427390539099</v>
      </c>
      <c r="AL13">
        <v>26.651731131765601</v>
      </c>
      <c r="AM13">
        <v>34.423648648648602</v>
      </c>
      <c r="AN13">
        <v>61.797181917897099</v>
      </c>
      <c r="AO13">
        <v>0.29229130166305101</v>
      </c>
      <c r="AQ13">
        <f t="shared" si="2"/>
        <v>70.668064265403771</v>
      </c>
      <c r="AR13">
        <f t="shared" si="1"/>
        <v>24.066442252212884</v>
      </c>
      <c r="AS13" t="s">
        <v>58</v>
      </c>
    </row>
    <row r="14" spans="1:45" x14ac:dyDescent="0.3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>
        <v>68.748397081582993</v>
      </c>
      <c r="X14">
        <v>21.851268376593001</v>
      </c>
      <c r="Y14">
        <v>33.9386315990089</v>
      </c>
      <c r="Z14">
        <v>77.042544709568602</v>
      </c>
      <c r="AA14">
        <v>0.45182522999205499</v>
      </c>
      <c r="AD14">
        <v>72.017685729999997</v>
      </c>
      <c r="AE14">
        <v>18.364511790000002</v>
      </c>
      <c r="AF14">
        <v>48.471703959999999</v>
      </c>
      <c r="AG14">
        <v>42.689945420000001</v>
      </c>
      <c r="AH14">
        <v>0.55155801999999998</v>
      </c>
      <c r="AK14">
        <v>41.801450589301901</v>
      </c>
      <c r="AL14">
        <v>64.865159137675306</v>
      </c>
      <c r="AM14">
        <v>18.0631381381381</v>
      </c>
      <c r="AN14">
        <v>118.045425642322</v>
      </c>
      <c r="AO14">
        <v>0.20109472537369499</v>
      </c>
      <c r="AQ14">
        <f t="shared" si="2"/>
        <v>63.948035039373231</v>
      </c>
      <c r="AR14">
        <f t="shared" si="1"/>
        <v>29.9272540285546</v>
      </c>
      <c r="AS14" t="s">
        <v>59</v>
      </c>
    </row>
    <row r="15" spans="1:45" x14ac:dyDescent="0.3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>
        <v>58.084346672562397</v>
      </c>
      <c r="X15">
        <v>40.406603882933403</v>
      </c>
      <c r="Y15">
        <v>24.723588082078599</v>
      </c>
      <c r="Z15">
        <v>101.749487251201</v>
      </c>
      <c r="AA15">
        <v>0.32787151554014199</v>
      </c>
      <c r="AD15">
        <v>56.388440750000001</v>
      </c>
      <c r="AE15">
        <v>30.98783216</v>
      </c>
      <c r="AF15">
        <v>35.708497850000001</v>
      </c>
      <c r="AG15">
        <v>55.329036160000001</v>
      </c>
      <c r="AH15">
        <v>0.37376293399999999</v>
      </c>
      <c r="AK15">
        <v>38.537784651485197</v>
      </c>
      <c r="AL15">
        <v>47.093624293245298</v>
      </c>
      <c r="AM15">
        <v>25.092192192192101</v>
      </c>
      <c r="AN15">
        <v>76.200915273949803</v>
      </c>
      <c r="AO15">
        <v>0.17644922519571801</v>
      </c>
      <c r="AQ15">
        <f t="shared" si="2"/>
        <v>54.674380075486376</v>
      </c>
      <c r="AR15">
        <f t="shared" si="1"/>
        <v>34.988943921765795</v>
      </c>
      <c r="AS15" t="s">
        <v>60</v>
      </c>
    </row>
    <row r="16" spans="1:45" s="4" customFormat="1" x14ac:dyDescent="0.3">
      <c r="AQ16"/>
      <c r="AR16"/>
    </row>
    <row r="17" spans="1:45" s="5" customFormat="1" x14ac:dyDescent="0.3">
      <c r="A17" s="5" t="s">
        <v>48</v>
      </c>
      <c r="AR17"/>
    </row>
    <row r="18" spans="1:45" x14ac:dyDescent="0.3">
      <c r="A18" t="s">
        <v>18</v>
      </c>
      <c r="B18" t="s">
        <v>41</v>
      </c>
      <c r="C18" t="s">
        <v>44</v>
      </c>
      <c r="D18" t="s">
        <v>42</v>
      </c>
      <c r="E18" t="s">
        <v>45</v>
      </c>
      <c r="F18" t="s">
        <v>43</v>
      </c>
      <c r="H18" t="s">
        <v>19</v>
      </c>
      <c r="I18" t="s">
        <v>41</v>
      </c>
      <c r="J18" t="s">
        <v>44</v>
      </c>
      <c r="K18" t="s">
        <v>42</v>
      </c>
      <c r="L18" t="s">
        <v>45</v>
      </c>
      <c r="M18" t="s">
        <v>43</v>
      </c>
      <c r="O18" t="s">
        <v>20</v>
      </c>
      <c r="P18" t="s">
        <v>41</v>
      </c>
      <c r="Q18" t="s">
        <v>44</v>
      </c>
      <c r="R18" t="s">
        <v>42</v>
      </c>
      <c r="S18" t="s">
        <v>45</v>
      </c>
      <c r="T18" t="s">
        <v>43</v>
      </c>
      <c r="V18" t="s">
        <v>16</v>
      </c>
      <c r="W18" t="s">
        <v>41</v>
      </c>
      <c r="X18" t="s">
        <v>44</v>
      </c>
      <c r="Y18" t="s">
        <v>42</v>
      </c>
      <c r="Z18" t="s">
        <v>45</v>
      </c>
      <c r="AA18" t="s">
        <v>43</v>
      </c>
      <c r="AC18" t="s">
        <v>26</v>
      </c>
      <c r="AD18" t="s">
        <v>41</v>
      </c>
      <c r="AE18" t="s">
        <v>44</v>
      </c>
      <c r="AF18" t="s">
        <v>42</v>
      </c>
      <c r="AG18" t="s">
        <v>45</v>
      </c>
      <c r="AH18" t="s">
        <v>43</v>
      </c>
      <c r="AJ18" t="s">
        <v>5</v>
      </c>
      <c r="AK18" t="s">
        <v>41</v>
      </c>
      <c r="AL18" t="s">
        <v>44</v>
      </c>
      <c r="AM18" t="s">
        <v>42</v>
      </c>
      <c r="AN18" t="s">
        <v>45</v>
      </c>
      <c r="AO18" t="s">
        <v>43</v>
      </c>
      <c r="AS18" t="s">
        <v>56</v>
      </c>
    </row>
    <row r="19" spans="1:45" x14ac:dyDescent="0.3">
      <c r="A19" t="s">
        <v>40</v>
      </c>
      <c r="B19" s="7">
        <v>119.725438</v>
      </c>
      <c r="C19" s="7">
        <v>25.355770249999999</v>
      </c>
      <c r="D19" s="7">
        <v>53.764888859999999</v>
      </c>
      <c r="E19" s="7">
        <v>36.205752629999999</v>
      </c>
      <c r="F19" s="7">
        <v>1.8218251059999999</v>
      </c>
      <c r="H19" t="s">
        <v>40</v>
      </c>
      <c r="I19" s="1">
        <v>378.84733060000002</v>
      </c>
      <c r="J19" s="1">
        <v>96.764495269999998</v>
      </c>
      <c r="K19" s="1">
        <v>50.449615090000002</v>
      </c>
      <c r="L19" s="1">
        <v>71.516004379999998</v>
      </c>
      <c r="M19" s="1">
        <v>4.5919471920000001</v>
      </c>
      <c r="O19" t="s">
        <v>40</v>
      </c>
      <c r="P19" s="1">
        <v>605.50656409999999</v>
      </c>
      <c r="Q19" s="1">
        <v>158.3613843</v>
      </c>
      <c r="R19" s="1">
        <v>74.503212099999999</v>
      </c>
      <c r="S19" s="1">
        <v>112.2144729</v>
      </c>
      <c r="T19" s="1">
        <v>4.7320397989999998</v>
      </c>
      <c r="V19" t="s">
        <v>40</v>
      </c>
      <c r="W19" s="1">
        <v>466.57918549999999</v>
      </c>
      <c r="X19" s="1">
        <v>320.77717760000002</v>
      </c>
      <c r="Y19" s="1">
        <v>189.5367067</v>
      </c>
      <c r="Z19" s="1">
        <v>242.31190950000001</v>
      </c>
      <c r="AA19" s="1">
        <v>1.143330014</v>
      </c>
      <c r="AC19" t="s">
        <v>40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J19" t="s">
        <v>40</v>
      </c>
      <c r="AK19">
        <v>231.021346698222</v>
      </c>
      <c r="AL19">
        <v>175.20277310206899</v>
      </c>
      <c r="AM19">
        <v>153.04072865463201</v>
      </c>
      <c r="AN19">
        <v>159.92863947311099</v>
      </c>
      <c r="AO19">
        <v>0.48759633234234401</v>
      </c>
      <c r="AQ19">
        <f t="shared" ref="AQ19:AR23" si="3">AVERAGE(B19,I19,P19,W19,AD19,AK19)</f>
        <v>360.33597297964445</v>
      </c>
      <c r="AR19">
        <f t="shared" si="3"/>
        <v>155.29232010441379</v>
      </c>
      <c r="AS19" t="s">
        <v>54</v>
      </c>
    </row>
    <row r="20" spans="1:45" x14ac:dyDescent="0.3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V20">
        <v>197</v>
      </c>
      <c r="W20">
        <v>111.0431605</v>
      </c>
      <c r="X20">
        <v>28.798794600000001</v>
      </c>
      <c r="Y20">
        <v>71.949724290000006</v>
      </c>
      <c r="Z20">
        <v>32.796244369999997</v>
      </c>
      <c r="AA20">
        <v>1.1920095399999999</v>
      </c>
      <c r="AD20">
        <v>90.695588771418102</v>
      </c>
      <c r="AE20">
        <v>29.271173706288</v>
      </c>
      <c r="AF20">
        <v>53.090173410404603</v>
      </c>
      <c r="AG20">
        <v>55.099275963693898</v>
      </c>
      <c r="AH20">
        <v>0.68250289506149797</v>
      </c>
      <c r="AK20">
        <v>98.790059863566697</v>
      </c>
      <c r="AL20">
        <v>26.578986757340001</v>
      </c>
      <c r="AM20">
        <v>43.881944731298198</v>
      </c>
      <c r="AN20">
        <v>41.0218715360472</v>
      </c>
      <c r="AO20">
        <v>1.3385082902426499</v>
      </c>
      <c r="AQ20">
        <f t="shared" si="3"/>
        <v>94.879901320830811</v>
      </c>
      <c r="AR20">
        <f t="shared" si="3"/>
        <v>29.209879448938</v>
      </c>
      <c r="AS20" t="s">
        <v>57</v>
      </c>
    </row>
    <row r="21" spans="1:45" x14ac:dyDescent="0.3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>
        <v>102.58562480000001</v>
      </c>
      <c r="X21">
        <v>26.783030629999999</v>
      </c>
      <c r="Y21">
        <v>70.530327600000007</v>
      </c>
      <c r="Z21">
        <v>31.625001879999999</v>
      </c>
      <c r="AA21">
        <v>1.0136061750000001</v>
      </c>
      <c r="AD21">
        <v>85.191396281443602</v>
      </c>
      <c r="AE21">
        <v>24.804084819887699</v>
      </c>
      <c r="AF21">
        <v>53.842389210019199</v>
      </c>
      <c r="AG21">
        <v>52.9631294195691</v>
      </c>
      <c r="AH21">
        <v>0.591902469038043</v>
      </c>
      <c r="AK21">
        <v>98.451807508469003</v>
      </c>
      <c r="AL21">
        <v>27.1272288860633</v>
      </c>
      <c r="AM21">
        <v>45.341319344045601</v>
      </c>
      <c r="AN21">
        <v>40.731789000072602</v>
      </c>
      <c r="AO21">
        <v>1.3039075736233601</v>
      </c>
      <c r="AQ21">
        <f t="shared" si="3"/>
        <v>89.625775851652108</v>
      </c>
      <c r="AR21">
        <f t="shared" si="3"/>
        <v>27.885748037658502</v>
      </c>
      <c r="AS21" t="s">
        <v>58</v>
      </c>
    </row>
    <row r="22" spans="1:45" x14ac:dyDescent="0.3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>
        <v>91.777236340000002</v>
      </c>
      <c r="X22">
        <v>19.78337638</v>
      </c>
      <c r="Y22">
        <v>69.963779869999996</v>
      </c>
      <c r="Z22">
        <v>29.87002309</v>
      </c>
      <c r="AA22">
        <v>0.73027919699999999</v>
      </c>
      <c r="AD22">
        <v>75.830842143638307</v>
      </c>
      <c r="AE22">
        <v>18.472368648424101</v>
      </c>
      <c r="AF22">
        <v>49.587475915221503</v>
      </c>
      <c r="AG22">
        <v>63.754272645265701</v>
      </c>
      <c r="AH22">
        <v>0.411633058296141</v>
      </c>
      <c r="AK22">
        <v>84.123300385168605</v>
      </c>
      <c r="AL22">
        <v>21.628108768635101</v>
      </c>
      <c r="AM22">
        <v>43.375645421124297</v>
      </c>
      <c r="AN22">
        <v>38.886596287600497</v>
      </c>
      <c r="AO22">
        <v>1.0478586159271801</v>
      </c>
      <c r="AQ22">
        <f t="shared" si="3"/>
        <v>80.333328781467813</v>
      </c>
      <c r="AR22">
        <f t="shared" si="3"/>
        <v>22.291451111176531</v>
      </c>
      <c r="AS22" t="s">
        <v>59</v>
      </c>
    </row>
    <row r="23" spans="1:45" x14ac:dyDescent="0.3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>
        <v>78.705360249999998</v>
      </c>
      <c r="X23">
        <v>17.187719810000001</v>
      </c>
      <c r="Y23">
        <v>65.021083360000006</v>
      </c>
      <c r="Z23">
        <v>24.884516250000001</v>
      </c>
      <c r="AA23">
        <v>0.54991130799999999</v>
      </c>
      <c r="AD23">
        <v>67.206343419613503</v>
      </c>
      <c r="AE23">
        <v>14.3931973646282</v>
      </c>
      <c r="AF23">
        <v>52.638342967244697</v>
      </c>
      <c r="AG23">
        <v>51.1096033526482</v>
      </c>
      <c r="AH23">
        <v>0.28503450421737597</v>
      </c>
      <c r="AK23">
        <v>68.764211796371001</v>
      </c>
      <c r="AL23">
        <v>18.106176656643999</v>
      </c>
      <c r="AM23">
        <v>39.1668387789665</v>
      </c>
      <c r="AN23">
        <v>35.783251985355299</v>
      </c>
      <c r="AO23">
        <v>0.827129211998887</v>
      </c>
      <c r="AQ23">
        <f t="shared" si="3"/>
        <v>67.515508329330757</v>
      </c>
      <c r="AR23">
        <f t="shared" si="3"/>
        <v>19.75171241854537</v>
      </c>
      <c r="AS23" t="s">
        <v>60</v>
      </c>
    </row>
    <row r="25" spans="1:45" x14ac:dyDescent="0.3">
      <c r="A25" t="s">
        <v>47</v>
      </c>
      <c r="B25" t="s">
        <v>41</v>
      </c>
      <c r="C25" t="s">
        <v>44</v>
      </c>
      <c r="D25" t="s">
        <v>42</v>
      </c>
      <c r="E25" t="s">
        <v>45</v>
      </c>
      <c r="F25" t="s">
        <v>43</v>
      </c>
      <c r="H25" t="s">
        <v>49</v>
      </c>
      <c r="I25" t="s">
        <v>41</v>
      </c>
      <c r="J25" t="s">
        <v>44</v>
      </c>
      <c r="K25" t="s">
        <v>42</v>
      </c>
      <c r="L25" t="s">
        <v>45</v>
      </c>
      <c r="M25" t="s">
        <v>43</v>
      </c>
      <c r="O25" t="s">
        <v>50</v>
      </c>
      <c r="P25" t="s">
        <v>41</v>
      </c>
      <c r="Q25" t="s">
        <v>44</v>
      </c>
      <c r="R25" t="s">
        <v>42</v>
      </c>
      <c r="S25" t="s">
        <v>45</v>
      </c>
      <c r="T25" t="s">
        <v>43</v>
      </c>
      <c r="V25" t="s">
        <v>51</v>
      </c>
      <c r="W25" t="s">
        <v>41</v>
      </c>
      <c r="X25" t="s">
        <v>44</v>
      </c>
      <c r="Y25" t="s">
        <v>42</v>
      </c>
      <c r="Z25" t="s">
        <v>45</v>
      </c>
      <c r="AA25" t="s">
        <v>43</v>
      </c>
      <c r="AC25" t="s">
        <v>52</v>
      </c>
      <c r="AD25" t="s">
        <v>41</v>
      </c>
      <c r="AE25" t="s">
        <v>44</v>
      </c>
      <c r="AF25" t="s">
        <v>42</v>
      </c>
      <c r="AG25" t="s">
        <v>45</v>
      </c>
      <c r="AH25" t="s">
        <v>43</v>
      </c>
      <c r="AJ25" t="s">
        <v>53</v>
      </c>
      <c r="AK25" t="s">
        <v>41</v>
      </c>
      <c r="AL25" t="s">
        <v>44</v>
      </c>
      <c r="AM25" t="s">
        <v>42</v>
      </c>
      <c r="AN25" t="s">
        <v>45</v>
      </c>
      <c r="AO25" t="s">
        <v>43</v>
      </c>
      <c r="AS25" t="s">
        <v>61</v>
      </c>
    </row>
    <row r="26" spans="1:45" x14ac:dyDescent="0.3">
      <c r="B26" s="7">
        <v>217.23547009999999</v>
      </c>
      <c r="C26" s="7">
        <v>169.8909237</v>
      </c>
      <c r="D26" s="7">
        <v>111.9335835</v>
      </c>
      <c r="E26" s="7">
        <v>134.58941619999999</v>
      </c>
      <c r="F26" s="7">
        <v>0.78239351599999996</v>
      </c>
      <c r="I26" s="7">
        <v>320.50928998009198</v>
      </c>
      <c r="J26" s="7">
        <v>166.40371173674501</v>
      </c>
      <c r="K26" s="7">
        <v>36.439827911362499</v>
      </c>
      <c r="L26" s="7">
        <v>76.222305458317393</v>
      </c>
      <c r="M26" s="7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V26">
        <v>197</v>
      </c>
      <c r="W26" s="1">
        <v>283.061890275883</v>
      </c>
      <c r="X26" s="1">
        <v>162.92368484435301</v>
      </c>
      <c r="Y26" s="1">
        <v>47.295598279787498</v>
      </c>
      <c r="Z26" s="1">
        <v>55.792144320913501</v>
      </c>
      <c r="AA26" s="1">
        <v>4.22579728500809</v>
      </c>
      <c r="AC26" s="1">
        <v>240</v>
      </c>
      <c r="AD26">
        <v>130.40752230000001</v>
      </c>
      <c r="AE26">
        <v>213.5668225</v>
      </c>
      <c r="AF26">
        <v>96.191499289999996</v>
      </c>
      <c r="AG26">
        <v>181.72889079999999</v>
      </c>
      <c r="AH26">
        <v>0.188280591</v>
      </c>
      <c r="AJ26">
        <v>240</v>
      </c>
      <c r="AK26">
        <v>236.23588570000001</v>
      </c>
      <c r="AL26">
        <v>91.097928909999993</v>
      </c>
      <c r="AM26">
        <v>64.301562820000001</v>
      </c>
      <c r="AN26">
        <v>66.785661689999998</v>
      </c>
      <c r="AO26">
        <v>2.5744196970000002</v>
      </c>
      <c r="AQ26">
        <f t="shared" si="2"/>
        <v>259.54436532599584</v>
      </c>
      <c r="AR26">
        <f t="shared" si="1"/>
        <v>164.33770891518299</v>
      </c>
      <c r="AS26" t="s">
        <v>54</v>
      </c>
    </row>
    <row r="27" spans="1:45" x14ac:dyDescent="0.3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1">
        <v>74.010935250000003</v>
      </c>
      <c r="Q27" s="1">
        <v>28.255675360000001</v>
      </c>
      <c r="R27" s="1">
        <v>36.626354419999998</v>
      </c>
      <c r="S27" s="1">
        <v>51.243071239999999</v>
      </c>
      <c r="T27" s="1">
        <v>0.72955386799999999</v>
      </c>
      <c r="W27">
        <v>75.0960872757788</v>
      </c>
      <c r="X27">
        <v>23.5414336054112</v>
      </c>
      <c r="Y27">
        <v>43.147862383000202</v>
      </c>
      <c r="Z27">
        <v>36.075649128109298</v>
      </c>
      <c r="AA27">
        <v>0.885589744465202</v>
      </c>
      <c r="AD27">
        <v>86.405740879999996</v>
      </c>
      <c r="AE27">
        <v>25.823462880000001</v>
      </c>
      <c r="AF27">
        <v>37.227006379999999</v>
      </c>
      <c r="AG27">
        <v>56.075540969999999</v>
      </c>
      <c r="AH27">
        <v>0.87700864999999995</v>
      </c>
      <c r="AK27">
        <v>63.16668902</v>
      </c>
      <c r="AL27">
        <v>18.78402123</v>
      </c>
      <c r="AM27">
        <v>43.528556930000001</v>
      </c>
      <c r="AN27">
        <v>29.533126960000001</v>
      </c>
      <c r="AO27">
        <v>0.66495268600000002</v>
      </c>
      <c r="AQ27">
        <f t="shared" si="2"/>
        <v>72.323834082681401</v>
      </c>
      <c r="AR27">
        <f t="shared" si="1"/>
        <v>26.04972263763807</v>
      </c>
      <c r="AS27" t="s">
        <v>57</v>
      </c>
    </row>
    <row r="28" spans="1:45" x14ac:dyDescent="0.3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>
        <v>75.056750236022197</v>
      </c>
      <c r="X28">
        <v>22.936913325025099</v>
      </c>
      <c r="Y28">
        <v>43.172843410068303</v>
      </c>
      <c r="Z28">
        <v>34.533478422913703</v>
      </c>
      <c r="AA28">
        <v>0.92327527610998505</v>
      </c>
      <c r="AD28">
        <v>84.616297450000005</v>
      </c>
      <c r="AE28">
        <v>23.359888609999999</v>
      </c>
      <c r="AF28">
        <v>43.15293123</v>
      </c>
      <c r="AG28">
        <v>51.479169390000003</v>
      </c>
      <c r="AH28">
        <v>0.80543969000000004</v>
      </c>
      <c r="AK28">
        <v>62.888091729999999</v>
      </c>
      <c r="AL28">
        <v>16.7446813</v>
      </c>
      <c r="AM28">
        <v>45.242419320000003</v>
      </c>
      <c r="AN28">
        <v>24.76399361</v>
      </c>
      <c r="AO28">
        <v>0.71255358400000002</v>
      </c>
      <c r="AQ28">
        <f t="shared" si="2"/>
        <v>72.469936741064146</v>
      </c>
      <c r="AR28">
        <f t="shared" si="1"/>
        <v>23.794394322493769</v>
      </c>
      <c r="AS28" t="s">
        <v>58</v>
      </c>
    </row>
    <row r="29" spans="1:45" x14ac:dyDescent="0.3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>
        <v>64.506556173292694</v>
      </c>
      <c r="X29">
        <v>18.886208022827201</v>
      </c>
      <c r="Y29">
        <v>28.657475335188401</v>
      </c>
      <c r="Z29">
        <v>96.071502934507393</v>
      </c>
      <c r="AA29">
        <v>0.37314999498387003</v>
      </c>
      <c r="AD29">
        <v>72.522799759999998</v>
      </c>
      <c r="AE29">
        <v>18.40911504</v>
      </c>
      <c r="AF29">
        <v>40.821677399999999</v>
      </c>
      <c r="AG29">
        <v>49.934479469999999</v>
      </c>
      <c r="AH29">
        <v>0.63485436699999998</v>
      </c>
      <c r="AK29">
        <v>55.714630550000003</v>
      </c>
      <c r="AL29">
        <v>15.31056502</v>
      </c>
      <c r="AM29">
        <v>41.425248629999999</v>
      </c>
      <c r="AN29">
        <v>45.418457189999998</v>
      </c>
      <c r="AO29">
        <v>0.31461618899999999</v>
      </c>
      <c r="AQ29">
        <f t="shared" si="2"/>
        <v>63.167422010275601</v>
      </c>
      <c r="AR29">
        <f t="shared" si="1"/>
        <v>20.121480490673768</v>
      </c>
      <c r="AS29" t="s">
        <v>59</v>
      </c>
    </row>
    <row r="30" spans="1:45" x14ac:dyDescent="0.3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>
        <v>56.900555963495201</v>
      </c>
      <c r="X30">
        <v>15.565731898994899</v>
      </c>
      <c r="Y30">
        <v>38.178219074120904</v>
      </c>
      <c r="Z30">
        <v>38.878455007430603</v>
      </c>
      <c r="AA30">
        <v>0.481560722662359</v>
      </c>
      <c r="AD30">
        <v>63.067063179999998</v>
      </c>
      <c r="AE30">
        <v>19.575029489999999</v>
      </c>
      <c r="AF30">
        <v>41.013730580000001</v>
      </c>
      <c r="AG30">
        <v>47.740960690000001</v>
      </c>
      <c r="AH30">
        <v>0.461937345</v>
      </c>
      <c r="AK30">
        <v>48.208394800000001</v>
      </c>
      <c r="AL30">
        <v>15.53523274</v>
      </c>
      <c r="AM30">
        <v>39.483945609999999</v>
      </c>
      <c r="AN30">
        <v>43.847469070000002</v>
      </c>
      <c r="AO30">
        <v>0.198972697</v>
      </c>
      <c r="AQ30">
        <f t="shared" si="2"/>
        <v>56.911136158699037</v>
      </c>
      <c r="AR30">
        <f t="shared" si="1"/>
        <v>19.405997575798978</v>
      </c>
      <c r="AS30" t="s">
        <v>60</v>
      </c>
    </row>
    <row r="31" spans="1:45" s="5" customForma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57F-E798-4F5D-A40D-A65A808483B8}">
  <dimension ref="A1:CA125"/>
  <sheetViews>
    <sheetView topLeftCell="BE85" zoomScale="85" zoomScaleNormal="85" workbookViewId="0">
      <selection activeCell="BP118" sqref="BP118"/>
    </sheetView>
  </sheetViews>
  <sheetFormatPr defaultRowHeight="14.4" x14ac:dyDescent="0.3"/>
  <cols>
    <col min="2" max="2" width="14.5546875" customWidth="1"/>
    <col min="3" max="3" width="16.21875" customWidth="1"/>
    <col min="4" max="4" width="17.33203125" customWidth="1"/>
    <col min="5" max="5" width="14.88671875" customWidth="1"/>
    <col min="6" max="6" width="19.88671875" customWidth="1"/>
    <col min="7" max="7" width="11.6640625" customWidth="1"/>
    <col min="9" max="9" width="8.88671875" style="6"/>
  </cols>
  <sheetData>
    <row r="1" spans="1:79" s="4" customFormat="1" x14ac:dyDescent="0.3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P1" s="4" t="s">
        <v>73</v>
      </c>
      <c r="BQ1" s="4" t="s">
        <v>74</v>
      </c>
    </row>
    <row r="2" spans="1:79" s="6" customFormat="1" x14ac:dyDescent="0.3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9" s="4" customFormat="1" x14ac:dyDescent="0.3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  <c r="BU3" s="4">
        <f>_xlfn.STDEV.S(B3,M3,X3,AI3,AT3,BE3)</f>
        <v>21.432930284464554</v>
      </c>
      <c r="BV3" s="4">
        <f>0.011*BU3 + 0.0755</f>
        <v>0.31126223312911006</v>
      </c>
    </row>
    <row r="4" spans="1:79" s="6" customFormat="1" x14ac:dyDescent="0.3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P7" si="1">AVERAGE(B4,M4,X4,AI4,AT4,BE4)</f>
        <v>99.053648238333338</v>
      </c>
      <c r="BQ4" s="4">
        <f t="shared" ref="BQ4:BQ7" si="2">AVERAGE(C4,N4,Y4,AJ4,AU4,BF4)</f>
        <v>27.209904683333331</v>
      </c>
      <c r="BR4" s="4">
        <f t="shared" si="0"/>
        <v>2752.1875</v>
      </c>
      <c r="BS4" s="4">
        <f t="shared" si="0"/>
        <v>3.7747866166666665E-2</v>
      </c>
      <c r="BU4" s="4">
        <f>_xlfn.STDEV.S(B4,M4,X4,AI4,AT4,BE4)</f>
        <v>9.3439107512718707</v>
      </c>
      <c r="BV4" s="4">
        <f t="shared" ref="BV4:BV14" si="3">0.011*BU4 + 0.0755</f>
        <v>0.17828301826399057</v>
      </c>
      <c r="BX4" s="4"/>
      <c r="BY4" s="4"/>
      <c r="CA4" s="4"/>
    </row>
    <row r="5" spans="1:79" s="4" customFormat="1" x14ac:dyDescent="0.3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2"/>
        <v>23.481050525000001</v>
      </c>
      <c r="BR5" s="4">
        <f t="shared" si="0"/>
        <v>2752.1875</v>
      </c>
      <c r="BS5" s="4">
        <f t="shared" si="0"/>
        <v>3.5708939666666668E-2</v>
      </c>
      <c r="BU5" s="4">
        <f t="shared" ref="BU5:BU30" si="4">_xlfn.STDEV.S(B5,M5,X5,AI5,AT5,BE5)</f>
        <v>8.3917185290844287</v>
      </c>
      <c r="BV5" s="4">
        <f t="shared" si="3"/>
        <v>0.16780890381992869</v>
      </c>
    </row>
    <row r="6" spans="1:79" s="6" customFormat="1" x14ac:dyDescent="0.3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2"/>
        <v>19.659442643333335</v>
      </c>
      <c r="BR6" s="4">
        <f t="shared" si="0"/>
        <v>2752.1875</v>
      </c>
      <c r="BS6" s="4">
        <f t="shared" si="0"/>
        <v>3.1748400666666662E-2</v>
      </c>
      <c r="BU6" s="4">
        <f t="shared" si="4"/>
        <v>6.2053801481128072</v>
      </c>
      <c r="BV6" s="4">
        <f t="shared" si="3"/>
        <v>0.14375918162924087</v>
      </c>
      <c r="BX6" s="4"/>
      <c r="BY6" s="4"/>
      <c r="CA6" s="4"/>
    </row>
    <row r="7" spans="1:79" s="4" customFormat="1" x14ac:dyDescent="0.3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2"/>
        <v>20.321865680000002</v>
      </c>
      <c r="BR7" s="4">
        <f t="shared" si="0"/>
        <v>2748.375</v>
      </c>
      <c r="BS7" s="4">
        <f t="shared" si="0"/>
        <v>2.7151690999999999E-2</v>
      </c>
      <c r="BU7" s="4">
        <f t="shared" si="4"/>
        <v>6.4937418464480867</v>
      </c>
      <c r="BV7" s="4">
        <f t="shared" si="3"/>
        <v>0.14693116031092895</v>
      </c>
    </row>
    <row r="8" spans="1:79" s="6" customFormat="1" x14ac:dyDescent="0.3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U8" s="4" t="e">
        <f t="shared" si="4"/>
        <v>#DIV/0!</v>
      </c>
      <c r="BV8" s="4"/>
      <c r="BX8" s="4"/>
      <c r="BY8" s="4"/>
    </row>
    <row r="9" spans="1:79" s="4" customFormat="1" x14ac:dyDescent="0.3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Q12" si="5">AVERAGE(C10,N10,Y10,AJ10,AU10,BF10)</f>
        <v>66.267198298233311</v>
      </c>
      <c r="BR9" s="4">
        <f t="shared" ref="BR9:BR13" si="6">AVERAGE(D10,O10,Z10,AK10,AV10,BG10)</f>
        <v>2723.9791666666665</v>
      </c>
      <c r="BS9" s="4">
        <f t="shared" ref="BS9:BS13" si="7">AVERAGE(E10,P10,AA10,AL10,AW10,BH10)</f>
        <v>2.2343671991154918E-2</v>
      </c>
      <c r="BU9" s="4" t="e">
        <f t="shared" si="4"/>
        <v>#DIV/0!</v>
      </c>
    </row>
    <row r="10" spans="1:79" s="6" customFormat="1" x14ac:dyDescent="0.3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8">AVERAGE(B11,M11,X11,AI11,AT11,BE11)</f>
        <v>74.208596095121223</v>
      </c>
      <c r="BQ10" s="6">
        <f t="shared" si="5"/>
        <v>26.320449097278583</v>
      </c>
      <c r="BR10" s="6">
        <f t="shared" si="6"/>
        <v>2815.3125</v>
      </c>
      <c r="BS10" s="6">
        <f t="shared" si="7"/>
        <v>3.1500426738046879E-2</v>
      </c>
      <c r="BU10" s="4">
        <f t="shared" si="4"/>
        <v>14.891062965519057</v>
      </c>
      <c r="BV10" s="4">
        <f t="shared" si="3"/>
        <v>0.23930169262070961</v>
      </c>
      <c r="BX10" s="4"/>
      <c r="BY10" s="4"/>
    </row>
    <row r="11" spans="1:79" s="4" customFormat="1" x14ac:dyDescent="0.3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8"/>
        <v>70.712062505562912</v>
      </c>
      <c r="BQ11" s="4">
        <f t="shared" si="5"/>
        <v>23.904684290768984</v>
      </c>
      <c r="BR11" s="4">
        <f t="shared" si="6"/>
        <v>2723.9791666666665</v>
      </c>
      <c r="BS11" s="4">
        <f t="shared" si="7"/>
        <v>3.1187472305956299E-2</v>
      </c>
      <c r="BU11" s="4">
        <f t="shared" si="4"/>
        <v>11.835782712694566</v>
      </c>
      <c r="BV11" s="4">
        <f t="shared" si="3"/>
        <v>0.20569360983964025</v>
      </c>
    </row>
    <row r="12" spans="1:79" s="6" customFormat="1" x14ac:dyDescent="0.3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8"/>
        <v>63.180655873432045</v>
      </c>
      <c r="BQ12" s="6">
        <f t="shared" si="5"/>
        <v>29.855919365346697</v>
      </c>
      <c r="BR12" s="6">
        <f t="shared" si="6"/>
        <v>2723.9791666666665</v>
      </c>
      <c r="BS12" s="6">
        <f t="shared" si="7"/>
        <v>2.8050714851571169E-2</v>
      </c>
      <c r="BU12" s="4">
        <f t="shared" si="4"/>
        <v>10.978355757437948</v>
      </c>
      <c r="BV12" s="4">
        <f t="shared" si="3"/>
        <v>0.19626191333181742</v>
      </c>
      <c r="BX12" s="4"/>
      <c r="BY12" s="4"/>
    </row>
    <row r="13" spans="1:79" s="4" customFormat="1" x14ac:dyDescent="0.3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8"/>
        <v>53.146133306819422</v>
      </c>
      <c r="BQ13" s="4">
        <f t="shared" si="8"/>
        <v>34.536223786286136</v>
      </c>
      <c r="BR13" s="4">
        <f t="shared" si="6"/>
        <v>2857.75</v>
      </c>
      <c r="BS13" s="4">
        <f t="shared" si="7"/>
        <v>2.3365923364988002E-2</v>
      </c>
      <c r="BU13" s="4">
        <f t="shared" si="4"/>
        <v>11.68215701879892</v>
      </c>
      <c r="BV13" s="4">
        <f t="shared" si="3"/>
        <v>0.20400372720678811</v>
      </c>
    </row>
    <row r="14" spans="1:79" s="6" customFormat="1" x14ac:dyDescent="0.3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U14" s="4">
        <f t="shared" si="4"/>
        <v>8.0970960220099713</v>
      </c>
      <c r="BV14" s="4">
        <f t="shared" si="3"/>
        <v>0.16456805624210968</v>
      </c>
      <c r="BX14" s="4"/>
      <c r="BY14" s="4"/>
    </row>
    <row r="15" spans="1:79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  <c r="BU15" s="4" t="e">
        <f t="shared" si="4"/>
        <v>#DIV/0!</v>
      </c>
      <c r="BV15" s="4"/>
      <c r="BX15" s="4"/>
      <c r="BY15" s="4"/>
    </row>
    <row r="16" spans="1:79" s="8" customFormat="1" x14ac:dyDescent="0.3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  <c r="BU16" s="4" t="e">
        <f t="shared" si="4"/>
        <v>#DIV/0!</v>
      </c>
      <c r="BV16" s="4"/>
      <c r="BX16" s="4"/>
      <c r="BY16" s="4"/>
    </row>
    <row r="17" spans="1:77" s="6" customFormat="1" x14ac:dyDescent="0.3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9">AVERAGE(C18,N18,Y18,AJ18,AU18,BF18)</f>
        <v>233.91903165938737</v>
      </c>
      <c r="BR17" s="6">
        <f t="shared" ref="BR17:BS20" si="10">AVERAGE(D18,O18,Z18,AK18,AV19,BG18)</f>
        <v>2029.0208333333333</v>
      </c>
      <c r="BS17" s="6">
        <f t="shared" si="10"/>
        <v>0.14282244999494054</v>
      </c>
      <c r="BU17" s="4" t="e">
        <f t="shared" si="4"/>
        <v>#DIV/0!</v>
      </c>
      <c r="BV17" s="4"/>
      <c r="BX17" s="4"/>
      <c r="BY17" s="4"/>
    </row>
    <row r="18" spans="1:77" s="8" customFormat="1" x14ac:dyDescent="0.3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11">AVERAGE(B19,M19,X19,AI19,AT19,BE19)</f>
        <v>93.658153532085024</v>
      </c>
      <c r="BQ18" s="8">
        <f t="shared" si="9"/>
        <v>31.127501344883431</v>
      </c>
      <c r="BR18" s="8">
        <f t="shared" si="10"/>
        <v>2029.0208333333333</v>
      </c>
      <c r="BS18" s="8">
        <f t="shared" si="10"/>
        <v>5.0975481498100765E-2</v>
      </c>
      <c r="BU18" s="4">
        <f t="shared" si="4"/>
        <v>119.65018703071054</v>
      </c>
      <c r="BV18" s="4">
        <f>BU18*0.0198+0.0101</f>
        <v>2.3791737032080689</v>
      </c>
      <c r="BX18" s="4"/>
      <c r="BY18" s="4"/>
    </row>
    <row r="19" spans="1:77" s="6" customFormat="1" x14ac:dyDescent="0.3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11"/>
        <v>88.64476142561422</v>
      </c>
      <c r="BQ19" s="8">
        <f t="shared" si="9"/>
        <v>29.102832659861317</v>
      </c>
      <c r="BR19" s="6">
        <f t="shared" si="10"/>
        <v>2029.0208333333333</v>
      </c>
      <c r="BS19" s="6">
        <f t="shared" si="10"/>
        <v>4.7895474759873748E-2</v>
      </c>
      <c r="BU19" s="4">
        <f t="shared" si="4"/>
        <v>9.3389510503672586</v>
      </c>
      <c r="BV19" s="4">
        <f t="shared" ref="BV19:BV30" si="12">BU19*0.0198+0.0101</f>
        <v>0.19501123079727173</v>
      </c>
      <c r="BX19" s="4"/>
      <c r="BY19" s="4"/>
    </row>
    <row r="20" spans="1:77" s="8" customFormat="1" x14ac:dyDescent="0.3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11"/>
        <v>77.66325158500716</v>
      </c>
      <c r="BQ20" s="8">
        <f t="shared" si="9"/>
        <v>23.383073307298002</v>
      </c>
      <c r="BR20" s="8">
        <f t="shared" si="10"/>
        <v>2029.0208333333333</v>
      </c>
      <c r="BS20" s="8">
        <f t="shared" si="10"/>
        <v>4.2037554448909144E-2</v>
      </c>
      <c r="BU20" s="4">
        <f t="shared" si="4"/>
        <v>8.4509026856940768</v>
      </c>
      <c r="BV20" s="4">
        <f t="shared" si="12"/>
        <v>0.17742787317674275</v>
      </c>
      <c r="BX20" s="4"/>
      <c r="BY20" s="4"/>
    </row>
    <row r="21" spans="1:77" s="6" customFormat="1" x14ac:dyDescent="0.3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ref="BR21:BS21" si="13">AVERAGE(D22,O22,Z22,AK22,AV23,BG22)</f>
        <v>2118.9499999999998</v>
      </c>
      <c r="BS21" s="8">
        <f t="shared" si="13"/>
        <v>3.5311968188453696E-2</v>
      </c>
      <c r="BU21" s="4">
        <f>_xlfn.STDEV.S(B21,M21,X21,AI21,AT21,BE21)</f>
        <v>5.6244196128421926</v>
      </c>
      <c r="BV21" s="4">
        <f t="shared" si="12"/>
        <v>0.12146350833427542</v>
      </c>
      <c r="BX21" s="4"/>
      <c r="BY21" s="4"/>
    </row>
    <row r="22" spans="1:77" s="8" customFormat="1" x14ac:dyDescent="0.3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U22" s="4">
        <f t="shared" si="4"/>
        <v>5.3246547408490041</v>
      </c>
      <c r="BV22" s="4">
        <f t="shared" si="12"/>
        <v>0.11552816386881029</v>
      </c>
      <c r="BX22" s="4"/>
      <c r="BY22" s="4"/>
    </row>
    <row r="23" spans="1:77" s="6" customFormat="1" x14ac:dyDescent="0.3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U23" s="4" t="e">
        <f t="shared" si="4"/>
        <v>#DIV/0!</v>
      </c>
      <c r="BV23" s="4"/>
      <c r="BX23" s="4"/>
      <c r="BY23" s="4"/>
    </row>
    <row r="24" spans="1:77" s="8" customForma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U24" s="4" t="e">
        <f t="shared" si="4"/>
        <v>#DIV/0!</v>
      </c>
      <c r="BV24" s="4"/>
      <c r="BX24" s="4"/>
      <c r="BY24" s="4"/>
    </row>
    <row r="25" spans="1:77" s="6" customFormat="1" x14ac:dyDescent="0.3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Q28" si="14">AVERAGE(C26,N26,Y26,AJ26,AU26,BF26)</f>
        <v>169.74576474014106</v>
      </c>
      <c r="BR25" s="6">
        <f t="shared" ref="BR25:BR29" si="15">AVERAGE(D26,O26,Z26,AK26,AV26,BG26)</f>
        <v>2074.4375</v>
      </c>
      <c r="BS25" s="6">
        <f t="shared" ref="BS25:BS29" si="16">AVERAGE(E26,P26,AA26,AL26,AW26,BH26)</f>
        <v>0.15898107926673014</v>
      </c>
      <c r="BU25" s="4" t="e">
        <f t="shared" si="4"/>
        <v>#DIV/0!</v>
      </c>
      <c r="BV25" s="4"/>
      <c r="BX25" s="4"/>
      <c r="BY25" s="4"/>
    </row>
    <row r="26" spans="1:77" s="8" customFormat="1" x14ac:dyDescent="0.3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14"/>
        <v>27.873753111756233</v>
      </c>
      <c r="BR26" s="8">
        <f t="shared" si="15"/>
        <v>2055.75</v>
      </c>
      <c r="BS26" s="8">
        <f t="shared" si="16"/>
        <v>3.9528386164440495E-2</v>
      </c>
      <c r="BU26" s="4">
        <f t="shared" si="4"/>
        <v>83.894142496879965</v>
      </c>
      <c r="BV26" s="4">
        <f t="shared" si="12"/>
        <v>1.6712040214382236</v>
      </c>
      <c r="BX26" s="4"/>
      <c r="BY26" s="4"/>
    </row>
    <row r="27" spans="1:77" s="6" customFormat="1" x14ac:dyDescent="0.3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14"/>
        <v>23.90611436455578</v>
      </c>
      <c r="BR27" s="6">
        <f t="shared" si="15"/>
        <v>2074.4375</v>
      </c>
      <c r="BS27" s="6">
        <f t="shared" si="16"/>
        <v>3.9803878296599267E-2</v>
      </c>
      <c r="BU27" s="4">
        <f t="shared" si="4"/>
        <v>9.0194424463301868</v>
      </c>
      <c r="BV27" s="4">
        <f t="shared" si="12"/>
        <v>0.18868496043733771</v>
      </c>
      <c r="BX27" s="4"/>
      <c r="BY27" s="4"/>
    </row>
    <row r="28" spans="1:77" s="8" customFormat="1" x14ac:dyDescent="0.3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14"/>
        <v>20.334536847693684</v>
      </c>
      <c r="BR28" s="8">
        <f t="shared" si="15"/>
        <v>2074.4375</v>
      </c>
      <c r="BS28" s="8">
        <f t="shared" si="16"/>
        <v>3.4977657601842897E-2</v>
      </c>
      <c r="BU28" s="4">
        <f t="shared" si="4"/>
        <v>8.8655895256922808</v>
      </c>
      <c r="BV28" s="4">
        <f t="shared" si="12"/>
        <v>0.18563867260870717</v>
      </c>
      <c r="BX28" s="4"/>
      <c r="BY28" s="4"/>
    </row>
    <row r="29" spans="1:77" s="6" customFormat="1" x14ac:dyDescent="0.3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ref="BQ29" si="17">AVERAGE(C30,N30,Y30,AJ30,AU30,BF30)</f>
        <v>19.405117775936439</v>
      </c>
      <c r="BR29" s="6">
        <f t="shared" si="15"/>
        <v>2210.8000000000002</v>
      </c>
      <c r="BS29" s="6">
        <f t="shared" si="16"/>
        <v>2.9920470684951756E-2</v>
      </c>
      <c r="BU29" s="4">
        <f t="shared" si="4"/>
        <v>7.024188720363318</v>
      </c>
      <c r="BV29" s="4">
        <f t="shared" si="12"/>
        <v>0.14917893666319371</v>
      </c>
      <c r="BX29" s="4"/>
      <c r="BY29" s="4"/>
    </row>
    <row r="30" spans="1:77" s="8" customFormat="1" x14ac:dyDescent="0.3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U30" s="4">
        <f t="shared" si="4"/>
        <v>5.856790869972194</v>
      </c>
      <c r="BV30" s="4">
        <f t="shared" si="12"/>
        <v>0.12606445922544945</v>
      </c>
      <c r="BX30" s="4"/>
      <c r="BY30" s="4"/>
    </row>
    <row r="31" spans="1:77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4" spans="2:73" x14ac:dyDescent="0.3">
      <c r="B34" s="14">
        <v>58.149384189999999</v>
      </c>
      <c r="C34" s="14">
        <v>61.752530102681497</v>
      </c>
      <c r="D34" s="14">
        <v>55.25225812</v>
      </c>
      <c r="E34" s="14">
        <v>63.000428380000002</v>
      </c>
      <c r="F34">
        <v>48.357214261912603</v>
      </c>
      <c r="G34" s="14">
        <v>67.170821040000007</v>
      </c>
      <c r="H34" s="4"/>
      <c r="V34" s="12"/>
      <c r="W34" s="12"/>
      <c r="X34" s="12"/>
      <c r="Y34" s="12"/>
      <c r="Z34" s="12"/>
      <c r="AA34" s="12"/>
    </row>
    <row r="36" spans="2:73" x14ac:dyDescent="0.3">
      <c r="Q36" s="14"/>
      <c r="R36" s="14"/>
      <c r="S36" s="14"/>
      <c r="T36" s="14"/>
      <c r="V36" s="14"/>
    </row>
    <row r="38" spans="2:73" x14ac:dyDescent="0.3">
      <c r="BK38" t="s">
        <v>66</v>
      </c>
      <c r="BM38" t="s">
        <v>81</v>
      </c>
      <c r="BT38" t="s">
        <v>73</v>
      </c>
    </row>
    <row r="39" spans="2:73" x14ac:dyDescent="0.3">
      <c r="AV39" t="s">
        <v>77</v>
      </c>
      <c r="BK39" t="s">
        <v>23</v>
      </c>
      <c r="BT39" t="s">
        <v>23</v>
      </c>
      <c r="BU39" t="s">
        <v>78</v>
      </c>
    </row>
    <row r="40" spans="2:73" x14ac:dyDescent="0.3">
      <c r="AW40" t="s">
        <v>75</v>
      </c>
      <c r="AX40" t="s">
        <v>76</v>
      </c>
      <c r="BK40">
        <v>3.6551479434999998</v>
      </c>
      <c r="BL40">
        <v>3.5622245938517696</v>
      </c>
    </row>
    <row r="41" spans="2:73" x14ac:dyDescent="0.3">
      <c r="AW41" s="6">
        <v>83.39</v>
      </c>
      <c r="AX41" s="4">
        <v>1.04</v>
      </c>
      <c r="BK41">
        <v>0.5634180858333333</v>
      </c>
      <c r="BL41">
        <v>1.1217310114678387</v>
      </c>
      <c r="BT41">
        <v>0.57219364716666665</v>
      </c>
      <c r="BU41">
        <v>1.1699441828358332</v>
      </c>
    </row>
    <row r="42" spans="2:73" x14ac:dyDescent="0.3">
      <c r="AW42" s="6">
        <v>215.78</v>
      </c>
      <c r="AX42" s="4">
        <v>2.76</v>
      </c>
      <c r="BK42">
        <v>0.48500275349999994</v>
      </c>
      <c r="BL42">
        <v>1.0491437445363321</v>
      </c>
      <c r="BT42">
        <v>0.51648285150000006</v>
      </c>
      <c r="BU42">
        <v>1.0997205572175002</v>
      </c>
    </row>
    <row r="43" spans="2:73" x14ac:dyDescent="0.3">
      <c r="AW43" s="6">
        <v>360.4</v>
      </c>
      <c r="AX43" s="4">
        <v>5.24</v>
      </c>
      <c r="BK43">
        <v>0.32400743283333333</v>
      </c>
      <c r="BL43">
        <v>0.89346101422716229</v>
      </c>
      <c r="BT43">
        <v>0.36640090600000003</v>
      </c>
      <c r="BU43">
        <v>0.95877250282999993</v>
      </c>
    </row>
    <row r="44" spans="2:73" x14ac:dyDescent="0.3">
      <c r="AW44" s="6">
        <v>521.98</v>
      </c>
      <c r="AX44" s="4">
        <v>7.3</v>
      </c>
      <c r="BK44">
        <v>0.22029391380000002</v>
      </c>
      <c r="BL44">
        <v>0.73794095270928728</v>
      </c>
      <c r="BT44">
        <v>0.21038559979999999</v>
      </c>
      <c r="BU44">
        <v>0.77042206218100007</v>
      </c>
    </row>
    <row r="58" spans="1:75" x14ac:dyDescent="0.3">
      <c r="A58" t="s">
        <v>79</v>
      </c>
    </row>
    <row r="59" spans="1:75" x14ac:dyDescent="0.3">
      <c r="A59" s="10" t="s">
        <v>46</v>
      </c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0" t="s">
        <v>46</v>
      </c>
      <c r="M59" s="10"/>
      <c r="N59" s="10"/>
      <c r="O59" s="10"/>
      <c r="P59" s="10"/>
      <c r="Q59" s="10"/>
      <c r="R59" s="10"/>
      <c r="S59" s="10"/>
      <c r="T59" s="10"/>
      <c r="U59" s="10"/>
      <c r="V59" s="9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9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9"/>
      <c r="BO59" s="4"/>
      <c r="BP59" s="4" t="s">
        <v>73</v>
      </c>
      <c r="BQ59" s="4" t="s">
        <v>74</v>
      </c>
      <c r="BR59" s="4"/>
      <c r="BS59" s="4"/>
      <c r="BU59" t="s">
        <v>80</v>
      </c>
    </row>
    <row r="60" spans="1:75" x14ac:dyDescent="0.3">
      <c r="A60" s="12" t="s">
        <v>28</v>
      </c>
      <c r="B60" s="12" t="s">
        <v>41</v>
      </c>
      <c r="C60" s="12" t="s">
        <v>67</v>
      </c>
      <c r="D60" s="12" t="s">
        <v>62</v>
      </c>
      <c r="E60" s="12" t="s">
        <v>63</v>
      </c>
      <c r="F60" s="12" t="s">
        <v>42</v>
      </c>
      <c r="G60" s="12" t="s">
        <v>68</v>
      </c>
      <c r="H60" s="12" t="s">
        <v>64</v>
      </c>
      <c r="I60" s="12" t="s">
        <v>65</v>
      </c>
      <c r="J60" s="12" t="s">
        <v>43</v>
      </c>
      <c r="K60" s="11"/>
      <c r="L60" s="12" t="s">
        <v>29</v>
      </c>
      <c r="M60" s="12" t="s">
        <v>41</v>
      </c>
      <c r="N60" s="12" t="s">
        <v>67</v>
      </c>
      <c r="O60" s="12" t="s">
        <v>62</v>
      </c>
      <c r="P60" s="12" t="s">
        <v>63</v>
      </c>
      <c r="Q60" s="12" t="s">
        <v>42</v>
      </c>
      <c r="R60" s="12" t="s">
        <v>68</v>
      </c>
      <c r="S60" s="12" t="s">
        <v>64</v>
      </c>
      <c r="T60" s="12" t="s">
        <v>65</v>
      </c>
      <c r="U60" s="12" t="s">
        <v>43</v>
      </c>
      <c r="V60" s="9"/>
      <c r="W60" s="12" t="s">
        <v>30</v>
      </c>
      <c r="X60" s="12" t="s">
        <v>41</v>
      </c>
      <c r="Y60" s="12" t="s">
        <v>67</v>
      </c>
      <c r="Z60" s="12" t="s">
        <v>62</v>
      </c>
      <c r="AA60" s="12" t="s">
        <v>63</v>
      </c>
      <c r="AB60" s="12" t="s">
        <v>42</v>
      </c>
      <c r="AC60" s="12" t="s">
        <v>68</v>
      </c>
      <c r="AD60" s="12" t="s">
        <v>64</v>
      </c>
      <c r="AE60" s="12" t="s">
        <v>65</v>
      </c>
      <c r="AF60" s="12" t="s">
        <v>43</v>
      </c>
      <c r="AG60" s="11"/>
      <c r="AH60" s="12" t="s">
        <v>31</v>
      </c>
      <c r="AI60" s="12" t="s">
        <v>41</v>
      </c>
      <c r="AJ60" s="12" t="s">
        <v>67</v>
      </c>
      <c r="AK60" s="12" t="s">
        <v>62</v>
      </c>
      <c r="AL60" s="12" t="s">
        <v>63</v>
      </c>
      <c r="AM60" s="12" t="s">
        <v>42</v>
      </c>
      <c r="AN60" s="12" t="s">
        <v>68</v>
      </c>
      <c r="AO60" s="12" t="s">
        <v>64</v>
      </c>
      <c r="AP60" s="12" t="s">
        <v>65</v>
      </c>
      <c r="AQ60" s="12" t="s">
        <v>43</v>
      </c>
      <c r="AR60" s="9"/>
      <c r="AS60" s="12"/>
      <c r="AT60" s="12" t="s">
        <v>41</v>
      </c>
      <c r="AU60" s="12" t="s">
        <v>67</v>
      </c>
      <c r="AV60" s="12" t="s">
        <v>62</v>
      </c>
      <c r="AW60" s="12" t="s">
        <v>63</v>
      </c>
      <c r="AX60" s="12" t="s">
        <v>42</v>
      </c>
      <c r="AY60" s="12" t="s">
        <v>68</v>
      </c>
      <c r="AZ60" s="12" t="s">
        <v>64</v>
      </c>
      <c r="BA60" s="12" t="s">
        <v>65</v>
      </c>
      <c r="BB60" s="12" t="s">
        <v>43</v>
      </c>
      <c r="BC60" s="11"/>
      <c r="BD60" s="12"/>
      <c r="BE60" s="12" t="s">
        <v>41</v>
      </c>
      <c r="BF60" s="12" t="s">
        <v>67</v>
      </c>
      <c r="BG60" s="12" t="s">
        <v>62</v>
      </c>
      <c r="BH60" s="12" t="s">
        <v>63</v>
      </c>
      <c r="BI60" s="12" t="s">
        <v>42</v>
      </c>
      <c r="BJ60" s="12" t="s">
        <v>68</v>
      </c>
      <c r="BK60" s="12" t="s">
        <v>64</v>
      </c>
      <c r="BL60" s="12" t="s">
        <v>65</v>
      </c>
      <c r="BM60" s="12" t="s">
        <v>43</v>
      </c>
      <c r="BN60" s="9"/>
      <c r="BO60" s="6" t="s">
        <v>56</v>
      </c>
      <c r="BP60" s="6" t="s">
        <v>23</v>
      </c>
      <c r="BQ60" s="6" t="s">
        <v>24</v>
      </c>
      <c r="BR60" s="6" t="s">
        <v>72</v>
      </c>
      <c r="BS60" s="6" t="s">
        <v>71</v>
      </c>
    </row>
    <row r="61" spans="1:75" x14ac:dyDescent="0.3">
      <c r="A61" s="10" t="s">
        <v>0</v>
      </c>
      <c r="B61" s="16">
        <v>0.13031199199999999</v>
      </c>
      <c r="C61" s="16">
        <v>0.36493811700000001</v>
      </c>
      <c r="D61" s="16">
        <v>2307.75</v>
      </c>
      <c r="E61" s="18">
        <v>5.6499999999999998E-5</v>
      </c>
      <c r="F61" s="16">
        <v>0.12709852399999999</v>
      </c>
      <c r="G61" s="10">
        <v>0.34175067799999997</v>
      </c>
      <c r="H61" s="10">
        <v>3041.125</v>
      </c>
      <c r="I61" s="19">
        <v>4.18E-5</v>
      </c>
      <c r="J61" s="10">
        <v>9.4029600000000001E-3</v>
      </c>
      <c r="K61" s="11"/>
      <c r="L61" s="10" t="s">
        <v>0</v>
      </c>
      <c r="M61" s="16">
        <v>0.17918635799999999</v>
      </c>
      <c r="N61" s="16">
        <v>0.40304173300000001</v>
      </c>
      <c r="O61" s="16">
        <v>1957.25</v>
      </c>
      <c r="P61" s="18">
        <v>9.1600000000000004E-5</v>
      </c>
      <c r="Q61" s="16">
        <v>0.58433449000000004</v>
      </c>
      <c r="R61" s="16">
        <v>1.4238881459999999</v>
      </c>
      <c r="S61" s="16">
        <v>2844.625</v>
      </c>
      <c r="T61" s="16">
        <v>2.05417E-4</v>
      </c>
      <c r="U61" s="16">
        <v>-0.28453648799999998</v>
      </c>
      <c r="V61" s="9"/>
      <c r="W61" s="10"/>
      <c r="X61" s="16">
        <v>0.51212124000000003</v>
      </c>
      <c r="Y61" s="16">
        <v>1.858977002</v>
      </c>
      <c r="Z61" s="16">
        <v>2680.625</v>
      </c>
      <c r="AA61" s="16">
        <v>1.9104500000000001E-4</v>
      </c>
      <c r="AB61" s="16">
        <v>1.102328711</v>
      </c>
      <c r="AC61" s="16">
        <v>2.759356457</v>
      </c>
      <c r="AD61" s="16">
        <v>3380.625</v>
      </c>
      <c r="AE61" s="16">
        <v>3.26072E-4</v>
      </c>
      <c r="AF61" s="16">
        <v>-0.21389316</v>
      </c>
      <c r="AG61" s="11"/>
      <c r="AH61" s="10"/>
      <c r="AI61" s="17">
        <v>0.90318061900000002</v>
      </c>
      <c r="AJ61" s="17">
        <v>2.0929160659999999</v>
      </c>
      <c r="AK61" s="17">
        <v>1847.125</v>
      </c>
      <c r="AL61" s="17">
        <v>4.8896599999999997E-4</v>
      </c>
      <c r="AM61" s="17">
        <v>1.2034307829999999</v>
      </c>
      <c r="AN61" s="17">
        <v>2.8452360059999999</v>
      </c>
      <c r="AO61" s="17">
        <v>2680.875</v>
      </c>
      <c r="AP61" s="17">
        <v>4.4889499999999999E-4</v>
      </c>
      <c r="AQ61" s="17">
        <v>-0.105527332</v>
      </c>
      <c r="AR61" s="9"/>
      <c r="AS61" s="10"/>
      <c r="AT61" s="4" t="s">
        <v>25</v>
      </c>
      <c r="AU61" s="4" t="s">
        <v>25</v>
      </c>
      <c r="AV61" s="4" t="s">
        <v>25</v>
      </c>
      <c r="AW61" s="4" t="s">
        <v>25</v>
      </c>
      <c r="AX61" s="4" t="s">
        <v>25</v>
      </c>
      <c r="AY61" s="4" t="s">
        <v>25</v>
      </c>
      <c r="AZ61" s="4" t="s">
        <v>25</v>
      </c>
      <c r="BA61" s="4" t="s">
        <v>25</v>
      </c>
      <c r="BB61" s="4" t="s">
        <v>25</v>
      </c>
      <c r="BC61" s="11"/>
      <c r="BD61" s="10"/>
      <c r="BE61" s="10">
        <v>0.295301653</v>
      </c>
      <c r="BF61" s="10">
        <v>1.0802362999999999</v>
      </c>
      <c r="BG61" s="10">
        <v>4605.875</v>
      </c>
      <c r="BH61" s="19">
        <v>6.41E-5</v>
      </c>
      <c r="BI61" s="10">
        <v>0.56318398800000002</v>
      </c>
      <c r="BJ61" s="10">
        <v>1.4673278430000001</v>
      </c>
      <c r="BK61" s="10">
        <v>4215.625</v>
      </c>
      <c r="BL61" s="10">
        <v>1.3359400000000001E-4</v>
      </c>
      <c r="BM61" s="10">
        <v>-0.182564746</v>
      </c>
      <c r="BN61" s="9"/>
      <c r="BO61" s="4" t="s">
        <v>0</v>
      </c>
      <c r="BP61" s="4">
        <f t="shared" ref="BP61:BP64" si="18">AVERAGE(B61,M61,X61,AI61,AT61,BE61)</f>
        <v>0.40402037240000005</v>
      </c>
      <c r="BQ61" s="4">
        <f>AVERAGE(C61,N61,Y61,AJ61,AU61,BF61)</f>
        <v>1.1600218436</v>
      </c>
      <c r="BR61" s="4">
        <f t="shared" ref="BR61:BR65" si="19">AVERAGE(D61,O61,Z61,AK61,AV62,BG61)</f>
        <v>2694.9791666666665</v>
      </c>
      <c r="BS61" s="4">
        <f t="shared" ref="BS61:BS65" si="20">AVERAGE(E61,P61,AA61,AL61,AW62,BH61)</f>
        <v>1.9149149999999999E-4</v>
      </c>
      <c r="BU61" s="4">
        <f>(BP61+0.2126)/0.0145</f>
        <v>42.525542924137937</v>
      </c>
      <c r="BV61">
        <v>21.432930284464554</v>
      </c>
      <c r="BW61">
        <f>_xlfn.STDEV.S(B61,M61,X61,AI61,AT62,BE61)</f>
        <v>0.30884020121343647</v>
      </c>
    </row>
    <row r="62" spans="1:75" x14ac:dyDescent="0.3">
      <c r="A62" s="12" t="s">
        <v>1</v>
      </c>
      <c r="B62" s="12">
        <v>0.43152637900000002</v>
      </c>
      <c r="C62" s="12">
        <v>0.192915695</v>
      </c>
      <c r="D62" s="12">
        <v>2307.75</v>
      </c>
      <c r="E62" s="12">
        <v>1.8699E-4</v>
      </c>
      <c r="F62" s="12">
        <v>0.20149286899999999</v>
      </c>
      <c r="G62" s="12">
        <v>0.179550292</v>
      </c>
      <c r="H62" s="12">
        <v>3041.125</v>
      </c>
      <c r="I62" s="20">
        <v>6.6299999999999999E-5</v>
      </c>
      <c r="J62" s="12">
        <v>1.2811647779999999</v>
      </c>
      <c r="K62" s="11"/>
      <c r="L62" s="12" t="s">
        <v>1</v>
      </c>
      <c r="M62" s="12">
        <v>0.63567391100000004</v>
      </c>
      <c r="N62" s="12">
        <v>0.28163260400000001</v>
      </c>
      <c r="O62" s="12">
        <v>2335.25</v>
      </c>
      <c r="P62" s="12">
        <v>2.7220800000000002E-4</v>
      </c>
      <c r="Q62" s="12">
        <v>0.28921582499999998</v>
      </c>
      <c r="R62" s="12">
        <v>0.23083009099999999</v>
      </c>
      <c r="S62" s="12">
        <v>3011.125</v>
      </c>
      <c r="T62" s="20">
        <v>9.6000000000000002E-5</v>
      </c>
      <c r="U62" s="12">
        <v>1.500922538</v>
      </c>
      <c r="V62" s="9"/>
      <c r="W62" s="12"/>
      <c r="X62" s="12">
        <v>0.75800139899999996</v>
      </c>
      <c r="Y62" s="12">
        <v>0.34665369200000001</v>
      </c>
      <c r="Z62" s="12">
        <v>2680.625</v>
      </c>
      <c r="AA62" s="12">
        <v>2.8277E-4</v>
      </c>
      <c r="AB62" s="12">
        <v>0.31546237799999999</v>
      </c>
      <c r="AC62" s="12">
        <v>0.31089562500000001</v>
      </c>
      <c r="AD62" s="12">
        <v>3380.625</v>
      </c>
      <c r="AE62" s="20">
        <v>9.3300000000000005E-5</v>
      </c>
      <c r="AF62" s="12">
        <v>1.423432773</v>
      </c>
      <c r="AG62" s="11"/>
      <c r="AH62" s="12"/>
      <c r="AI62" s="12">
        <v>0.77403126499999997</v>
      </c>
      <c r="AJ62" s="12">
        <v>0.34365738200000001</v>
      </c>
      <c r="AK62" s="12">
        <v>1847.125</v>
      </c>
      <c r="AL62" s="12">
        <v>4.1904600000000001E-4</v>
      </c>
      <c r="AM62" s="12">
        <v>0.33362335100000001</v>
      </c>
      <c r="AN62" s="12">
        <v>0.32666389299999998</v>
      </c>
      <c r="AO62" s="12">
        <v>2680.875</v>
      </c>
      <c r="AP62" s="12">
        <v>1.2444600000000001E-4</v>
      </c>
      <c r="AQ62" s="12">
        <v>1.348198942</v>
      </c>
      <c r="AR62" s="9"/>
      <c r="AS62" s="12"/>
      <c r="AT62" s="10">
        <v>0.71148398700000004</v>
      </c>
      <c r="AU62" s="10">
        <v>0.44997690400000001</v>
      </c>
      <c r="AV62" s="10">
        <v>2771.25</v>
      </c>
      <c r="AW62" s="10">
        <v>2.5673800000000001E-4</v>
      </c>
      <c r="AX62" s="10">
        <v>0.33812990999999998</v>
      </c>
      <c r="AY62" s="10">
        <v>0.47241360399999999</v>
      </c>
      <c r="AZ62" s="10">
        <v>3261.875</v>
      </c>
      <c r="BA62" s="10">
        <v>1.03661E-4</v>
      </c>
      <c r="BB62" s="10">
        <v>0.790311867</v>
      </c>
      <c r="BC62" s="11"/>
      <c r="BD62" s="12"/>
      <c r="BE62" s="12">
        <v>0.49023204100000001</v>
      </c>
      <c r="BF62" s="12">
        <v>0.19223210600000001</v>
      </c>
      <c r="BG62" s="12">
        <v>4605.875</v>
      </c>
      <c r="BH62" s="12">
        <v>1.06436E-4</v>
      </c>
      <c r="BI62" s="12">
        <v>0.19299451400000001</v>
      </c>
      <c r="BJ62" s="12">
        <v>0.22836266299999999</v>
      </c>
      <c r="BK62" s="12">
        <v>4215.625</v>
      </c>
      <c r="BL62" s="20">
        <v>4.5800000000000002E-5</v>
      </c>
      <c r="BM62" s="12">
        <v>1.3016029950000001</v>
      </c>
      <c r="BN62" s="9"/>
      <c r="BO62" s="6" t="s">
        <v>1</v>
      </c>
      <c r="BP62" s="4">
        <f t="shared" si="18"/>
        <v>0.63349149699999996</v>
      </c>
      <c r="BQ62" s="4">
        <f>AVERAGE(C62,N62,Y62,AJ62,AU62,BF62)</f>
        <v>0.3011780638333334</v>
      </c>
      <c r="BR62" s="4">
        <f t="shared" si="19"/>
        <v>2757.9791666666665</v>
      </c>
      <c r="BS62" s="4">
        <f t="shared" si="20"/>
        <v>2.3191199999999994E-4</v>
      </c>
      <c r="BU62" s="4">
        <f t="shared" ref="BU62:BU79" si="21">(BP62+0.2126)/0.0145</f>
        <v>58.351137724137928</v>
      </c>
      <c r="BV62">
        <v>9.3439107512718707</v>
      </c>
      <c r="BW62">
        <f t="shared" ref="BW62:BW65" si="22">_xlfn.STDEV.S(B62,M62,X62,AI62,AT63,BE62)</f>
        <v>0.17776863766081133</v>
      </c>
    </row>
    <row r="63" spans="1:75" x14ac:dyDescent="0.3">
      <c r="A63" s="10" t="s">
        <v>2</v>
      </c>
      <c r="B63" s="10">
        <v>0.374784964</v>
      </c>
      <c r="C63" s="10">
        <v>0.17203521799999999</v>
      </c>
      <c r="D63" s="10">
        <v>2307.75</v>
      </c>
      <c r="E63" s="10">
        <v>1.6240300000000001E-4</v>
      </c>
      <c r="F63" s="10">
        <v>0.19572362200000001</v>
      </c>
      <c r="G63" s="10">
        <v>0.16873421499999999</v>
      </c>
      <c r="H63" s="10">
        <v>3041.125</v>
      </c>
      <c r="I63" s="19">
        <v>6.4399999999999993E-5</v>
      </c>
      <c r="J63" s="10">
        <v>1.0612035120000001</v>
      </c>
      <c r="K63" s="11"/>
      <c r="L63" s="10" t="s">
        <v>2</v>
      </c>
      <c r="M63" s="10">
        <v>0.58588159699999998</v>
      </c>
      <c r="N63" s="10">
        <v>0.25331098699999999</v>
      </c>
      <c r="O63" s="10">
        <v>2335.25</v>
      </c>
      <c r="P63" s="10">
        <v>2.5088600000000002E-4</v>
      </c>
      <c r="Q63" s="10">
        <v>0.27690398100000002</v>
      </c>
      <c r="R63" s="10">
        <v>0.23045775499999999</v>
      </c>
      <c r="S63" s="10">
        <v>3011.125</v>
      </c>
      <c r="T63" s="19">
        <v>9.2E-5</v>
      </c>
      <c r="U63" s="10">
        <v>1.3407126039999999</v>
      </c>
      <c r="V63" s="9"/>
      <c r="W63" s="10"/>
      <c r="X63" s="10">
        <v>0.72683049700000002</v>
      </c>
      <c r="Y63" s="10">
        <v>0.282337532</v>
      </c>
      <c r="Z63" s="10">
        <v>2680.625</v>
      </c>
      <c r="AA63" s="10">
        <v>2.7114199999999999E-4</v>
      </c>
      <c r="AB63" s="10">
        <v>0.31397966399999999</v>
      </c>
      <c r="AC63" s="10">
        <v>0.27108776600000001</v>
      </c>
      <c r="AD63" s="10">
        <v>3380.625</v>
      </c>
      <c r="AE63" s="19">
        <v>9.2899999999999995E-5</v>
      </c>
      <c r="AF63" s="10">
        <v>1.522941586</v>
      </c>
      <c r="AG63" s="11"/>
      <c r="AH63" s="10"/>
      <c r="AI63" s="10">
        <v>0.70811531400000005</v>
      </c>
      <c r="AJ63" s="10">
        <v>0.34741926099999998</v>
      </c>
      <c r="AK63" s="10">
        <v>1847.125</v>
      </c>
      <c r="AL63" s="10">
        <v>3.8336099999999998E-4</v>
      </c>
      <c r="AM63" s="10">
        <v>0.32365179300000002</v>
      </c>
      <c r="AN63" s="10">
        <v>0.28645214699999999</v>
      </c>
      <c r="AO63" s="10">
        <v>2680.875</v>
      </c>
      <c r="AP63" s="10">
        <v>1.20726E-4</v>
      </c>
      <c r="AQ63" s="10">
        <v>1.3421561879999999</v>
      </c>
      <c r="AR63" s="9"/>
      <c r="AS63" s="10"/>
      <c r="AT63" s="12">
        <v>0.34369688799999998</v>
      </c>
      <c r="AU63" s="12">
        <v>0.22729245100000001</v>
      </c>
      <c r="AV63" s="12">
        <v>2771.25</v>
      </c>
      <c r="AW63" s="12">
        <v>1.24022E-4</v>
      </c>
      <c r="AX63" s="12">
        <v>0.18456792499999999</v>
      </c>
      <c r="AY63" s="12">
        <v>0.25254687399999998</v>
      </c>
      <c r="AZ63" s="12">
        <v>3261.875</v>
      </c>
      <c r="BA63" s="20">
        <v>5.66E-5</v>
      </c>
      <c r="BB63" s="12">
        <v>0.63009674400000004</v>
      </c>
      <c r="BC63" s="11"/>
      <c r="BD63" s="10"/>
      <c r="BE63" s="10">
        <v>0.43725947799999998</v>
      </c>
      <c r="BF63" s="10">
        <v>0.17906683000000001</v>
      </c>
      <c r="BG63" s="10">
        <v>4605.875</v>
      </c>
      <c r="BH63" s="19">
        <v>9.4900000000000003E-5</v>
      </c>
      <c r="BI63" s="10">
        <v>0.18314603400000001</v>
      </c>
      <c r="BJ63" s="10">
        <v>0.20700739700000001</v>
      </c>
      <c r="BK63" s="10">
        <v>4215.625</v>
      </c>
      <c r="BL63" s="19">
        <v>4.3399999999999998E-5</v>
      </c>
      <c r="BM63" s="10">
        <v>1.227557314</v>
      </c>
      <c r="BN63" s="9"/>
      <c r="BO63" s="4" t="s">
        <v>2</v>
      </c>
      <c r="BP63" s="4">
        <f t="shared" si="18"/>
        <v>0.52942812299999997</v>
      </c>
      <c r="BQ63" s="4">
        <f>AVERAGE(C63,N63,Y63,AJ63,AU63,BF63)</f>
        <v>0.24357704650000001</v>
      </c>
      <c r="BR63" s="4">
        <f t="shared" si="19"/>
        <v>2757.9791666666665</v>
      </c>
      <c r="BS63" s="4">
        <f t="shared" si="20"/>
        <v>2.0978200000000002E-4</v>
      </c>
      <c r="BU63" s="4">
        <f t="shared" si="21"/>
        <v>51.174353310344827</v>
      </c>
      <c r="BV63">
        <v>8.3917185290844287</v>
      </c>
      <c r="BW63">
        <f t="shared" si="22"/>
        <v>0.18701281153961655</v>
      </c>
    </row>
    <row r="64" spans="1:75" x14ac:dyDescent="0.3">
      <c r="A64" s="12" t="s">
        <v>3</v>
      </c>
      <c r="B64" s="12">
        <v>0.278055465</v>
      </c>
      <c r="C64" s="12">
        <v>0.120163691</v>
      </c>
      <c r="D64" s="12">
        <v>2307.75</v>
      </c>
      <c r="E64" s="12">
        <v>1.20488E-4</v>
      </c>
      <c r="F64" s="12">
        <v>0.15827613099999999</v>
      </c>
      <c r="G64" s="12">
        <v>0.14227410600000001</v>
      </c>
      <c r="H64" s="12">
        <v>3041.125</v>
      </c>
      <c r="I64" s="20">
        <v>5.1999999999999997E-5</v>
      </c>
      <c r="J64" s="12">
        <v>0.84189131399999995</v>
      </c>
      <c r="K64" s="11"/>
      <c r="L64" s="12" t="s">
        <v>3</v>
      </c>
      <c r="M64" s="12">
        <v>0.48098276400000001</v>
      </c>
      <c r="N64" s="12">
        <v>0.20819743099999999</v>
      </c>
      <c r="O64" s="12">
        <v>2335.25</v>
      </c>
      <c r="P64" s="12">
        <v>2.05966E-4</v>
      </c>
      <c r="Q64" s="12">
        <v>0.27114201500000001</v>
      </c>
      <c r="R64" s="12">
        <v>0.19279175600000001</v>
      </c>
      <c r="S64" s="12">
        <v>3011.125</v>
      </c>
      <c r="T64" s="20">
        <v>9.0000000000000006E-5</v>
      </c>
      <c r="U64" s="12">
        <v>1.088432166</v>
      </c>
      <c r="V64" s="9"/>
      <c r="W64" s="12"/>
      <c r="X64" s="12">
        <v>0.51171275400000005</v>
      </c>
      <c r="Y64" s="12">
        <v>0.17392901699999999</v>
      </c>
      <c r="Z64" s="12">
        <v>2680.625</v>
      </c>
      <c r="AA64" s="12">
        <v>1.90893E-4</v>
      </c>
      <c r="AB64" s="12">
        <v>0.27158587499999998</v>
      </c>
      <c r="AC64" s="12">
        <v>0.19560787199999999</v>
      </c>
      <c r="AD64" s="12">
        <v>3380.625</v>
      </c>
      <c r="AE64" s="20">
        <v>8.03E-5</v>
      </c>
      <c r="AF64" s="12">
        <v>1.2275931200000001</v>
      </c>
      <c r="AG64" s="11"/>
      <c r="AH64" s="12"/>
      <c r="AI64" s="12">
        <v>0.49017797899999999</v>
      </c>
      <c r="AJ64" s="12">
        <v>0.17955401700000001</v>
      </c>
      <c r="AK64" s="12">
        <v>1847.125</v>
      </c>
      <c r="AL64" s="12">
        <v>2.6537300000000001E-4</v>
      </c>
      <c r="AM64" s="12">
        <v>0.274821653</v>
      </c>
      <c r="AN64" s="12">
        <v>0.169388337</v>
      </c>
      <c r="AO64" s="12">
        <v>2680.875</v>
      </c>
      <c r="AP64" s="12">
        <v>1.02512E-4</v>
      </c>
      <c r="AQ64" s="12">
        <v>1.271376348</v>
      </c>
      <c r="AR64" s="9"/>
      <c r="AS64" s="12"/>
      <c r="AT64" s="10">
        <v>0.26602525900000001</v>
      </c>
      <c r="AU64" s="10">
        <v>0.164606164</v>
      </c>
      <c r="AV64" s="10">
        <v>2771.25</v>
      </c>
      <c r="AW64" s="19">
        <v>9.6000000000000002E-5</v>
      </c>
      <c r="AX64" s="10">
        <v>0.14661965900000001</v>
      </c>
      <c r="AY64" s="10">
        <v>0.174535314</v>
      </c>
      <c r="AZ64" s="10">
        <v>3261.875</v>
      </c>
      <c r="BA64" s="19">
        <v>4.49E-5</v>
      </c>
      <c r="BB64" s="10">
        <v>0.68413433000000001</v>
      </c>
      <c r="BC64" s="11"/>
      <c r="BD64" s="12"/>
      <c r="BE64" s="12">
        <v>0.32979672700000001</v>
      </c>
      <c r="BF64" s="12">
        <v>0.13660492399999999</v>
      </c>
      <c r="BG64" s="12">
        <v>4605.875</v>
      </c>
      <c r="BH64" s="20">
        <v>7.1600000000000006E-5</v>
      </c>
      <c r="BI64" s="12">
        <v>0.14887057100000001</v>
      </c>
      <c r="BJ64" s="12">
        <v>0.15073720299999999</v>
      </c>
      <c r="BK64" s="12">
        <v>4215.625</v>
      </c>
      <c r="BL64" s="20">
        <v>3.5299999999999997E-5</v>
      </c>
      <c r="BM64" s="12">
        <v>1.200275397</v>
      </c>
      <c r="BN64" s="9"/>
      <c r="BO64" s="6" t="s">
        <v>3</v>
      </c>
      <c r="BP64" s="4">
        <f t="shared" si="18"/>
        <v>0.39279182466666668</v>
      </c>
      <c r="BQ64" s="4">
        <f t="shared" ref="BQ64" si="23">AVERAGE(C64,N64,Y64,AJ64,AU65,BF64)</f>
        <v>0.15216335016666666</v>
      </c>
      <c r="BR64" s="4">
        <f t="shared" si="19"/>
        <v>2757.9791666666665</v>
      </c>
      <c r="BS64" s="4">
        <f t="shared" si="20"/>
        <v>1.4887E-4</v>
      </c>
      <c r="BU64" s="4">
        <f t="shared" si="21"/>
        <v>41.75116032183908</v>
      </c>
      <c r="BV64">
        <v>6.2053801481128072</v>
      </c>
      <c r="BW64">
        <f t="shared" si="22"/>
        <v>0.15852237705283515</v>
      </c>
    </row>
    <row r="65" spans="1:75" x14ac:dyDescent="0.3">
      <c r="A65" s="10" t="s">
        <v>4</v>
      </c>
      <c r="B65" s="10">
        <v>9.9381432000000006E-2</v>
      </c>
      <c r="C65" s="10">
        <v>8.4823870999999995E-2</v>
      </c>
      <c r="D65" s="10">
        <v>2307.75</v>
      </c>
      <c r="E65" s="19">
        <v>4.3099999999999997E-5</v>
      </c>
      <c r="F65" s="10">
        <v>7.7764807000000005E-2</v>
      </c>
      <c r="G65" s="10">
        <v>9.4156020000000007E-2</v>
      </c>
      <c r="H65" s="10">
        <v>3041.125</v>
      </c>
      <c r="I65" s="19">
        <v>2.5599999999999999E-5</v>
      </c>
      <c r="J65" s="10">
        <v>0.22958303299999999</v>
      </c>
      <c r="K65" s="11"/>
      <c r="L65" s="10" t="s">
        <v>4</v>
      </c>
      <c r="M65" s="10">
        <v>0.27339471100000001</v>
      </c>
      <c r="N65" s="10">
        <v>0.126729066</v>
      </c>
      <c r="O65" s="10">
        <v>2335.25</v>
      </c>
      <c r="P65" s="10">
        <v>1.17073E-4</v>
      </c>
      <c r="Q65" s="10">
        <v>0.19606874499999999</v>
      </c>
      <c r="R65" s="10">
        <v>0.138160963</v>
      </c>
      <c r="S65" s="10">
        <v>3011.125</v>
      </c>
      <c r="T65" s="19">
        <v>6.5099999999999997E-5</v>
      </c>
      <c r="U65" s="10">
        <v>0.559680281</v>
      </c>
      <c r="V65" s="9"/>
      <c r="W65" s="10"/>
      <c r="X65" s="10">
        <v>0.34071998100000001</v>
      </c>
      <c r="Y65" s="10">
        <v>0.13841471399999999</v>
      </c>
      <c r="Z65" s="10">
        <v>2680.625</v>
      </c>
      <c r="AA65" s="10">
        <v>1.27105E-4</v>
      </c>
      <c r="AB65" s="10">
        <v>0.23581808100000001</v>
      </c>
      <c r="AC65" s="10">
        <v>0.16033144499999999</v>
      </c>
      <c r="AD65" s="10">
        <v>3380.625</v>
      </c>
      <c r="AE65" s="19">
        <v>6.9800000000000003E-5</v>
      </c>
      <c r="AF65" s="10">
        <v>0.65428151400000001</v>
      </c>
      <c r="AG65" s="11"/>
      <c r="AH65" s="10"/>
      <c r="AI65" s="10">
        <v>0.25958854999999997</v>
      </c>
      <c r="AJ65" s="10">
        <v>0.12631226300000001</v>
      </c>
      <c r="AK65" s="10">
        <v>1847.125</v>
      </c>
      <c r="AL65" s="10">
        <v>1.4053700000000001E-4</v>
      </c>
      <c r="AM65" s="10">
        <v>0.213290437</v>
      </c>
      <c r="AN65" s="10">
        <v>0.22684199299999999</v>
      </c>
      <c r="AO65" s="10">
        <v>2680.875</v>
      </c>
      <c r="AP65" s="19">
        <v>7.9599999999999997E-5</v>
      </c>
      <c r="AQ65" s="10">
        <v>0.20409851000000001</v>
      </c>
      <c r="AR65" s="9"/>
      <c r="AS65" s="10"/>
      <c r="AT65" s="12">
        <v>0.10767974700000001</v>
      </c>
      <c r="AU65" s="12">
        <v>9.4531021000000007E-2</v>
      </c>
      <c r="AV65" s="12">
        <v>2771.25</v>
      </c>
      <c r="AW65" s="20">
        <v>3.8899999999999997E-5</v>
      </c>
      <c r="AX65" s="12">
        <v>7.8983712999999997E-2</v>
      </c>
      <c r="AY65" s="12">
        <v>0.100080261</v>
      </c>
      <c r="AZ65" s="12">
        <v>3261.875</v>
      </c>
      <c r="BA65" s="20">
        <v>2.4199999999999999E-5</v>
      </c>
      <c r="BB65" s="12">
        <v>0.28673020900000001</v>
      </c>
      <c r="BC65" s="11"/>
      <c r="BD65" s="10"/>
      <c r="BE65" s="10">
        <v>7.8843325000000006E-2</v>
      </c>
      <c r="BF65" s="10">
        <v>7.6976389000000006E-2</v>
      </c>
      <c r="BG65" s="10">
        <v>4605.875</v>
      </c>
      <c r="BH65" s="19">
        <v>1.7099999999999999E-5</v>
      </c>
      <c r="BI65" s="10">
        <v>5.0073238999999999E-2</v>
      </c>
      <c r="BJ65" s="10">
        <v>7.7126972000000002E-2</v>
      </c>
      <c r="BK65" s="10">
        <v>4215.625</v>
      </c>
      <c r="BL65" s="19">
        <v>1.19E-5</v>
      </c>
      <c r="BM65" s="10">
        <v>0.37302236500000002</v>
      </c>
      <c r="BN65" s="9"/>
      <c r="BO65" s="4" t="s">
        <v>4</v>
      </c>
      <c r="BP65" s="4">
        <f>AVERAGE(B65,M65,X65,AI65,AT65,BE65)</f>
        <v>0.19326795766666663</v>
      </c>
      <c r="BQ65" s="4">
        <f>AVERAGE(C65,N65,Y65,AJ65,AU65,BF65)</f>
        <v>0.107964554</v>
      </c>
      <c r="BR65" s="4">
        <f t="shared" si="19"/>
        <v>2755.3249999999998</v>
      </c>
      <c r="BS65" s="4">
        <f t="shared" si="20"/>
        <v>8.8982999999999998E-5</v>
      </c>
      <c r="BU65" s="4">
        <f t="shared" si="21"/>
        <v>27.990893632183901</v>
      </c>
      <c r="BV65">
        <v>6.4937418464480867</v>
      </c>
      <c r="BW65">
        <f t="shared" si="22"/>
        <v>0.11511236320864268</v>
      </c>
    </row>
    <row r="66" spans="1:75" x14ac:dyDescent="0.3">
      <c r="A66" s="12">
        <v>215</v>
      </c>
      <c r="B66" s="12"/>
      <c r="C66" s="12"/>
      <c r="D66" s="12"/>
      <c r="E66" s="12"/>
      <c r="F66" s="12"/>
      <c r="G66" s="12"/>
      <c r="H66" s="12"/>
      <c r="I66" s="12"/>
      <c r="J66" s="12"/>
      <c r="K66" s="11"/>
      <c r="L66" s="12">
        <v>209</v>
      </c>
      <c r="M66" s="12"/>
      <c r="N66" s="12"/>
      <c r="O66" s="12"/>
      <c r="P66" s="12"/>
      <c r="Q66" s="12"/>
      <c r="R66" s="12"/>
      <c r="S66" s="12"/>
      <c r="T66" s="12"/>
      <c r="U66" s="12"/>
      <c r="V66" s="9"/>
      <c r="W66" s="12">
        <v>240</v>
      </c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2">
        <v>197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12">
        <v>240</v>
      </c>
      <c r="AT66" s="12"/>
      <c r="AU66" s="12"/>
      <c r="AV66" s="12"/>
      <c r="AW66" s="12"/>
      <c r="AX66" s="12"/>
      <c r="AY66" s="12"/>
      <c r="AZ66" s="12"/>
      <c r="BA66" s="12"/>
      <c r="BB66" s="12"/>
      <c r="BC66" s="11"/>
      <c r="BD66" s="12">
        <v>240</v>
      </c>
      <c r="BE66" s="12"/>
      <c r="BF66" s="12"/>
      <c r="BG66" s="12"/>
      <c r="BH66" s="12"/>
      <c r="BI66" s="12"/>
      <c r="BJ66" s="12"/>
      <c r="BK66" s="12"/>
      <c r="BL66" s="12"/>
      <c r="BM66" s="12"/>
      <c r="BN66" s="9"/>
      <c r="BO66" s="6" t="s">
        <v>70</v>
      </c>
      <c r="BP66" s="6"/>
      <c r="BQ66" s="6"/>
      <c r="BR66" s="6"/>
      <c r="BS66" s="6"/>
      <c r="BU66" s="6"/>
    </row>
    <row r="67" spans="1:75" x14ac:dyDescent="0.3">
      <c r="A67" s="10" t="s">
        <v>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0" t="s">
        <v>35</v>
      </c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4" t="s">
        <v>36</v>
      </c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0" t="s">
        <v>31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9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1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9"/>
      <c r="BO67" s="4" t="s">
        <v>0</v>
      </c>
      <c r="BP67" s="4"/>
      <c r="BQ67" s="4"/>
      <c r="BR67" s="4"/>
      <c r="BS67" s="4"/>
      <c r="BU67" s="6"/>
    </row>
    <row r="68" spans="1:75" x14ac:dyDescent="0.3">
      <c r="A68" s="12" t="s">
        <v>0</v>
      </c>
      <c r="B68" s="12"/>
      <c r="C68" s="12"/>
      <c r="D68" s="12"/>
      <c r="E68" s="12"/>
      <c r="F68" s="12"/>
      <c r="G68" s="12"/>
      <c r="H68" s="12"/>
      <c r="I68" s="12"/>
      <c r="J68" s="12"/>
      <c r="K68" s="11"/>
      <c r="L68" s="12" t="s"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9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1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9"/>
      <c r="BO68" s="6" t="s">
        <v>1</v>
      </c>
      <c r="BP68" s="6"/>
      <c r="BQ68" s="6"/>
      <c r="BR68" s="6"/>
      <c r="BS68" s="6"/>
      <c r="BU68" s="6"/>
    </row>
    <row r="69" spans="1:75" x14ac:dyDescent="0.3">
      <c r="A69" s="10" t="s">
        <v>1</v>
      </c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0" t="s">
        <v>1</v>
      </c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10"/>
      <c r="X69" s="16"/>
      <c r="Y69" s="16"/>
      <c r="Z69" s="16"/>
      <c r="AA69" s="16"/>
      <c r="AB69" s="16"/>
      <c r="AC69" s="16"/>
      <c r="AD69" s="16"/>
      <c r="AE69" s="16"/>
      <c r="AF69" s="16"/>
      <c r="AG69" s="11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9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1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9"/>
      <c r="BO69" s="4" t="s">
        <v>2</v>
      </c>
      <c r="BP69" s="4"/>
      <c r="BQ69" s="4"/>
      <c r="BR69" s="4"/>
      <c r="BS69" s="4"/>
      <c r="BU69" s="6"/>
    </row>
    <row r="70" spans="1:75" x14ac:dyDescent="0.3">
      <c r="A70" s="12" t="s">
        <v>2</v>
      </c>
      <c r="B70" s="12"/>
      <c r="C70" s="12"/>
      <c r="D70" s="12"/>
      <c r="E70" s="12"/>
      <c r="F70" s="12"/>
      <c r="G70" s="12"/>
      <c r="H70" s="12"/>
      <c r="I70" s="12"/>
      <c r="J70" s="12"/>
      <c r="K70" s="11"/>
      <c r="L70" s="12" t="s">
        <v>2</v>
      </c>
      <c r="M70" s="12"/>
      <c r="N70" s="12"/>
      <c r="O70" s="12"/>
      <c r="P70" s="12"/>
      <c r="Q70" s="12"/>
      <c r="R70" s="12"/>
      <c r="S70" s="12"/>
      <c r="T70" s="12"/>
      <c r="U70" s="12"/>
      <c r="V70" s="9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1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1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9"/>
      <c r="BO70" s="6" t="s">
        <v>3</v>
      </c>
      <c r="BP70" s="6"/>
      <c r="BQ70" s="6"/>
      <c r="BR70" s="6"/>
      <c r="BS70" s="6"/>
      <c r="BU70" s="6"/>
    </row>
    <row r="71" spans="1:75" x14ac:dyDescent="0.3">
      <c r="A71" s="10" t="s">
        <v>3</v>
      </c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0" t="s">
        <v>3</v>
      </c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9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1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9"/>
      <c r="BO71" s="4" t="s">
        <v>4</v>
      </c>
      <c r="BP71" s="4"/>
      <c r="BQ71" s="4"/>
      <c r="BR71" s="4"/>
      <c r="BS71" s="4"/>
      <c r="BU71" s="6"/>
    </row>
    <row r="72" spans="1:75" x14ac:dyDescent="0.3">
      <c r="A72" s="12" t="s">
        <v>4</v>
      </c>
      <c r="B72" s="12"/>
      <c r="C72" s="12"/>
      <c r="D72" s="12"/>
      <c r="E72" s="12"/>
      <c r="F72" s="12"/>
      <c r="G72" s="12"/>
      <c r="H72" s="12"/>
      <c r="I72" s="12"/>
      <c r="J72" s="12"/>
      <c r="K72" s="11"/>
      <c r="L72" s="12" t="s">
        <v>4</v>
      </c>
      <c r="M72" s="12"/>
      <c r="N72" s="12"/>
      <c r="O72" s="12"/>
      <c r="P72" s="12"/>
      <c r="Q72" s="12"/>
      <c r="R72" s="12"/>
      <c r="S72" s="12"/>
      <c r="T72" s="12"/>
      <c r="U72" s="12"/>
      <c r="V72" s="9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1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1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9"/>
      <c r="BO72" s="6"/>
      <c r="BP72" s="6"/>
      <c r="BQ72" s="6"/>
      <c r="BR72" s="6"/>
      <c r="BS72" s="6"/>
      <c r="BU72" s="6"/>
    </row>
    <row r="73" spans="1:75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1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9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9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1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9"/>
      <c r="BP73" s="6" t="s">
        <v>66</v>
      </c>
      <c r="BQ73" t="s">
        <v>69</v>
      </c>
      <c r="BU73" s="6"/>
    </row>
    <row r="74" spans="1:75" x14ac:dyDescent="0.3">
      <c r="A74" s="14" t="s">
        <v>66</v>
      </c>
      <c r="B74" s="14"/>
      <c r="C74" s="14"/>
      <c r="D74" s="14"/>
      <c r="E74" s="14"/>
      <c r="F74" s="14"/>
      <c r="G74" s="14"/>
      <c r="H74" s="14"/>
      <c r="I74" s="14"/>
      <c r="J74" s="14"/>
      <c r="K74" s="11"/>
      <c r="L74" s="14" t="s">
        <v>66</v>
      </c>
      <c r="M74" s="14"/>
      <c r="N74" s="14"/>
      <c r="O74" s="14"/>
      <c r="P74" s="14"/>
      <c r="Q74" s="14"/>
      <c r="R74" s="14"/>
      <c r="S74" s="14"/>
      <c r="T74" s="14"/>
      <c r="U74" s="14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1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9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1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9"/>
      <c r="BO74" s="8" t="s">
        <v>56</v>
      </c>
      <c r="BP74" s="8" t="s">
        <v>23</v>
      </c>
      <c r="BQ74" s="8" t="s">
        <v>24</v>
      </c>
      <c r="BR74" s="8" t="s">
        <v>72</v>
      </c>
      <c r="BS74" s="8" t="s">
        <v>71</v>
      </c>
      <c r="BU74" s="6"/>
    </row>
    <row r="75" spans="1:75" x14ac:dyDescent="0.3">
      <c r="A75" s="12" t="s">
        <v>28</v>
      </c>
      <c r="B75" s="12" t="s">
        <v>41</v>
      </c>
      <c r="C75" s="12" t="s">
        <v>67</v>
      </c>
      <c r="D75" s="12" t="s">
        <v>62</v>
      </c>
      <c r="E75" s="12" t="s">
        <v>63</v>
      </c>
      <c r="F75" s="12" t="s">
        <v>42</v>
      </c>
      <c r="G75" s="12" t="s">
        <v>68</v>
      </c>
      <c r="H75" s="12" t="s">
        <v>64</v>
      </c>
      <c r="I75" s="12" t="s">
        <v>65</v>
      </c>
      <c r="J75" s="12" t="s">
        <v>43</v>
      </c>
      <c r="K75" s="11"/>
      <c r="L75" s="15" t="s">
        <v>29</v>
      </c>
      <c r="M75" s="12" t="s">
        <v>41</v>
      </c>
      <c r="N75" s="12" t="s">
        <v>67</v>
      </c>
      <c r="O75" s="12" t="s">
        <v>62</v>
      </c>
      <c r="P75" s="12" t="s">
        <v>63</v>
      </c>
      <c r="Q75" s="12" t="s">
        <v>42</v>
      </c>
      <c r="R75" s="12" t="s">
        <v>68</v>
      </c>
      <c r="S75" s="12" t="s">
        <v>64</v>
      </c>
      <c r="T75" s="12" t="s">
        <v>65</v>
      </c>
      <c r="U75" s="12" t="s">
        <v>43</v>
      </c>
      <c r="V75" s="9"/>
      <c r="W75" s="12" t="s">
        <v>36</v>
      </c>
      <c r="X75" s="12" t="s">
        <v>41</v>
      </c>
      <c r="Y75" s="12" t="s">
        <v>67</v>
      </c>
      <c r="Z75" s="12" t="s">
        <v>62</v>
      </c>
      <c r="AA75" s="12" t="s">
        <v>63</v>
      </c>
      <c r="AB75" s="12" t="s">
        <v>42</v>
      </c>
      <c r="AC75" s="12" t="s">
        <v>68</v>
      </c>
      <c r="AD75" s="12" t="s">
        <v>64</v>
      </c>
      <c r="AE75" s="12" t="s">
        <v>65</v>
      </c>
      <c r="AF75" s="12" t="s">
        <v>43</v>
      </c>
      <c r="AG75" s="11"/>
      <c r="AH75" s="12" t="s">
        <v>31</v>
      </c>
      <c r="AI75" s="12" t="s">
        <v>41</v>
      </c>
      <c r="AJ75" s="12" t="s">
        <v>67</v>
      </c>
      <c r="AK75" s="12" t="s">
        <v>62</v>
      </c>
      <c r="AL75" s="12" t="s">
        <v>63</v>
      </c>
      <c r="AM75" s="12" t="s">
        <v>42</v>
      </c>
      <c r="AN75" s="12" t="s">
        <v>68</v>
      </c>
      <c r="AO75" s="12" t="s">
        <v>64</v>
      </c>
      <c r="AP75" s="12" t="s">
        <v>65</v>
      </c>
      <c r="AQ75" s="12" t="s">
        <v>43</v>
      </c>
      <c r="AR75" s="9"/>
      <c r="AS75" s="12" t="s">
        <v>32</v>
      </c>
      <c r="AT75" t="s">
        <v>41</v>
      </c>
      <c r="AU75" t="s">
        <v>67</v>
      </c>
      <c r="AV75" t="s">
        <v>62</v>
      </c>
      <c r="AW75" t="s">
        <v>63</v>
      </c>
      <c r="AX75" t="s">
        <v>42</v>
      </c>
      <c r="AY75" t="s">
        <v>68</v>
      </c>
      <c r="AZ75" t="s">
        <v>64</v>
      </c>
      <c r="BA75" t="s">
        <v>65</v>
      </c>
      <c r="BB75" t="s">
        <v>43</v>
      </c>
      <c r="BC75" s="11"/>
      <c r="BD75" s="12" t="s">
        <v>33</v>
      </c>
      <c r="BE75" s="12" t="s">
        <v>41</v>
      </c>
      <c r="BF75" s="12" t="s">
        <v>67</v>
      </c>
      <c r="BG75" s="12" t="s">
        <v>62</v>
      </c>
      <c r="BH75" s="12" t="s">
        <v>63</v>
      </c>
      <c r="BI75" s="12" t="s">
        <v>42</v>
      </c>
      <c r="BJ75" s="12" t="s">
        <v>68</v>
      </c>
      <c r="BK75" s="12" t="s">
        <v>64</v>
      </c>
      <c r="BL75" s="12" t="s">
        <v>65</v>
      </c>
      <c r="BM75" s="12" t="s">
        <v>43</v>
      </c>
      <c r="BN75" s="9"/>
      <c r="BO75" s="6" t="s">
        <v>0</v>
      </c>
      <c r="BP75" s="6">
        <f>AVERAGE(B76,M76,X76,AI76,AT76,BE76)</f>
        <v>4.2713659770000003</v>
      </c>
      <c r="BQ75" s="6">
        <f>AVERAGE(C76,N76,Y76,AJ76,AU76,BF76)</f>
        <v>3.7774633642000004</v>
      </c>
      <c r="BR75" s="6">
        <f t="shared" ref="BR75:BR79" si="24">AVERAGE(D76,O76,Z76,AK76,AV77,BG76)</f>
        <v>2029.0208333333333</v>
      </c>
      <c r="BS75" s="6">
        <f t="shared" ref="BS75:BS79" si="25">AVERAGE(E76,P76,AA76,AL76,AW77,BH76)</f>
        <v>1.9988524999999999E-3</v>
      </c>
      <c r="BU75" s="4">
        <f t="shared" si="21"/>
        <v>309.23903289655175</v>
      </c>
      <c r="BV75">
        <v>119.65018703071054</v>
      </c>
      <c r="BW75" s="6">
        <f>_xlfn.STDEV.S(B76,M76,X76,AI76,AT77,BE76)</f>
        <v>2.383821673565635</v>
      </c>
    </row>
    <row r="76" spans="1:75" x14ac:dyDescent="0.3">
      <c r="A76" s="14" t="s">
        <v>0</v>
      </c>
      <c r="B76" s="14">
        <v>1.2926928150000001</v>
      </c>
      <c r="C76" s="14">
        <v>1.771314552</v>
      </c>
      <c r="D76" s="14">
        <v>1800.625</v>
      </c>
      <c r="E76" s="14">
        <v>7.1791300000000004E-4</v>
      </c>
      <c r="F76" s="14">
        <v>0.89845397100000002</v>
      </c>
      <c r="G76" s="14">
        <v>1.3911717560000001</v>
      </c>
      <c r="H76" s="14">
        <v>2770</v>
      </c>
      <c r="I76" s="14">
        <v>3.2435199999999997E-4</v>
      </c>
      <c r="J76" s="14">
        <v>0.28338617599999999</v>
      </c>
      <c r="K76" s="11"/>
      <c r="L76" s="14" t="s">
        <v>0</v>
      </c>
      <c r="M76" s="14">
        <v>3.9602546159999998</v>
      </c>
      <c r="N76" s="14">
        <v>4.0382265220000004</v>
      </c>
      <c r="O76" s="14">
        <v>1286.25</v>
      </c>
      <c r="P76" s="14">
        <v>3.0789150000000002E-3</v>
      </c>
      <c r="Q76" s="14">
        <v>2.781750025</v>
      </c>
      <c r="R76" s="14">
        <v>3.9950572630000001</v>
      </c>
      <c r="S76" s="14">
        <v>2504.25</v>
      </c>
      <c r="T76" s="14">
        <v>1.1108120000000001E-3</v>
      </c>
      <c r="U76" s="14">
        <v>0.29499066299999999</v>
      </c>
      <c r="V76" s="9"/>
      <c r="W76" s="14" t="s">
        <v>0</v>
      </c>
      <c r="X76" s="14">
        <v>6.4307915519999996</v>
      </c>
      <c r="Y76" s="14">
        <v>5.1378804239999996</v>
      </c>
      <c r="Z76" s="14">
        <v>2041.875</v>
      </c>
      <c r="AA76" s="14">
        <v>3.1494539999999999E-3</v>
      </c>
      <c r="AB76" s="14">
        <v>2.0291934330000001</v>
      </c>
      <c r="AC76" s="14">
        <v>3.7835028570000002</v>
      </c>
      <c r="AD76" s="14">
        <v>3311.875</v>
      </c>
      <c r="AE76" s="14">
        <v>6.1270200000000002E-4</v>
      </c>
      <c r="AF76" s="14">
        <v>1.1633658769999999</v>
      </c>
      <c r="AG76" s="11"/>
      <c r="AH76" s="14"/>
      <c r="AI76" s="14">
        <v>6.0091558589999998</v>
      </c>
      <c r="AJ76" s="14">
        <v>4.9420096249999999</v>
      </c>
      <c r="AK76" s="14">
        <v>1609.625</v>
      </c>
      <c r="AL76" s="14">
        <v>3.733264E-3</v>
      </c>
      <c r="AM76" s="14">
        <v>2.8493686170000001</v>
      </c>
      <c r="AN76" s="14">
        <v>4.1818893040000003</v>
      </c>
      <c r="AO76" s="14">
        <v>2546</v>
      </c>
      <c r="AP76" s="14">
        <v>1.1191549999999999E-3</v>
      </c>
      <c r="AQ76" s="14">
        <v>0.75558844599999997</v>
      </c>
      <c r="AR76" s="9"/>
      <c r="AS76" s="14"/>
      <c r="AT76" s="8" t="s">
        <v>25</v>
      </c>
      <c r="AU76" s="8" t="s">
        <v>25</v>
      </c>
      <c r="AV76" s="8" t="s">
        <v>25</v>
      </c>
      <c r="AW76" s="8" t="s">
        <v>25</v>
      </c>
      <c r="AX76" s="8" t="s">
        <v>25</v>
      </c>
      <c r="AY76" s="8" t="s">
        <v>25</v>
      </c>
      <c r="AZ76" s="8" t="s">
        <v>25</v>
      </c>
      <c r="BA76" s="8" t="s">
        <v>25</v>
      </c>
      <c r="BB76" s="8" t="s">
        <v>25</v>
      </c>
      <c r="BC76" s="11"/>
      <c r="BD76" s="14"/>
      <c r="BE76" s="14">
        <v>3.6639350429999999</v>
      </c>
      <c r="BF76" s="14">
        <v>2.9978856980000002</v>
      </c>
      <c r="BG76" s="14">
        <v>3856.375</v>
      </c>
      <c r="BH76" s="14">
        <v>9.5009800000000002E-4</v>
      </c>
      <c r="BI76" s="14">
        <v>2.074410855</v>
      </c>
      <c r="BJ76" s="14">
        <v>2.7641890029999998</v>
      </c>
      <c r="BK76" s="14">
        <v>4163.875</v>
      </c>
      <c r="BL76" s="14">
        <v>4.9819199999999995E-4</v>
      </c>
      <c r="BM76" s="14">
        <v>0.57504178800000005</v>
      </c>
      <c r="BN76" s="9"/>
      <c r="BO76" s="8" t="s">
        <v>1</v>
      </c>
      <c r="BP76" s="6">
        <f t="shared" ref="BP76:BP79" si="26">AVERAGE(B77,M77,X77,AI77,AT77,BE77)</f>
        <v>0.59960697916666661</v>
      </c>
      <c r="BQ76" s="6">
        <f t="shared" ref="BQ76:BQ79" si="27">AVERAGE(C77,N77,Y77,AJ77,AU77,BF77)</f>
        <v>0.31806800933333329</v>
      </c>
      <c r="BR76" s="8">
        <f t="shared" si="24"/>
        <v>2029.0208333333333</v>
      </c>
      <c r="BS76" s="8">
        <f t="shared" si="25"/>
        <v>3.1340483333333337E-4</v>
      </c>
      <c r="BU76" s="4">
        <f t="shared" si="21"/>
        <v>56.014274425287347</v>
      </c>
      <c r="BV76">
        <v>9.3389510503672586</v>
      </c>
      <c r="BW76" s="6">
        <f t="shared" ref="BW76:BW79" si="28">_xlfn.STDEV.S(B77,M77,X77,AI77,AT78,BE77)</f>
        <v>0.17792479107220124</v>
      </c>
    </row>
    <row r="77" spans="1:75" x14ac:dyDescent="0.3">
      <c r="A77" s="12" t="s">
        <v>1</v>
      </c>
      <c r="B77" s="12">
        <v>0.36018188099999998</v>
      </c>
      <c r="C77" s="12">
        <v>0.19762616299999999</v>
      </c>
      <c r="D77" s="12">
        <v>1800.625</v>
      </c>
      <c r="E77" s="12">
        <v>2.00032E-4</v>
      </c>
      <c r="F77" s="12">
        <v>0.16747653400000001</v>
      </c>
      <c r="G77" s="12">
        <v>0.15886597299999999</v>
      </c>
      <c r="H77" s="12">
        <v>2770</v>
      </c>
      <c r="I77" s="20">
        <v>6.05E-5</v>
      </c>
      <c r="J77" s="12">
        <v>1.2130057999999999</v>
      </c>
      <c r="K77" s="11"/>
      <c r="L77" s="12" t="s">
        <v>1</v>
      </c>
      <c r="M77" s="12">
        <v>0.60835957200000002</v>
      </c>
      <c r="N77" s="12">
        <v>0.27331981799999999</v>
      </c>
      <c r="O77" s="12">
        <v>1286.25</v>
      </c>
      <c r="P77" s="12">
        <v>4.7297099999999998E-4</v>
      </c>
      <c r="Q77" s="12">
        <v>0.31599880200000002</v>
      </c>
      <c r="R77" s="12">
        <v>0.24491547699999999</v>
      </c>
      <c r="S77" s="12">
        <v>2504.25</v>
      </c>
      <c r="T77" s="12">
        <v>1.2618500000000001E-4</v>
      </c>
      <c r="U77" s="12">
        <v>1.1937210890000001</v>
      </c>
      <c r="V77" s="9"/>
      <c r="W77" s="12" t="s">
        <v>1</v>
      </c>
      <c r="X77" s="12">
        <v>0.68396694199999997</v>
      </c>
      <c r="Y77" s="12">
        <v>0.39079087899999998</v>
      </c>
      <c r="Z77" s="12">
        <v>2041.875</v>
      </c>
      <c r="AA77" s="12">
        <v>3.3497000000000003E-4</v>
      </c>
      <c r="AB77" s="12">
        <v>0.26709945299999999</v>
      </c>
      <c r="AC77" s="12">
        <v>0.235072473</v>
      </c>
      <c r="AD77" s="12">
        <v>3311.875</v>
      </c>
      <c r="AE77" s="20">
        <v>8.0599999999999994E-5</v>
      </c>
      <c r="AF77" s="12">
        <v>1.773357316</v>
      </c>
      <c r="AG77" s="11"/>
      <c r="AH77" s="12"/>
      <c r="AI77" s="12">
        <v>0.803781937</v>
      </c>
      <c r="AJ77" s="12">
        <v>0.411918746</v>
      </c>
      <c r="AK77" s="12">
        <v>1609.625</v>
      </c>
      <c r="AL77" s="12">
        <v>4.9936000000000002E-4</v>
      </c>
      <c r="AM77" s="12">
        <v>0.30111154800000001</v>
      </c>
      <c r="AN77" s="12">
        <v>0.27115066700000001</v>
      </c>
      <c r="AO77" s="12">
        <v>2546</v>
      </c>
      <c r="AP77" s="12">
        <v>1.18268E-4</v>
      </c>
      <c r="AQ77" s="12">
        <v>1.8538416090000001</v>
      </c>
      <c r="AR77" s="9"/>
      <c r="AS77" s="12"/>
      <c r="AT77">
        <v>0.57405777599999996</v>
      </c>
      <c r="AU77">
        <v>0.37593618400000001</v>
      </c>
      <c r="AV77">
        <v>1579.375</v>
      </c>
      <c r="AW77">
        <v>3.6347099999999998E-4</v>
      </c>
      <c r="AX77">
        <v>0.115363727</v>
      </c>
      <c r="AY77">
        <v>0.19831436699999999</v>
      </c>
      <c r="AZ77">
        <v>2623.875</v>
      </c>
      <c r="BA77" s="22">
        <v>4.3999999999999999E-5</v>
      </c>
      <c r="BB77">
        <v>2.3129642829999999</v>
      </c>
      <c r="BC77" s="11"/>
      <c r="BD77" s="12"/>
      <c r="BE77" s="12">
        <v>0.567293767</v>
      </c>
      <c r="BF77" s="12">
        <v>0.25881626600000002</v>
      </c>
      <c r="BG77" s="12">
        <v>3856.375</v>
      </c>
      <c r="BH77" s="12">
        <v>1.47105E-4</v>
      </c>
      <c r="BI77" s="12">
        <v>0.15337936399999999</v>
      </c>
      <c r="BJ77" s="12">
        <v>0.19454111499999999</v>
      </c>
      <c r="BK77" s="12">
        <v>4163.875</v>
      </c>
      <c r="BL77" s="20">
        <v>3.68E-5</v>
      </c>
      <c r="BM77" s="12">
        <v>2.1276448530000001</v>
      </c>
      <c r="BN77" s="9"/>
      <c r="BO77" s="6" t="s">
        <v>2</v>
      </c>
      <c r="BP77" s="6">
        <f t="shared" si="26"/>
        <v>0.51325337999999998</v>
      </c>
      <c r="BQ77" s="6">
        <f t="shared" si="27"/>
        <v>0.26924255350000004</v>
      </c>
      <c r="BR77" s="6">
        <f t="shared" si="24"/>
        <v>2029.0208333333333</v>
      </c>
      <c r="BS77" s="6">
        <f t="shared" si="25"/>
        <v>2.6694066666666666E-4</v>
      </c>
      <c r="BU77" s="4">
        <f t="shared" si="21"/>
        <v>50.058853793103445</v>
      </c>
      <c r="BV77">
        <v>8.4509026856940768</v>
      </c>
      <c r="BW77" s="6">
        <f t="shared" si="28"/>
        <v>0.19572396584638899</v>
      </c>
    </row>
    <row r="78" spans="1:75" x14ac:dyDescent="0.3">
      <c r="A78" s="14" t="s">
        <v>2</v>
      </c>
      <c r="B78" s="14">
        <v>0.299366886</v>
      </c>
      <c r="C78" s="14">
        <v>0.18329799599999999</v>
      </c>
      <c r="D78" s="14">
        <v>1800.625</v>
      </c>
      <c r="E78" s="14">
        <v>1.66257E-4</v>
      </c>
      <c r="F78" s="14">
        <v>0.15158844799999999</v>
      </c>
      <c r="G78" s="14">
        <v>0.152638303</v>
      </c>
      <c r="H78" s="14">
        <v>2770</v>
      </c>
      <c r="I78" s="21">
        <v>5.4700000000000001E-5</v>
      </c>
      <c r="J78" s="14">
        <v>0.96816091299999996</v>
      </c>
      <c r="K78" s="9"/>
      <c r="L78" s="14" t="s">
        <v>2</v>
      </c>
      <c r="M78" s="14">
        <v>0.59228960200000003</v>
      </c>
      <c r="N78" s="14">
        <v>0.29828649899999998</v>
      </c>
      <c r="O78" s="14">
        <v>1286.25</v>
      </c>
      <c r="P78" s="14">
        <v>4.60478E-4</v>
      </c>
      <c r="Q78" s="14">
        <v>0.28177598100000001</v>
      </c>
      <c r="R78" s="14">
        <v>0.22753357799999999</v>
      </c>
      <c r="S78" s="14">
        <v>2504.25</v>
      </c>
      <c r="T78" s="14">
        <v>1.12519E-4</v>
      </c>
      <c r="U78" s="14">
        <v>1.3646936160000001</v>
      </c>
      <c r="V78" s="9"/>
      <c r="W78" s="14" t="s">
        <v>2</v>
      </c>
      <c r="X78" s="14">
        <v>0.67108050200000002</v>
      </c>
      <c r="Y78" s="14">
        <v>0.36263836399999999</v>
      </c>
      <c r="Z78" s="14">
        <v>2041.875</v>
      </c>
      <c r="AA78" s="14">
        <v>3.2865900000000003E-4</v>
      </c>
      <c r="AB78" s="14">
        <v>0.274358936</v>
      </c>
      <c r="AC78" s="14">
        <v>0.24115840499999999</v>
      </c>
      <c r="AD78" s="14">
        <v>3311.875</v>
      </c>
      <c r="AE78" s="21">
        <v>8.2799999999999993E-5</v>
      </c>
      <c r="AF78" s="14">
        <v>1.6450663050000001</v>
      </c>
      <c r="AG78" s="9"/>
      <c r="AH78" s="14"/>
      <c r="AI78" s="14">
        <v>0.62665217100000004</v>
      </c>
      <c r="AJ78" s="14">
        <v>0.28521434400000001</v>
      </c>
      <c r="AK78" s="14">
        <v>1609.625</v>
      </c>
      <c r="AL78" s="14">
        <v>3.8931600000000001E-4</v>
      </c>
      <c r="AM78" s="14">
        <v>0.28146504300000003</v>
      </c>
      <c r="AN78" s="14">
        <v>0.22713898599999999</v>
      </c>
      <c r="AO78" s="14">
        <v>2546</v>
      </c>
      <c r="AP78" s="14">
        <v>1.1055199999999999E-4</v>
      </c>
      <c r="AQ78" s="14">
        <v>1.5197176530000001</v>
      </c>
      <c r="AR78" s="9"/>
      <c r="AS78" s="14"/>
      <c r="AT78">
        <v>0.35692441600000002</v>
      </c>
      <c r="AU78">
        <v>0.225894709</v>
      </c>
      <c r="AV78">
        <v>1579.375</v>
      </c>
      <c r="AW78">
        <v>2.2599100000000001E-4</v>
      </c>
      <c r="AX78">
        <v>7.4614835000000004E-2</v>
      </c>
      <c r="AY78">
        <v>0.116103521</v>
      </c>
      <c r="AZ78">
        <v>2623.875</v>
      </c>
      <c r="BA78" s="22">
        <v>2.8399999999999999E-5</v>
      </c>
      <c r="BB78">
        <v>2.4315333250000002</v>
      </c>
      <c r="BC78" s="9"/>
      <c r="BD78" s="14"/>
      <c r="BE78" s="14">
        <v>0.53320670299999995</v>
      </c>
      <c r="BF78" s="14">
        <v>0.26012340900000003</v>
      </c>
      <c r="BG78" s="14">
        <v>3856.375</v>
      </c>
      <c r="BH78" s="14">
        <v>1.3826600000000001E-4</v>
      </c>
      <c r="BI78" s="14">
        <v>0.14383717100000001</v>
      </c>
      <c r="BJ78" s="14">
        <v>0.19040774399999999</v>
      </c>
      <c r="BK78" s="14">
        <v>4163.875</v>
      </c>
      <c r="BL78" s="21">
        <v>3.4499999999999998E-5</v>
      </c>
      <c r="BM78" s="14">
        <v>2.0449248779999998</v>
      </c>
      <c r="BN78" s="9"/>
      <c r="BO78" s="8" t="s">
        <v>3</v>
      </c>
      <c r="BP78" s="6">
        <f t="shared" si="26"/>
        <v>0.33933786416666667</v>
      </c>
      <c r="BQ78" s="6">
        <f t="shared" si="27"/>
        <v>0.1712924528333333</v>
      </c>
      <c r="BR78" s="8">
        <f t="shared" si="24"/>
        <v>2029.0208333333333</v>
      </c>
      <c r="BS78" s="8">
        <f t="shared" si="25"/>
        <v>1.8005683333333335E-4</v>
      </c>
      <c r="BU78" s="4">
        <f t="shared" si="21"/>
        <v>38.064680287356317</v>
      </c>
      <c r="BV78">
        <v>5.6244196128421926</v>
      </c>
      <c r="BW78" s="6">
        <f t="shared" si="28"/>
        <v>0.13360774041356688</v>
      </c>
    </row>
    <row r="79" spans="1:75" x14ac:dyDescent="0.3">
      <c r="A79" s="12" t="s">
        <v>3</v>
      </c>
      <c r="B79" s="12">
        <v>0.239118362</v>
      </c>
      <c r="C79" s="12">
        <v>0.142757201</v>
      </c>
      <c r="D79" s="12">
        <v>1800.625</v>
      </c>
      <c r="E79" s="12">
        <v>1.3279700000000001E-4</v>
      </c>
      <c r="F79" s="12">
        <v>0.141315884</v>
      </c>
      <c r="G79" s="12">
        <v>0.13469125500000001</v>
      </c>
      <c r="H79" s="12">
        <v>2770</v>
      </c>
      <c r="I79" s="20">
        <v>5.1E-5</v>
      </c>
      <c r="J79" s="12">
        <v>0.72612343899999998</v>
      </c>
      <c r="K79" s="9"/>
      <c r="L79" s="12" t="s">
        <v>3</v>
      </c>
      <c r="M79" s="12">
        <v>0.44544023300000002</v>
      </c>
      <c r="N79" s="12">
        <v>0.18775867299999999</v>
      </c>
      <c r="O79" s="12">
        <v>1286.25</v>
      </c>
      <c r="P79" s="12">
        <v>3.4630899999999999E-4</v>
      </c>
      <c r="Q79" s="12">
        <v>0.265848058</v>
      </c>
      <c r="R79" s="12">
        <v>0.183882083</v>
      </c>
      <c r="S79" s="12">
        <v>2504.25</v>
      </c>
      <c r="T79" s="12">
        <v>1.06159E-4</v>
      </c>
      <c r="U79" s="12">
        <v>0.97667032899999995</v>
      </c>
      <c r="V79" s="9"/>
      <c r="W79" s="12" t="s">
        <v>3</v>
      </c>
      <c r="X79" s="12">
        <v>0.42403305800000002</v>
      </c>
      <c r="Y79" s="12">
        <v>0.20888989099999999</v>
      </c>
      <c r="Z79" s="12">
        <v>2041.875</v>
      </c>
      <c r="AA79" s="12">
        <v>2.0766799999999999E-4</v>
      </c>
      <c r="AB79" s="12">
        <v>0.22389356499999999</v>
      </c>
      <c r="AC79" s="12">
        <v>0.17403961700000001</v>
      </c>
      <c r="AD79" s="12">
        <v>3311.875</v>
      </c>
      <c r="AE79" s="20">
        <v>6.7600000000000003E-5</v>
      </c>
      <c r="AF79" s="12">
        <v>1.149965143</v>
      </c>
      <c r="AG79" s="9"/>
      <c r="AH79" s="12"/>
      <c r="AI79" s="12">
        <v>0.39028034499999997</v>
      </c>
      <c r="AJ79" s="12">
        <v>0.172803759</v>
      </c>
      <c r="AK79" s="12">
        <v>1609.625</v>
      </c>
      <c r="AL79" s="12">
        <v>2.4246700000000001E-4</v>
      </c>
      <c r="AM79" s="12">
        <v>0.23770522399999999</v>
      </c>
      <c r="AN79" s="12">
        <v>0.163457876</v>
      </c>
      <c r="AO79" s="12">
        <v>2546</v>
      </c>
      <c r="AP79" s="20">
        <v>9.3399999999999993E-5</v>
      </c>
      <c r="AQ79" s="12">
        <v>0.93342165499999996</v>
      </c>
      <c r="AR79" s="9"/>
      <c r="AS79" s="12"/>
      <c r="AT79">
        <v>0.18742065699999999</v>
      </c>
      <c r="AU79">
        <v>0.133415584</v>
      </c>
      <c r="AV79">
        <v>1579.375</v>
      </c>
      <c r="AW79">
        <v>1.18668E-4</v>
      </c>
      <c r="AX79">
        <v>7.2348149E-2</v>
      </c>
      <c r="AY79">
        <v>9.8495993000000004E-2</v>
      </c>
      <c r="AZ79">
        <v>2623.875</v>
      </c>
      <c r="BA79" s="22">
        <v>2.76E-5</v>
      </c>
      <c r="BB79">
        <v>1.1682963369999999</v>
      </c>
      <c r="BC79" s="9"/>
      <c r="BD79" s="12"/>
      <c r="BE79" s="12">
        <v>0.34973452999999999</v>
      </c>
      <c r="BF79" s="12">
        <v>0.182129609</v>
      </c>
      <c r="BG79" s="12">
        <v>3856.375</v>
      </c>
      <c r="BH79" s="20">
        <v>9.0699999999999996E-5</v>
      </c>
      <c r="BI79" s="12">
        <v>0.109434121</v>
      </c>
      <c r="BJ79" s="12">
        <v>0.135279127</v>
      </c>
      <c r="BK79" s="12">
        <v>4163.875</v>
      </c>
      <c r="BL79" s="20">
        <v>2.6299999999999999E-5</v>
      </c>
      <c r="BM79" s="12">
        <v>1.7763302759999999</v>
      </c>
      <c r="BN79" s="9"/>
      <c r="BO79" s="6" t="s">
        <v>4</v>
      </c>
      <c r="BP79" s="6">
        <f t="shared" si="26"/>
        <v>0.19948460633333331</v>
      </c>
      <c r="BQ79" s="6">
        <f t="shared" si="27"/>
        <v>0.11206321966666667</v>
      </c>
      <c r="BR79" s="8">
        <f t="shared" si="24"/>
        <v>2118.9499999999998</v>
      </c>
      <c r="BS79" s="8">
        <f t="shared" si="25"/>
        <v>1.2833239999999999E-4</v>
      </c>
      <c r="BU79" s="4">
        <f t="shared" si="21"/>
        <v>28.419628022988505</v>
      </c>
      <c r="BV79">
        <v>5.3246547408490041</v>
      </c>
      <c r="BW79" s="6">
        <f t="shared" si="28"/>
        <v>0.10322296915209205</v>
      </c>
    </row>
    <row r="80" spans="1:75" x14ac:dyDescent="0.3">
      <c r="A80" s="14" t="s">
        <v>4</v>
      </c>
      <c r="B80" s="14">
        <v>0.107230823</v>
      </c>
      <c r="C80" s="14">
        <v>0.102857351</v>
      </c>
      <c r="D80" s="14">
        <v>1800.625</v>
      </c>
      <c r="E80" s="21">
        <v>5.9599999999999999E-5</v>
      </c>
      <c r="F80" s="14">
        <v>9.1938627999999994E-2</v>
      </c>
      <c r="G80" s="14">
        <v>9.8906822000000005E-2</v>
      </c>
      <c r="H80" s="14">
        <v>2770</v>
      </c>
      <c r="I80" s="21">
        <v>3.3200000000000001E-5</v>
      </c>
      <c r="J80" s="14">
        <v>0.15461213100000001</v>
      </c>
      <c r="K80" s="9"/>
      <c r="L80" s="14" t="s">
        <v>4</v>
      </c>
      <c r="M80" s="14">
        <v>0.30597084499999999</v>
      </c>
      <c r="N80" s="14">
        <v>0.121647402</v>
      </c>
      <c r="O80" s="14">
        <v>1286.25</v>
      </c>
      <c r="P80" s="14">
        <v>2.3787799999999999E-4</v>
      </c>
      <c r="Q80" s="14">
        <v>0.21855745200000001</v>
      </c>
      <c r="R80" s="14">
        <v>0.14052261799999999</v>
      </c>
      <c r="S80" s="14">
        <v>2504.25</v>
      </c>
      <c r="T80" s="21">
        <v>8.7299999999999994E-5</v>
      </c>
      <c r="U80" s="14">
        <v>0.62205924000000001</v>
      </c>
      <c r="V80" s="9"/>
      <c r="W80" s="14" t="s">
        <v>4</v>
      </c>
      <c r="X80" s="14">
        <v>0.32077012500000002</v>
      </c>
      <c r="Y80" s="14">
        <v>0.16053635099999999</v>
      </c>
      <c r="Z80" s="14">
        <v>2041.875</v>
      </c>
      <c r="AA80" s="14">
        <v>1.5709599999999999E-4</v>
      </c>
      <c r="AB80" s="14">
        <v>0.224434044</v>
      </c>
      <c r="AC80" s="14">
        <v>0.171682733</v>
      </c>
      <c r="AD80" s="14">
        <v>3311.875</v>
      </c>
      <c r="AE80" s="21">
        <v>6.7799999999999995E-5</v>
      </c>
      <c r="AF80" s="14">
        <v>0.56112854000000001</v>
      </c>
      <c r="AG80" s="9"/>
      <c r="AH80" s="14"/>
      <c r="AI80" s="14">
        <v>0.25349693299999998</v>
      </c>
      <c r="AJ80" s="14">
        <v>0.11145296</v>
      </c>
      <c r="AK80" s="14">
        <v>1609.625</v>
      </c>
      <c r="AL80" s="14">
        <v>1.5748800000000001E-4</v>
      </c>
      <c r="AM80" s="14">
        <v>0.19749705400000001</v>
      </c>
      <c r="AN80" s="14">
        <v>0.127895222</v>
      </c>
      <c r="AO80" s="14">
        <v>2546</v>
      </c>
      <c r="AP80" s="21">
        <v>7.7600000000000002E-5</v>
      </c>
      <c r="AQ80" s="14">
        <v>0.437857471</v>
      </c>
      <c r="AR80" s="9"/>
      <c r="AS80" s="14"/>
      <c r="AT80">
        <v>9.5438069E-2</v>
      </c>
      <c r="AU80">
        <v>8.2415189999999999E-2</v>
      </c>
      <c r="AV80">
        <v>1579.375</v>
      </c>
      <c r="AW80" s="22">
        <v>6.0399999999999998E-5</v>
      </c>
      <c r="AX80">
        <v>4.3897861000000003E-2</v>
      </c>
      <c r="AY80">
        <v>6.2140635E-2</v>
      </c>
      <c r="AZ80">
        <v>2623.875</v>
      </c>
      <c r="BA80" s="22">
        <v>1.6699999999999999E-5</v>
      </c>
      <c r="BB80">
        <v>0.82941230799999999</v>
      </c>
      <c r="BC80" s="9"/>
      <c r="BD80" s="14"/>
      <c r="BE80" s="14">
        <v>0.114000843</v>
      </c>
      <c r="BF80" s="14">
        <v>9.3470064000000005E-2</v>
      </c>
      <c r="BG80" s="14">
        <v>3856.375</v>
      </c>
      <c r="BH80" s="21">
        <v>2.9600000000000001E-5</v>
      </c>
      <c r="BI80" s="14">
        <v>5.7058029000000003E-2</v>
      </c>
      <c r="BJ80" s="14">
        <v>8.4002085000000004E-2</v>
      </c>
      <c r="BK80" s="14">
        <v>4163.875</v>
      </c>
      <c r="BL80" s="21">
        <v>1.3699999999999999E-5</v>
      </c>
      <c r="BM80" s="14">
        <v>0.67787381199999996</v>
      </c>
      <c r="BN80" s="9"/>
      <c r="BO80" s="8"/>
      <c r="BP80" s="8"/>
      <c r="BQ80" s="8"/>
      <c r="BR80" s="8"/>
      <c r="BS80" s="8"/>
    </row>
    <row r="81" spans="1:75" x14ac:dyDescent="0.3">
      <c r="A81" s="12">
        <v>210</v>
      </c>
      <c r="B81" s="12"/>
      <c r="C81" s="12"/>
      <c r="D81" s="12"/>
      <c r="E81" s="12"/>
      <c r="F81" s="12"/>
      <c r="G81" s="12"/>
      <c r="H81" s="12"/>
      <c r="I81" s="12"/>
      <c r="J81" s="12"/>
      <c r="K81" s="9"/>
      <c r="L81" s="12">
        <v>210</v>
      </c>
      <c r="M81" s="12"/>
      <c r="N81" s="12"/>
      <c r="O81" s="12"/>
      <c r="P81" s="12"/>
      <c r="Q81" s="12"/>
      <c r="R81" s="12"/>
      <c r="S81" s="12"/>
      <c r="T81" s="12"/>
      <c r="U81" s="12"/>
      <c r="V81" s="9"/>
      <c r="W81" s="12">
        <v>240</v>
      </c>
      <c r="X81" s="12"/>
      <c r="Y81" s="12"/>
      <c r="Z81" s="12"/>
      <c r="AA81" s="12"/>
      <c r="AB81" s="12"/>
      <c r="AC81" s="12"/>
      <c r="AD81" s="12"/>
      <c r="AE81" s="12"/>
      <c r="AF81" s="12"/>
      <c r="AG81" s="9"/>
      <c r="AH81" s="12">
        <v>198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9"/>
      <c r="AS81" s="12">
        <v>240</v>
      </c>
      <c r="AT81" s="12"/>
      <c r="AU81" s="12"/>
      <c r="AV81" s="12"/>
      <c r="AW81" s="12"/>
      <c r="AX81" s="12"/>
      <c r="AY81" s="12"/>
      <c r="AZ81" s="12"/>
      <c r="BA81" s="12"/>
      <c r="BB81" s="12"/>
      <c r="BC81" s="9"/>
      <c r="BD81" s="12">
        <v>240</v>
      </c>
      <c r="BE81" s="12"/>
      <c r="BF81" s="12"/>
      <c r="BG81" s="12"/>
      <c r="BH81" s="12"/>
      <c r="BI81" s="12"/>
      <c r="BJ81" s="12"/>
      <c r="BK81" s="12"/>
      <c r="BL81" s="12"/>
      <c r="BM81" s="12"/>
      <c r="BN81" s="9"/>
      <c r="BO81" s="6"/>
      <c r="BP81" s="6"/>
      <c r="BQ81" s="6"/>
      <c r="BR81" s="6"/>
      <c r="BS81" s="6"/>
    </row>
    <row r="82" spans="1:75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9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9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9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9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9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9"/>
      <c r="BO82" s="8" t="s">
        <v>70</v>
      </c>
      <c r="BP82" s="8"/>
      <c r="BQ82" s="8"/>
      <c r="BR82" s="8"/>
      <c r="BS82" s="8"/>
    </row>
    <row r="83" spans="1:75" x14ac:dyDescent="0.3">
      <c r="A83" s="12" t="s"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9"/>
      <c r="L83" s="12"/>
      <c r="M83" s="12"/>
      <c r="N83" s="12"/>
      <c r="O83" s="12"/>
      <c r="V83" s="9"/>
      <c r="W83" s="12"/>
      <c r="X83" s="12"/>
      <c r="Y83" s="12"/>
      <c r="Z83" s="12"/>
      <c r="AG83" s="9"/>
      <c r="AH83" s="12"/>
      <c r="AI83" s="12"/>
      <c r="AJ83" s="12"/>
      <c r="AK83" s="12"/>
      <c r="AR83" s="9"/>
      <c r="AS83" s="12"/>
      <c r="AT83" s="12"/>
      <c r="AU83" s="12"/>
      <c r="AV83" s="12"/>
      <c r="BC83" s="9"/>
      <c r="BD83" s="12"/>
      <c r="BN83" s="9"/>
      <c r="BO83" s="6"/>
      <c r="BP83" s="6"/>
      <c r="BQ83" s="6"/>
      <c r="BR83" s="6"/>
      <c r="BS83" s="6"/>
    </row>
    <row r="84" spans="1:75" x14ac:dyDescent="0.3">
      <c r="A84" s="14" t="s">
        <v>0</v>
      </c>
      <c r="B84" s="14"/>
      <c r="C84" s="14"/>
      <c r="D84" s="14"/>
      <c r="E84" s="14"/>
      <c r="F84" s="14"/>
      <c r="G84" s="14"/>
      <c r="H84" s="14"/>
      <c r="I84" s="14"/>
      <c r="J84" s="14"/>
      <c r="K84" s="9"/>
      <c r="L84" s="14"/>
      <c r="M84" s="14"/>
      <c r="N84" s="14"/>
      <c r="O84" s="14"/>
      <c r="V84" s="9"/>
      <c r="W84" s="14"/>
      <c r="X84" s="14"/>
      <c r="Y84" s="14"/>
      <c r="Z84" s="14"/>
      <c r="AG84" s="9"/>
      <c r="AH84" s="14"/>
      <c r="AI84" s="14"/>
      <c r="AJ84" s="14"/>
      <c r="AK84" s="14"/>
      <c r="AR84" s="9"/>
      <c r="AS84" s="14"/>
      <c r="AT84" s="14"/>
      <c r="AU84" s="14"/>
      <c r="AV84" s="14"/>
      <c r="BC84" s="9"/>
      <c r="BD84" s="14"/>
      <c r="BN84" s="9"/>
      <c r="BO84" s="8"/>
      <c r="BP84" s="8"/>
      <c r="BQ84" s="8"/>
      <c r="BR84" s="8"/>
      <c r="BS84" s="8"/>
    </row>
    <row r="85" spans="1:75" x14ac:dyDescent="0.3">
      <c r="A85" s="12" t="s">
        <v>1</v>
      </c>
      <c r="B85" s="12"/>
      <c r="C85" s="12"/>
      <c r="D85" s="12"/>
      <c r="E85" s="12"/>
      <c r="F85" s="12"/>
      <c r="G85" s="12"/>
      <c r="H85" s="12"/>
      <c r="I85" s="12"/>
      <c r="J85" s="12"/>
      <c r="K85" s="9"/>
      <c r="L85" s="12"/>
      <c r="M85" s="12"/>
      <c r="N85" s="12"/>
      <c r="O85" s="12"/>
      <c r="V85" s="9"/>
      <c r="W85" s="12"/>
      <c r="AG85" s="9"/>
      <c r="AH85" s="12"/>
      <c r="AI85" s="12"/>
      <c r="AJ85" s="12"/>
      <c r="AK85" s="12"/>
      <c r="AR85" s="9"/>
      <c r="AS85" s="12"/>
      <c r="AT85" s="12"/>
      <c r="AU85" s="12"/>
      <c r="AV85" s="12"/>
      <c r="BC85" s="9"/>
      <c r="BD85" s="12"/>
      <c r="BN85" s="9"/>
      <c r="BO85" s="6"/>
      <c r="BP85" s="6"/>
      <c r="BQ85" s="6"/>
      <c r="BR85" s="6"/>
      <c r="BS85" s="6"/>
    </row>
    <row r="86" spans="1:75" x14ac:dyDescent="0.3">
      <c r="A86" s="14" t="s">
        <v>2</v>
      </c>
      <c r="B86" s="14"/>
      <c r="C86" s="14"/>
      <c r="D86" s="14"/>
      <c r="E86" s="14"/>
      <c r="F86" s="14"/>
      <c r="G86" s="14"/>
      <c r="H86" s="14"/>
      <c r="I86" s="14"/>
      <c r="J86" s="14"/>
      <c r="K86" s="9"/>
      <c r="L86" s="14"/>
      <c r="M86" s="14"/>
      <c r="N86" s="14"/>
      <c r="O86" s="14"/>
      <c r="V86" s="9"/>
      <c r="W86" s="14"/>
      <c r="X86" s="14"/>
      <c r="Y86" s="14"/>
      <c r="Z86" s="14"/>
      <c r="AG86" s="9"/>
      <c r="AH86" s="14"/>
      <c r="AI86" s="14"/>
      <c r="AJ86" s="14"/>
      <c r="AK86" s="14"/>
      <c r="AR86" s="9"/>
      <c r="AS86" s="14"/>
      <c r="AT86" s="14"/>
      <c r="AU86" s="14"/>
      <c r="AV86" s="14"/>
      <c r="BC86" s="9"/>
      <c r="BD86" s="14"/>
      <c r="BN86" s="9"/>
      <c r="BO86" s="8"/>
      <c r="BP86" s="8"/>
      <c r="BQ86" s="8"/>
      <c r="BR86" s="8"/>
      <c r="BS86" s="8"/>
    </row>
    <row r="87" spans="1:75" x14ac:dyDescent="0.3">
      <c r="A87" s="12" t="s">
        <v>3</v>
      </c>
      <c r="B87" s="12"/>
      <c r="C87" s="12"/>
      <c r="D87" s="12"/>
      <c r="E87" s="12"/>
      <c r="F87" s="12"/>
      <c r="G87" s="12"/>
      <c r="H87" s="12"/>
      <c r="I87" s="12"/>
      <c r="J87" s="12"/>
      <c r="K87" s="9"/>
      <c r="L87" s="12"/>
      <c r="M87" s="12"/>
      <c r="N87" s="12"/>
      <c r="O87" s="12"/>
      <c r="V87" s="9"/>
      <c r="W87" s="12"/>
      <c r="X87" s="12"/>
      <c r="Y87" s="12"/>
      <c r="Z87" s="12"/>
      <c r="AG87" s="9"/>
      <c r="AH87" s="12"/>
      <c r="AI87" s="12"/>
      <c r="AJ87" s="12"/>
      <c r="AK87" s="12"/>
      <c r="AR87" s="9"/>
      <c r="AS87" s="12"/>
      <c r="AT87" s="12"/>
      <c r="AU87" s="12"/>
      <c r="AV87" s="12"/>
      <c r="BC87" s="9"/>
      <c r="BD87" s="12"/>
      <c r="BN87" s="9"/>
      <c r="BO87" s="6"/>
      <c r="BP87" s="6"/>
      <c r="BQ87" s="6"/>
      <c r="BR87" s="6"/>
      <c r="BS87" s="6"/>
    </row>
    <row r="88" spans="1:75" x14ac:dyDescent="0.3">
      <c r="A88" s="14" t="s">
        <v>4</v>
      </c>
      <c r="B88" s="14"/>
      <c r="C88" s="14"/>
      <c r="D88" s="14"/>
      <c r="E88" s="14"/>
      <c r="F88" s="14"/>
      <c r="G88" s="14"/>
      <c r="H88" s="14"/>
      <c r="I88" s="14"/>
      <c r="J88" s="14"/>
      <c r="K88" s="9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9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9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9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9"/>
      <c r="BD88" s="14"/>
      <c r="BN88" s="9"/>
      <c r="BO88" s="8"/>
      <c r="BP88" s="8"/>
      <c r="BQ88" s="8"/>
      <c r="BR88" s="8"/>
      <c r="BS88" s="8"/>
    </row>
    <row r="89" spans="1:75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</row>
    <row r="93" spans="1:75" x14ac:dyDescent="0.3">
      <c r="A93" t="s">
        <v>91</v>
      </c>
    </row>
    <row r="94" spans="1:75" x14ac:dyDescent="0.3">
      <c r="A94" t="s">
        <v>28</v>
      </c>
      <c r="B94" t="s">
        <v>41</v>
      </c>
      <c r="C94" t="s">
        <v>67</v>
      </c>
      <c r="D94" t="s">
        <v>62</v>
      </c>
      <c r="E94" t="s">
        <v>63</v>
      </c>
      <c r="F94" t="s">
        <v>42</v>
      </c>
      <c r="G94" t="s">
        <v>68</v>
      </c>
      <c r="H94" t="s">
        <v>64</v>
      </c>
      <c r="I94" t="s">
        <v>65</v>
      </c>
      <c r="J94" t="s">
        <v>43</v>
      </c>
      <c r="M94" t="s">
        <v>41</v>
      </c>
      <c r="N94" t="s">
        <v>67</v>
      </c>
      <c r="O94" t="s">
        <v>62</v>
      </c>
      <c r="P94" t="s">
        <v>63</v>
      </c>
      <c r="Q94" t="s">
        <v>42</v>
      </c>
      <c r="R94" t="s">
        <v>68</v>
      </c>
      <c r="S94" t="s">
        <v>64</v>
      </c>
      <c r="T94" t="s">
        <v>65</v>
      </c>
      <c r="U94" t="s">
        <v>43</v>
      </c>
      <c r="X94" t="s">
        <v>41</v>
      </c>
      <c r="Y94" t="s">
        <v>67</v>
      </c>
      <c r="Z94" t="s">
        <v>62</v>
      </c>
      <c r="AA94" t="s">
        <v>63</v>
      </c>
      <c r="AB94" t="s">
        <v>42</v>
      </c>
      <c r="AC94" t="s">
        <v>68</v>
      </c>
      <c r="AD94" t="s">
        <v>64</v>
      </c>
      <c r="AE94" t="s">
        <v>65</v>
      </c>
      <c r="AF94" t="s">
        <v>43</v>
      </c>
      <c r="AI94" t="s">
        <v>41</v>
      </c>
      <c r="AJ94" t="s">
        <v>67</v>
      </c>
      <c r="AK94" t="s">
        <v>62</v>
      </c>
      <c r="AL94" t="s">
        <v>63</v>
      </c>
      <c r="AM94" t="s">
        <v>42</v>
      </c>
      <c r="AN94" t="s">
        <v>68</v>
      </c>
      <c r="AO94" t="s">
        <v>64</v>
      </c>
      <c r="AP94" t="s">
        <v>65</v>
      </c>
      <c r="AQ94" t="s">
        <v>43</v>
      </c>
      <c r="AS94" t="s">
        <v>41</v>
      </c>
      <c r="AT94" t="s">
        <v>67</v>
      </c>
      <c r="AU94" t="s">
        <v>62</v>
      </c>
      <c r="AV94" t="s">
        <v>63</v>
      </c>
      <c r="AW94" t="s">
        <v>42</v>
      </c>
      <c r="AX94" t="s">
        <v>68</v>
      </c>
      <c r="AY94" t="s">
        <v>64</v>
      </c>
      <c r="AZ94" t="s">
        <v>65</v>
      </c>
      <c r="BA94" t="s">
        <v>43</v>
      </c>
      <c r="BE94" t="s">
        <v>41</v>
      </c>
      <c r="BF94" t="s">
        <v>67</v>
      </c>
      <c r="BG94" t="s">
        <v>62</v>
      </c>
      <c r="BH94" t="s">
        <v>63</v>
      </c>
      <c r="BI94" t="s">
        <v>42</v>
      </c>
      <c r="BJ94" t="s">
        <v>68</v>
      </c>
      <c r="BK94" t="s">
        <v>64</v>
      </c>
      <c r="BL94" t="s">
        <v>65</v>
      </c>
      <c r="BM94" t="s">
        <v>43</v>
      </c>
    </row>
    <row r="95" spans="1:75" x14ac:dyDescent="0.3">
      <c r="A95" t="s">
        <v>0</v>
      </c>
      <c r="B95">
        <v>1.19319600389001</v>
      </c>
      <c r="C95">
        <v>0.83996225483961096</v>
      </c>
      <c r="D95">
        <v>1413.875</v>
      </c>
      <c r="E95">
        <v>8.4391901963753405E-4</v>
      </c>
      <c r="F95">
        <v>0.22958202560653601</v>
      </c>
      <c r="G95">
        <v>0.39590434167287702</v>
      </c>
      <c r="H95">
        <v>2509.125</v>
      </c>
      <c r="I95" s="22">
        <v>9.1498839478518001E-5</v>
      </c>
      <c r="J95">
        <v>2.4339565820666902</v>
      </c>
      <c r="M95">
        <v>5.7420702441034104</v>
      </c>
      <c r="N95">
        <v>2.4432209522883599</v>
      </c>
      <c r="O95">
        <v>1213.625</v>
      </c>
      <c r="P95">
        <v>4.73133813501156E-3</v>
      </c>
      <c r="Q95">
        <v>0.719948696471574</v>
      </c>
      <c r="R95">
        <v>1.24135440362684</v>
      </c>
      <c r="S95">
        <v>2387.75</v>
      </c>
      <c r="T95">
        <v>3.0151761971377802E-4</v>
      </c>
      <c r="U95">
        <v>4.04567908484377</v>
      </c>
      <c r="X95">
        <v>7.90866055045871</v>
      </c>
      <c r="Y95">
        <v>4.1544872440435698</v>
      </c>
      <c r="Z95">
        <v>1635</v>
      </c>
      <c r="AA95">
        <v>4.8371012541031898E-3</v>
      </c>
      <c r="AB95">
        <v>0.84207146556188495</v>
      </c>
      <c r="AC95">
        <v>1.5705330503416</v>
      </c>
      <c r="AD95">
        <v>2896.5</v>
      </c>
      <c r="AE95">
        <v>2.9072034025958403E-4</v>
      </c>
      <c r="AF95">
        <v>4.4994844797183804</v>
      </c>
      <c r="AI95">
        <v>8.1561869130000009</v>
      </c>
      <c r="AJ95">
        <v>4.1635469949999999</v>
      </c>
      <c r="AK95">
        <v>1704</v>
      </c>
      <c r="AL95">
        <v>4.786495E-3</v>
      </c>
      <c r="AM95">
        <v>0.76020405199999996</v>
      </c>
      <c r="AN95">
        <v>1.529940783</v>
      </c>
      <c r="AO95">
        <v>2597.375</v>
      </c>
      <c r="AP95">
        <v>2.92682E-4</v>
      </c>
      <c r="AQ95">
        <v>4.8341628270000001</v>
      </c>
      <c r="AS95" s="8" t="s">
        <v>25</v>
      </c>
      <c r="AT95" s="8" t="s">
        <v>25</v>
      </c>
      <c r="AU95" s="8" t="s">
        <v>25</v>
      </c>
      <c r="AV95" s="8" t="s">
        <v>25</v>
      </c>
      <c r="AW95" s="8" t="s">
        <v>25</v>
      </c>
      <c r="AX95" s="8" t="s">
        <v>25</v>
      </c>
      <c r="AY95" s="8" t="s">
        <v>25</v>
      </c>
      <c r="AZ95" s="8" t="s">
        <v>25</v>
      </c>
      <c r="BA95" s="8" t="s">
        <v>25</v>
      </c>
      <c r="BE95">
        <v>4.7446122945830798</v>
      </c>
      <c r="BF95">
        <v>1.7426448944808799</v>
      </c>
      <c r="BG95">
        <v>4107.5</v>
      </c>
      <c r="BH95">
        <v>1.1551095056805999E-3</v>
      </c>
      <c r="BI95">
        <v>0.54266619498245905</v>
      </c>
      <c r="BJ95">
        <v>1.0180647222555499</v>
      </c>
      <c r="BK95">
        <v>4240.125</v>
      </c>
      <c r="BL95">
        <v>1.2798353703781301E-4</v>
      </c>
      <c r="BM95">
        <v>4.1273860175520998</v>
      </c>
      <c r="BU95">
        <f>AVERAGE(B95,M95,X95,AI95,AT95,BE95)</f>
        <v>5.5489452012070419</v>
      </c>
      <c r="BV95">
        <f t="shared" ref="BV95:BW95" si="29">AVERAGE(C95,N95,Y95,AJ95,AU95,BF95)</f>
        <v>2.6687724681304843</v>
      </c>
      <c r="BW95">
        <f t="shared" si="29"/>
        <v>2014.8</v>
      </c>
    </row>
    <row r="96" spans="1:75" x14ac:dyDescent="0.3">
      <c r="B96">
        <v>0.43403959103763301</v>
      </c>
      <c r="C96">
        <v>0.175609250413056</v>
      </c>
      <c r="D96">
        <v>1149.25</v>
      </c>
      <c r="E96">
        <v>3.7767203918871701E-4</v>
      </c>
      <c r="F96">
        <v>0.19455917223539601</v>
      </c>
      <c r="G96">
        <v>0.169065928271903</v>
      </c>
      <c r="H96">
        <v>2319.5</v>
      </c>
      <c r="I96" s="22">
        <v>8.3879789711315304E-5</v>
      </c>
      <c r="J96">
        <v>1.41649131347794</v>
      </c>
      <c r="M96">
        <v>0.66317229208030004</v>
      </c>
      <c r="N96">
        <v>0.24829335071225</v>
      </c>
      <c r="O96">
        <v>1133.25</v>
      </c>
      <c r="P96">
        <v>5.8519505147169696E-4</v>
      </c>
      <c r="Q96">
        <v>0.30887584163748999</v>
      </c>
      <c r="R96">
        <v>0.23305235091360901</v>
      </c>
      <c r="S96">
        <v>2320.625</v>
      </c>
      <c r="T96">
        <v>1.3310028187987701E-4</v>
      </c>
      <c r="U96">
        <v>1.5202440526941701</v>
      </c>
      <c r="X96">
        <v>0.78943067200000006</v>
      </c>
      <c r="Y96">
        <v>0.38890281100000001</v>
      </c>
      <c r="Z96">
        <v>1648.875</v>
      </c>
      <c r="AA96">
        <v>4.7876899999999998E-4</v>
      </c>
      <c r="AB96">
        <v>0.28279679499999999</v>
      </c>
      <c r="AC96">
        <v>0.242753423</v>
      </c>
      <c r="AD96">
        <v>2917.625</v>
      </c>
      <c r="AE96" s="22">
        <v>9.6899999999999997E-5</v>
      </c>
      <c r="AF96">
        <v>2.087030827</v>
      </c>
      <c r="AI96">
        <v>0.88857559900000005</v>
      </c>
      <c r="AJ96">
        <v>0.38263665099999999</v>
      </c>
      <c r="AK96">
        <v>1455.875</v>
      </c>
      <c r="AL96">
        <v>6.1033799999999998E-4</v>
      </c>
      <c r="AM96">
        <v>0.31215524700000002</v>
      </c>
      <c r="AN96">
        <v>0.27214328100000001</v>
      </c>
      <c r="AO96">
        <v>2457.375</v>
      </c>
      <c r="AP96">
        <v>1.27028E-4</v>
      </c>
      <c r="AQ96">
        <v>2.1180767309999999</v>
      </c>
      <c r="AS96">
        <v>0.54807957702303101</v>
      </c>
      <c r="AT96">
        <v>0.34590445508187401</v>
      </c>
      <c r="AU96">
        <v>1394.875</v>
      </c>
      <c r="AV96">
        <v>3.9292379390485201E-4</v>
      </c>
      <c r="AW96">
        <v>0.121816445333818</v>
      </c>
      <c r="AX96">
        <v>0.19786313555061699</v>
      </c>
      <c r="AY96">
        <v>2748.5</v>
      </c>
      <c r="AZ96" s="22">
        <v>4.4321064338300398E-5</v>
      </c>
      <c r="BA96">
        <v>2.1543332491067502</v>
      </c>
      <c r="BE96">
        <v>0.59402219612893503</v>
      </c>
      <c r="BF96">
        <v>0.222530646774666</v>
      </c>
      <c r="BG96">
        <v>3300.125</v>
      </c>
      <c r="BH96">
        <v>1.7999990792134601E-4</v>
      </c>
      <c r="BI96">
        <v>0.16326703809276999</v>
      </c>
      <c r="BJ96">
        <v>0.193288169208193</v>
      </c>
      <c r="BK96">
        <v>3859</v>
      </c>
      <c r="BL96" s="22">
        <v>4.2308120780712697E-5</v>
      </c>
      <c r="BM96">
        <v>2.2285645303628998</v>
      </c>
      <c r="BU96">
        <f t="shared" ref="BU96:BU107" si="30">AVERAGE(B96,M96,X96,AI96,AT96,BE96)</f>
        <v>0.61919080088812373</v>
      </c>
      <c r="BV96">
        <f>AVERAGE(C96,N96,Y96,AJ96,AT96,BF96)</f>
        <v>0.29397952749697431</v>
      </c>
      <c r="BW96">
        <f>AVERAGE(D96,O96,Z96,AK96,AU96,BG96)</f>
        <v>1680.375</v>
      </c>
    </row>
    <row r="97" spans="2:75" x14ac:dyDescent="0.3">
      <c r="B97">
        <v>0.34438546878399001</v>
      </c>
      <c r="C97">
        <v>0.17335571971476299</v>
      </c>
      <c r="D97">
        <v>1149.25</v>
      </c>
      <c r="E97">
        <v>2.9966105615313401E-4</v>
      </c>
      <c r="F97">
        <v>0.17228066393619301</v>
      </c>
      <c r="G97">
        <v>0.160969638521926</v>
      </c>
      <c r="H97">
        <v>2319.5</v>
      </c>
      <c r="I97" s="22">
        <v>7.4274914393702697E-5</v>
      </c>
      <c r="J97">
        <v>1.06917556893409</v>
      </c>
      <c r="M97">
        <v>0.63406574012795103</v>
      </c>
      <c r="N97">
        <v>0.28801088310435802</v>
      </c>
      <c r="O97">
        <v>1133.25</v>
      </c>
      <c r="P97">
        <v>5.5951091120930998E-4</v>
      </c>
      <c r="Q97">
        <v>0.28076164826285999</v>
      </c>
      <c r="R97">
        <v>0.22564322043859</v>
      </c>
      <c r="S97">
        <v>2320.625</v>
      </c>
      <c r="T97">
        <v>1.2098535879896999E-4</v>
      </c>
      <c r="U97">
        <v>1.5657642679374999</v>
      </c>
      <c r="X97">
        <v>0.76555378699999999</v>
      </c>
      <c r="Y97">
        <v>0.34925402500000002</v>
      </c>
      <c r="Z97">
        <v>1648.875</v>
      </c>
      <c r="AA97">
        <v>4.64289E-4</v>
      </c>
      <c r="AB97">
        <v>0.29363180700000002</v>
      </c>
      <c r="AC97">
        <v>0.242920042</v>
      </c>
      <c r="AD97">
        <v>2917.625</v>
      </c>
      <c r="AE97">
        <v>1.00641E-4</v>
      </c>
      <c r="AF97">
        <v>1.9427050029999999</v>
      </c>
      <c r="AI97">
        <v>0.68544689599999997</v>
      </c>
      <c r="AJ97">
        <v>0.26852264100000001</v>
      </c>
      <c r="AK97">
        <v>1455.875</v>
      </c>
      <c r="AL97">
        <v>4.7081400000000001E-4</v>
      </c>
      <c r="AM97">
        <v>0.296035404</v>
      </c>
      <c r="AN97">
        <v>0.22375859300000001</v>
      </c>
      <c r="AO97">
        <v>2457.375</v>
      </c>
      <c r="AP97">
        <v>1.20468E-4</v>
      </c>
      <c r="AQ97">
        <v>1.740319725</v>
      </c>
      <c r="AS97">
        <v>0.35402634644681402</v>
      </c>
      <c r="AT97">
        <v>0.213776232231252</v>
      </c>
      <c r="AU97">
        <v>1394.875</v>
      </c>
      <c r="AV97">
        <v>2.5380506959176601E-4</v>
      </c>
      <c r="AW97">
        <v>8.7676005093687698E-2</v>
      </c>
      <c r="AX97">
        <v>0.131040261415689</v>
      </c>
      <c r="AY97">
        <v>2748.5</v>
      </c>
      <c r="AZ97" s="22">
        <v>3.1899583443219099E-5</v>
      </c>
      <c r="BA97">
        <v>2.0325840201753098</v>
      </c>
      <c r="BE97">
        <v>0.57456535737282699</v>
      </c>
      <c r="BF97">
        <v>0.24273558666685099</v>
      </c>
      <c r="BG97">
        <v>3300.125</v>
      </c>
      <c r="BH97">
        <v>1.7410411950239001E-4</v>
      </c>
      <c r="BI97">
        <v>0.16490088105726899</v>
      </c>
      <c r="BJ97">
        <v>0.19952954650692001</v>
      </c>
      <c r="BK97">
        <v>3859</v>
      </c>
      <c r="BL97" s="22">
        <v>4.2731505845366403E-5</v>
      </c>
      <c r="BM97">
        <v>2.0531519440974</v>
      </c>
      <c r="BU97">
        <f t="shared" si="30"/>
        <v>0.53629891358600335</v>
      </c>
      <c r="BV97">
        <f t="shared" ref="BV97:BV107" si="31">AVERAGE(C97,N97,Y97,AJ97,AT97,BF97)</f>
        <v>0.25594251461953732</v>
      </c>
      <c r="BW97">
        <f t="shared" ref="BW97:BW107" si="32">AVERAGE(D97,O97,Z97,AK97,AU97,BG97)</f>
        <v>1680.375</v>
      </c>
    </row>
    <row r="98" spans="2:75" x14ac:dyDescent="0.3">
      <c r="B98">
        <v>0.27730041331303001</v>
      </c>
      <c r="C98">
        <v>0.14212096289512799</v>
      </c>
      <c r="D98">
        <v>1149.25</v>
      </c>
      <c r="E98">
        <v>2.4128815602612999E-4</v>
      </c>
      <c r="F98">
        <v>0.16111877559818899</v>
      </c>
      <c r="G98">
        <v>0.13749929436385999</v>
      </c>
      <c r="H98">
        <v>2319.5</v>
      </c>
      <c r="I98" s="22">
        <v>6.9462718516141204E-5</v>
      </c>
      <c r="J98">
        <v>0.84496170145712202</v>
      </c>
      <c r="M98">
        <v>0.47035958526362198</v>
      </c>
      <c r="N98">
        <v>0.17782314468786101</v>
      </c>
      <c r="O98">
        <v>1133.25</v>
      </c>
      <c r="P98">
        <v>4.1505368212099898E-4</v>
      </c>
      <c r="Q98">
        <v>0.26481120387826501</v>
      </c>
      <c r="R98">
        <v>0.18351493212671</v>
      </c>
      <c r="S98">
        <v>2320.625</v>
      </c>
      <c r="T98">
        <v>1.14112018907951E-4</v>
      </c>
      <c r="U98">
        <v>1.12006352291503</v>
      </c>
      <c r="X98">
        <v>0.46850731600000001</v>
      </c>
      <c r="Y98">
        <v>0.211300077</v>
      </c>
      <c r="Z98">
        <v>1648.875</v>
      </c>
      <c r="AA98">
        <v>2.8413800000000002E-4</v>
      </c>
      <c r="AB98">
        <v>0.244965511</v>
      </c>
      <c r="AC98">
        <v>0.175760364</v>
      </c>
      <c r="AD98">
        <v>2917.625</v>
      </c>
      <c r="AE98" s="22">
        <v>8.3999999999999995E-5</v>
      </c>
      <c r="AF98">
        <v>1.2718556080000001</v>
      </c>
      <c r="AI98">
        <v>0.41217480899999998</v>
      </c>
      <c r="AJ98">
        <v>0.17585498999999999</v>
      </c>
      <c r="AK98">
        <v>1455.875</v>
      </c>
      <c r="AL98">
        <v>2.8311100000000001E-4</v>
      </c>
      <c r="AM98">
        <v>0.245791749</v>
      </c>
      <c r="AN98">
        <v>0.16232643899999999</v>
      </c>
      <c r="AO98">
        <v>2457.375</v>
      </c>
      <c r="AP98">
        <v>1.00022E-4</v>
      </c>
      <c r="AQ98">
        <v>1.024990509</v>
      </c>
      <c r="AS98">
        <v>0.181794067568779</v>
      </c>
      <c r="AT98">
        <v>0.13826018231873799</v>
      </c>
      <c r="AU98">
        <v>1394.875</v>
      </c>
      <c r="AV98">
        <v>1.30330006322271E-4</v>
      </c>
      <c r="AW98">
        <v>8.2023831180644199E-2</v>
      </c>
      <c r="AX98">
        <v>0.111480180358298</v>
      </c>
      <c r="AY98">
        <v>2748.5</v>
      </c>
      <c r="AZ98" s="22">
        <v>2.9843125770654601E-5</v>
      </c>
      <c r="BA98">
        <v>0.89495940953335196</v>
      </c>
      <c r="BE98">
        <v>0.35610317790992801</v>
      </c>
      <c r="BF98">
        <v>0.15535811011603301</v>
      </c>
      <c r="BG98">
        <v>3300.125</v>
      </c>
      <c r="BH98">
        <v>1.0790596656488099E-4</v>
      </c>
      <c r="BI98">
        <v>0.123314330137341</v>
      </c>
      <c r="BJ98">
        <v>0.14262241435093501</v>
      </c>
      <c r="BK98">
        <v>3859</v>
      </c>
      <c r="BL98" s="22">
        <v>3.1954996148572497E-5</v>
      </c>
      <c r="BM98">
        <v>1.6322038077394201</v>
      </c>
      <c r="BU98">
        <f t="shared" si="30"/>
        <v>0.35378424730088631</v>
      </c>
      <c r="BV98">
        <f t="shared" si="31"/>
        <v>0.16678624450295998</v>
      </c>
      <c r="BW98">
        <f t="shared" si="32"/>
        <v>1680.375</v>
      </c>
    </row>
    <row r="99" spans="2:75" x14ac:dyDescent="0.3">
      <c r="B99">
        <v>0.11071350881009299</v>
      </c>
      <c r="C99">
        <v>0.106131533852775</v>
      </c>
      <c r="D99">
        <v>1149.25</v>
      </c>
      <c r="E99" s="22">
        <v>9.6335443819964197E-5</v>
      </c>
      <c r="F99">
        <v>9.3034059064453806E-2</v>
      </c>
      <c r="G99">
        <v>9.93887284358137E-2</v>
      </c>
      <c r="H99">
        <v>2319.5</v>
      </c>
      <c r="I99" s="22">
        <v>4.0109531823433401E-5</v>
      </c>
      <c r="J99">
        <v>0.17788183855332801</v>
      </c>
      <c r="M99">
        <v>0.308773439223472</v>
      </c>
      <c r="N99">
        <v>0.12030595631230601</v>
      </c>
      <c r="O99">
        <v>1133.25</v>
      </c>
      <c r="P99">
        <v>2.72467186607961E-4</v>
      </c>
      <c r="Q99">
        <v>0.221378938863453</v>
      </c>
      <c r="R99">
        <v>0.13982681357682999</v>
      </c>
      <c r="S99">
        <v>2320.625</v>
      </c>
      <c r="T99" s="22">
        <v>9.5396256983981898E-5</v>
      </c>
      <c r="U99">
        <v>0.62501960907518805</v>
      </c>
      <c r="X99">
        <v>0.338779471</v>
      </c>
      <c r="Y99">
        <v>0.14888949100000001</v>
      </c>
      <c r="Z99">
        <v>1648.875</v>
      </c>
      <c r="AA99">
        <v>2.0546099999999999E-4</v>
      </c>
      <c r="AB99">
        <v>0.24056467200000001</v>
      </c>
      <c r="AC99">
        <v>0.16291475499999999</v>
      </c>
      <c r="AD99">
        <v>2917.625</v>
      </c>
      <c r="AE99" s="22">
        <v>8.25E-5</v>
      </c>
      <c r="AF99">
        <v>0.60286006000000003</v>
      </c>
      <c r="AI99">
        <v>0.26117455099999998</v>
      </c>
      <c r="AJ99">
        <v>0.116141248</v>
      </c>
      <c r="AK99">
        <v>1455.875</v>
      </c>
      <c r="AL99">
        <v>1.7939400000000001E-4</v>
      </c>
      <c r="AM99">
        <v>0.203269749</v>
      </c>
      <c r="AN99">
        <v>0.128592972</v>
      </c>
      <c r="AO99">
        <v>2457.375</v>
      </c>
      <c r="AP99" s="22">
        <v>8.2700000000000004E-5</v>
      </c>
      <c r="AQ99">
        <v>0.45029523199999999</v>
      </c>
      <c r="AS99">
        <v>8.1077157451384899E-2</v>
      </c>
      <c r="AT99">
        <v>8.3289014896674798E-2</v>
      </c>
      <c r="AU99">
        <v>1394.875</v>
      </c>
      <c r="AV99" s="22">
        <v>5.8125034466446797E-5</v>
      </c>
      <c r="AW99">
        <v>4.4759869019465402E-2</v>
      </c>
      <c r="AX99">
        <v>6.9720142807506602E-2</v>
      </c>
      <c r="AY99">
        <v>2748.5</v>
      </c>
      <c r="AZ99" s="22">
        <v>1.6285198842810701E-5</v>
      </c>
      <c r="BA99">
        <v>0.52090094726554803</v>
      </c>
      <c r="BE99">
        <v>0.117367523957426</v>
      </c>
      <c r="BF99">
        <v>9.1069310371308193E-2</v>
      </c>
      <c r="BG99">
        <v>3300.125</v>
      </c>
      <c r="BH99" s="22">
        <v>3.5564569207962198E-5</v>
      </c>
      <c r="BI99">
        <v>5.8776885203420802E-2</v>
      </c>
      <c r="BJ99">
        <v>8.3156076848966295E-2</v>
      </c>
      <c r="BK99">
        <v>3859</v>
      </c>
      <c r="BL99" s="22">
        <v>1.52311182180411E-5</v>
      </c>
      <c r="BM99">
        <v>0.70458637509344901</v>
      </c>
      <c r="BU99">
        <f t="shared" si="30"/>
        <v>0.20334958481461096</v>
      </c>
      <c r="BV99">
        <f t="shared" si="31"/>
        <v>0.11097109240551067</v>
      </c>
      <c r="BW99">
        <f t="shared" si="32"/>
        <v>1680.375</v>
      </c>
    </row>
    <row r="102" spans="2:75" x14ac:dyDescent="0.3">
      <c r="B102" t="s">
        <v>41</v>
      </c>
      <c r="C102" t="s">
        <v>67</v>
      </c>
      <c r="D102" t="s">
        <v>62</v>
      </c>
      <c r="E102" t="s">
        <v>63</v>
      </c>
      <c r="F102" t="s">
        <v>42</v>
      </c>
      <c r="G102" t="s">
        <v>68</v>
      </c>
      <c r="H102" t="s">
        <v>64</v>
      </c>
      <c r="I102" t="s">
        <v>65</v>
      </c>
      <c r="J102" t="s">
        <v>43</v>
      </c>
      <c r="M102" t="s">
        <v>41</v>
      </c>
      <c r="N102" t="s">
        <v>67</v>
      </c>
      <c r="O102" t="s">
        <v>62</v>
      </c>
      <c r="P102" t="s">
        <v>63</v>
      </c>
      <c r="Q102" t="s">
        <v>42</v>
      </c>
      <c r="R102" t="s">
        <v>68</v>
      </c>
      <c r="S102" t="s">
        <v>64</v>
      </c>
      <c r="T102" t="s">
        <v>65</v>
      </c>
      <c r="U102" t="s">
        <v>43</v>
      </c>
      <c r="X102" t="s">
        <v>41</v>
      </c>
      <c r="Y102" t="s">
        <v>67</v>
      </c>
      <c r="Z102" t="s">
        <v>62</v>
      </c>
      <c r="AA102" t="s">
        <v>63</v>
      </c>
      <c r="AB102" t="s">
        <v>42</v>
      </c>
      <c r="AC102" t="s">
        <v>68</v>
      </c>
      <c r="AD102" t="s">
        <v>64</v>
      </c>
      <c r="AE102" t="s">
        <v>65</v>
      </c>
      <c r="AF102" t="s">
        <v>43</v>
      </c>
      <c r="AI102" t="s">
        <v>41</v>
      </c>
      <c r="AJ102" t="s">
        <v>67</v>
      </c>
      <c r="AK102" t="s">
        <v>62</v>
      </c>
      <c r="AL102" t="s">
        <v>63</v>
      </c>
      <c r="AM102" t="s">
        <v>42</v>
      </c>
      <c r="AN102" t="s">
        <v>68</v>
      </c>
      <c r="AO102" t="s">
        <v>64</v>
      </c>
      <c r="AP102" t="s">
        <v>65</v>
      </c>
      <c r="AQ102" t="s">
        <v>43</v>
      </c>
      <c r="AS102" t="s">
        <v>41</v>
      </c>
      <c r="AT102" t="s">
        <v>67</v>
      </c>
      <c r="AU102" t="s">
        <v>62</v>
      </c>
      <c r="AV102" t="s">
        <v>63</v>
      </c>
      <c r="AW102" t="s">
        <v>42</v>
      </c>
      <c r="AX102" t="s">
        <v>68</v>
      </c>
      <c r="AY102" t="s">
        <v>64</v>
      </c>
      <c r="AZ102" t="s">
        <v>65</v>
      </c>
      <c r="BA102" t="s">
        <v>43</v>
      </c>
      <c r="BE102" t="s">
        <v>41</v>
      </c>
      <c r="BF102" t="s">
        <v>67</v>
      </c>
      <c r="BG102" t="s">
        <v>62</v>
      </c>
      <c r="BH102" t="s">
        <v>63</v>
      </c>
      <c r="BI102" t="s">
        <v>42</v>
      </c>
      <c r="BJ102" t="s">
        <v>68</v>
      </c>
      <c r="BK102" t="s">
        <v>64</v>
      </c>
      <c r="BL102" t="s">
        <v>65</v>
      </c>
      <c r="BM102" t="s">
        <v>43</v>
      </c>
    </row>
    <row r="103" spans="2:75" x14ac:dyDescent="0.3">
      <c r="B103" s="23">
        <v>0.11426923869019</v>
      </c>
      <c r="C103" s="23">
        <v>0.25470531783265599</v>
      </c>
      <c r="D103" s="23">
        <v>1820.875</v>
      </c>
      <c r="E103" s="24">
        <v>6.2755125250327706E-5</v>
      </c>
      <c r="F103" s="23">
        <v>0.19080335837383999</v>
      </c>
      <c r="G103" s="23">
        <v>0.410800948308852</v>
      </c>
      <c r="H103" s="23">
        <v>2828.75</v>
      </c>
      <c r="I103" s="24">
        <v>6.7451474458273195E-5</v>
      </c>
      <c r="J103" s="23">
        <v>-0.18630463244721901</v>
      </c>
      <c r="M103" s="23">
        <v>0.353067139899438</v>
      </c>
      <c r="N103" s="23">
        <v>1.0550734002172399</v>
      </c>
      <c r="O103" s="23">
        <v>2113.125</v>
      </c>
      <c r="P103" s="23">
        <v>1.67082941094085E-4</v>
      </c>
      <c r="Q103" s="23">
        <v>0.781321194156257</v>
      </c>
      <c r="R103" s="23">
        <v>1.78612886174714</v>
      </c>
      <c r="S103" s="23">
        <v>2951.875</v>
      </c>
      <c r="T103" s="23">
        <v>2.6468640919966301E-4</v>
      </c>
      <c r="U103" s="23">
        <v>-0.23976660555045901</v>
      </c>
      <c r="X103" s="23">
        <v>0.26491868153081399</v>
      </c>
      <c r="Y103" s="23">
        <v>1.01697022530994</v>
      </c>
      <c r="Z103" s="23">
        <v>2590.125</v>
      </c>
      <c r="AA103" s="23">
        <v>1.02280268917837E-4</v>
      </c>
      <c r="AB103" s="23">
        <v>0.66255173948520196</v>
      </c>
      <c r="AC103" s="23">
        <v>1.9271767724584501</v>
      </c>
      <c r="AD103" s="23">
        <v>3370.25</v>
      </c>
      <c r="AE103" s="23">
        <v>1.9658830635270401E-4</v>
      </c>
      <c r="AF103" s="23">
        <v>-0.206329312202708</v>
      </c>
      <c r="AI103" s="23">
        <v>0.49267074</v>
      </c>
      <c r="AJ103" s="23">
        <v>1.659283431</v>
      </c>
      <c r="AK103" s="23">
        <v>2086.5</v>
      </c>
      <c r="AL103" s="23">
        <v>2.36123E-4</v>
      </c>
      <c r="AM103" s="23">
        <v>1.0759994749999999</v>
      </c>
      <c r="AN103" s="23">
        <v>2.6722267550000001</v>
      </c>
      <c r="AO103" s="23">
        <v>2855.875</v>
      </c>
      <c r="AP103" s="23">
        <v>3.7676700000000002E-4</v>
      </c>
      <c r="AQ103" s="23">
        <v>-0.218293127</v>
      </c>
      <c r="AS103" s="8" t="s">
        <v>25</v>
      </c>
      <c r="AT103" s="8" t="s">
        <v>25</v>
      </c>
      <c r="AU103" s="8" t="s">
        <v>25</v>
      </c>
      <c r="AV103" s="8" t="s">
        <v>25</v>
      </c>
      <c r="AW103" s="8" t="s">
        <v>25</v>
      </c>
      <c r="AX103" s="8" t="s">
        <v>25</v>
      </c>
      <c r="AY103" s="8" t="s">
        <v>25</v>
      </c>
      <c r="AZ103" s="8" t="s">
        <v>25</v>
      </c>
      <c r="BA103" s="8" t="s">
        <v>25</v>
      </c>
      <c r="BE103" s="23">
        <v>0.12759451999999999</v>
      </c>
      <c r="BF103" s="23">
        <v>0.51607845500000005</v>
      </c>
      <c r="BG103" s="23">
        <v>3111.125</v>
      </c>
      <c r="BH103" s="24">
        <v>4.1E-5</v>
      </c>
      <c r="BI103" s="23">
        <v>0.52276200699999997</v>
      </c>
      <c r="BJ103" s="23">
        <v>1.3447870420000001</v>
      </c>
      <c r="BK103" s="23">
        <v>3615.125</v>
      </c>
      <c r="BL103" s="23">
        <v>1.44604E-4</v>
      </c>
      <c r="BM103" s="23">
        <v>-0.29385134899999998</v>
      </c>
      <c r="BU103">
        <f t="shared" si="30"/>
        <v>0.27050406402408844</v>
      </c>
      <c r="BV103">
        <f t="shared" si="31"/>
        <v>0.90042216587196722</v>
      </c>
      <c r="BW103">
        <f t="shared" si="32"/>
        <v>2344.35</v>
      </c>
    </row>
    <row r="104" spans="2:75" x14ac:dyDescent="0.3">
      <c r="B104">
        <v>0.45064460767488201</v>
      </c>
      <c r="C104">
        <v>0.18824292365641801</v>
      </c>
      <c r="D104">
        <v>1820.875</v>
      </c>
      <c r="E104">
        <v>2.4748794270605098E-4</v>
      </c>
      <c r="F104">
        <v>0.23797437030490501</v>
      </c>
      <c r="G104">
        <v>0.19085850942565899</v>
      </c>
      <c r="H104">
        <v>2828.75</v>
      </c>
      <c r="I104" s="22">
        <v>8.4127042087461001E-5</v>
      </c>
      <c r="J104">
        <v>1.1142821874170199</v>
      </c>
      <c r="M104">
        <v>0.699743271</v>
      </c>
      <c r="N104">
        <v>0.263066719</v>
      </c>
      <c r="O104">
        <v>2113.125</v>
      </c>
      <c r="P104">
        <v>3.3114100000000002E-4</v>
      </c>
      <c r="Q104">
        <v>0.32328519999999999</v>
      </c>
      <c r="R104">
        <v>0.26493547899999997</v>
      </c>
      <c r="S104">
        <v>2951.875</v>
      </c>
      <c r="T104">
        <v>1.0951900000000001E-4</v>
      </c>
      <c r="U104">
        <v>1.4209424580000001</v>
      </c>
      <c r="X104">
        <v>0.82973794700000003</v>
      </c>
      <c r="Y104">
        <v>0.30358069999999998</v>
      </c>
      <c r="Z104">
        <v>2590.125</v>
      </c>
      <c r="AA104">
        <v>3.2034700000000001E-4</v>
      </c>
      <c r="AB104">
        <v>0.33449002300000003</v>
      </c>
      <c r="AC104">
        <v>0.318963104</v>
      </c>
      <c r="AD104">
        <v>3370.25</v>
      </c>
      <c r="AE104" s="22">
        <v>9.9199999999999999E-5</v>
      </c>
      <c r="AF104">
        <v>1.5526809159999999</v>
      </c>
      <c r="AI104">
        <v>0.82314132699999998</v>
      </c>
      <c r="AJ104">
        <v>0.27281255999999998</v>
      </c>
      <c r="AK104">
        <v>1937.875</v>
      </c>
      <c r="AL104">
        <v>4.2476500000000002E-4</v>
      </c>
      <c r="AM104">
        <v>0.35855453199999998</v>
      </c>
      <c r="AN104">
        <v>0.33580698199999998</v>
      </c>
      <c r="AO104">
        <v>2769</v>
      </c>
      <c r="AP104">
        <v>1.2948899999999999E-4</v>
      </c>
      <c r="AQ104">
        <v>1.383493557</v>
      </c>
      <c r="AS104">
        <v>0.59559823066134399</v>
      </c>
      <c r="AT104">
        <v>0.42505981350227501</v>
      </c>
      <c r="AU104">
        <v>2317.25</v>
      </c>
      <c r="AV104">
        <v>2.5702804214536399E-4</v>
      </c>
      <c r="AW104">
        <v>0.25583564519757102</v>
      </c>
      <c r="AX104">
        <v>0.411180178713352</v>
      </c>
      <c r="AY104">
        <v>3334.25</v>
      </c>
      <c r="AZ104" s="22">
        <v>7.6729592921217905E-5</v>
      </c>
      <c r="BA104">
        <v>0.82631071012942303</v>
      </c>
      <c r="BE104">
        <v>0.49964000200000003</v>
      </c>
      <c r="BF104">
        <v>0.17409148699999999</v>
      </c>
      <c r="BG104">
        <v>3111.125</v>
      </c>
      <c r="BH104" s="22">
        <v>1.60598E-4</v>
      </c>
      <c r="BI104">
        <v>0.228426403</v>
      </c>
      <c r="BJ104">
        <v>0.25788433199999999</v>
      </c>
      <c r="BK104">
        <v>3615.125</v>
      </c>
      <c r="BL104" s="22">
        <v>6.3200000000000005E-5</v>
      </c>
      <c r="BM104">
        <v>1.0516869980000001</v>
      </c>
      <c r="BU104">
        <f t="shared" si="30"/>
        <v>0.62132782802952613</v>
      </c>
      <c r="BV104">
        <f t="shared" si="31"/>
        <v>0.27114236719311546</v>
      </c>
      <c r="BW104">
        <f t="shared" si="32"/>
        <v>2315.0625</v>
      </c>
    </row>
    <row r="105" spans="2:75" x14ac:dyDescent="0.3">
      <c r="B105">
        <v>0.38054781355117701</v>
      </c>
      <c r="C105">
        <v>0.168733959433885</v>
      </c>
      <c r="D105">
        <v>1820.875</v>
      </c>
      <c r="E105">
        <v>2.0899172845537301E-4</v>
      </c>
      <c r="F105">
        <v>0.21883782589483</v>
      </c>
      <c r="G105">
        <v>0.17818759507217799</v>
      </c>
      <c r="H105">
        <v>2828.75</v>
      </c>
      <c r="I105" s="22">
        <v>7.7362024178464104E-5</v>
      </c>
      <c r="J105">
        <v>0.90752662995897004</v>
      </c>
      <c r="M105">
        <v>0.62814433599999997</v>
      </c>
      <c r="N105">
        <v>0.241542745</v>
      </c>
      <c r="O105">
        <v>2113.125</v>
      </c>
      <c r="P105">
        <v>2.9725800000000001E-4</v>
      </c>
      <c r="Q105">
        <v>0.317722634</v>
      </c>
      <c r="R105">
        <v>0.26462934500000002</v>
      </c>
      <c r="S105">
        <v>2951.875</v>
      </c>
      <c r="T105">
        <v>1.0763400000000001E-4</v>
      </c>
      <c r="U105">
        <v>1.1730433819999999</v>
      </c>
      <c r="X105">
        <v>0.79506587500000003</v>
      </c>
      <c r="Y105">
        <v>0.25843783199999998</v>
      </c>
      <c r="Z105">
        <v>2590.125</v>
      </c>
      <c r="AA105">
        <v>3.0696E-4</v>
      </c>
      <c r="AB105">
        <v>0.34715599699999999</v>
      </c>
      <c r="AC105">
        <v>0.29112244500000001</v>
      </c>
      <c r="AD105">
        <v>3370.25</v>
      </c>
      <c r="AE105">
        <v>1.03006E-4</v>
      </c>
      <c r="AF105">
        <v>1.5385618160000001</v>
      </c>
      <c r="AI105">
        <v>0.75603818599999995</v>
      </c>
      <c r="AJ105">
        <v>0.32510167099999998</v>
      </c>
      <c r="AK105">
        <v>1937.875</v>
      </c>
      <c r="AL105">
        <v>3.90138E-4</v>
      </c>
      <c r="AM105">
        <v>0.34250090300000002</v>
      </c>
      <c r="AN105">
        <v>0.29221386399999999</v>
      </c>
      <c r="AO105">
        <v>2769</v>
      </c>
      <c r="AP105">
        <v>1.2369099999999999E-4</v>
      </c>
      <c r="AQ105">
        <v>1.4151870740000001</v>
      </c>
      <c r="AS105">
        <v>0.307261840543748</v>
      </c>
      <c r="AT105">
        <v>0.216767562688714</v>
      </c>
      <c r="AU105">
        <v>2317.25</v>
      </c>
      <c r="AV105">
        <v>1.32597622416117E-4</v>
      </c>
      <c r="AW105">
        <v>0.155727674889405</v>
      </c>
      <c r="AX105">
        <v>0.22795578992876001</v>
      </c>
      <c r="AY105">
        <v>3334.25</v>
      </c>
      <c r="AZ105" s="22">
        <v>4.6705458465743601E-5</v>
      </c>
      <c r="BA105">
        <v>0.66475243160833497</v>
      </c>
      <c r="BE105">
        <v>0.43908795099999998</v>
      </c>
      <c r="BF105">
        <v>0.17818425399999999</v>
      </c>
      <c r="BG105">
        <v>3111.125</v>
      </c>
      <c r="BH105" s="22">
        <v>1.41135E-4</v>
      </c>
      <c r="BI105">
        <v>0.213624702</v>
      </c>
      <c r="BJ105">
        <v>0.22742648900000001</v>
      </c>
      <c r="BK105">
        <v>3615.125</v>
      </c>
      <c r="BL105" s="22">
        <v>5.91E-5</v>
      </c>
      <c r="BM105">
        <v>0.991367585</v>
      </c>
      <c r="BU105">
        <f t="shared" si="30"/>
        <v>0.53594195403998179</v>
      </c>
      <c r="BV105">
        <f t="shared" si="31"/>
        <v>0.23146133735376648</v>
      </c>
      <c r="BW105">
        <f t="shared" si="32"/>
        <v>2315.0625</v>
      </c>
    </row>
    <row r="106" spans="2:75" x14ac:dyDescent="0.3">
      <c r="B106">
        <v>0.27656895723210001</v>
      </c>
      <c r="C106">
        <v>0.121113831593951</v>
      </c>
      <c r="D106">
        <v>1820.875</v>
      </c>
      <c r="E106">
        <v>1.5188794246288201E-4</v>
      </c>
      <c r="F106">
        <v>0.18131860362350899</v>
      </c>
      <c r="G106">
        <v>0.16457874194692901</v>
      </c>
      <c r="H106">
        <v>2828.75</v>
      </c>
      <c r="I106" s="22">
        <v>6.4098490012729606E-5</v>
      </c>
      <c r="J106">
        <v>0.57875247119889806</v>
      </c>
      <c r="M106">
        <v>0.50971191999999999</v>
      </c>
      <c r="N106">
        <v>0.21041741</v>
      </c>
      <c r="O106">
        <v>2113.125</v>
      </c>
      <c r="P106">
        <v>2.4121200000000001E-4</v>
      </c>
      <c r="Q106">
        <v>0.29278678800000002</v>
      </c>
      <c r="R106">
        <v>0.196590341</v>
      </c>
      <c r="S106">
        <v>2951.875</v>
      </c>
      <c r="T106" s="22">
        <v>9.9199999999999999E-5</v>
      </c>
      <c r="U106">
        <v>1.1034373850000001</v>
      </c>
      <c r="X106">
        <v>0.54383958300000002</v>
      </c>
      <c r="Y106">
        <v>0.15692673100000001</v>
      </c>
      <c r="Z106">
        <v>2590.125</v>
      </c>
      <c r="AA106">
        <v>2.09967E-4</v>
      </c>
      <c r="AB106">
        <v>0.29738075800000002</v>
      </c>
      <c r="AC106">
        <v>0.20220975599999999</v>
      </c>
      <c r="AD106">
        <v>3370.25</v>
      </c>
      <c r="AE106" s="22">
        <v>8.8200000000000003E-5</v>
      </c>
      <c r="AF106">
        <v>1.2188275690000001</v>
      </c>
      <c r="AI106">
        <v>0.50774172699999998</v>
      </c>
      <c r="AJ106">
        <v>0.163484764</v>
      </c>
      <c r="AK106">
        <v>1937.875</v>
      </c>
      <c r="AL106">
        <v>2.6201000000000002E-4</v>
      </c>
      <c r="AM106">
        <v>0.29781690100000002</v>
      </c>
      <c r="AN106">
        <v>0.17999488699999999</v>
      </c>
      <c r="AO106">
        <v>2769</v>
      </c>
      <c r="AP106">
        <v>1.0755399999999999E-4</v>
      </c>
      <c r="AQ106">
        <v>1.166282163</v>
      </c>
      <c r="AS106">
        <v>0.236382565541051</v>
      </c>
      <c r="AT106">
        <v>0.15495822573592799</v>
      </c>
      <c r="AU106">
        <v>2317.25</v>
      </c>
      <c r="AV106">
        <v>1.0200995384229199E-4</v>
      </c>
      <c r="AW106">
        <v>0.123915423258604</v>
      </c>
      <c r="AX106">
        <v>0.15980013398627499</v>
      </c>
      <c r="AY106">
        <v>3334.25</v>
      </c>
      <c r="AZ106" s="22">
        <v>3.7164406765720599E-5</v>
      </c>
      <c r="BA106">
        <v>0.70379879839215997</v>
      </c>
      <c r="BE106">
        <v>0.33145084200000002</v>
      </c>
      <c r="BF106">
        <v>0.14008046399999999</v>
      </c>
      <c r="BG106">
        <v>3111.125</v>
      </c>
      <c r="BH106" s="22">
        <v>1.06537E-4</v>
      </c>
      <c r="BI106">
        <v>0.17607482499999999</v>
      </c>
      <c r="BJ106">
        <v>0.172800598</v>
      </c>
      <c r="BK106">
        <v>3615.125</v>
      </c>
      <c r="BL106" s="22">
        <v>4.8699999999999998E-5</v>
      </c>
      <c r="BM106">
        <v>0.89916365200000004</v>
      </c>
      <c r="BU106">
        <f t="shared" si="30"/>
        <v>0.38737854249467135</v>
      </c>
      <c r="BV106">
        <f t="shared" si="31"/>
        <v>0.15783023772164648</v>
      </c>
      <c r="BW106">
        <f t="shared" si="32"/>
        <v>2315.0625</v>
      </c>
    </row>
    <row r="107" spans="2:75" x14ac:dyDescent="0.3">
      <c r="B107">
        <v>0.108118349694515</v>
      </c>
      <c r="C107">
        <v>8.5198182365456607E-2</v>
      </c>
      <c r="D107">
        <v>1820.875</v>
      </c>
      <c r="E107" s="22">
        <v>5.9377139943442201E-5</v>
      </c>
      <c r="F107">
        <v>8.3284136102519002E-2</v>
      </c>
      <c r="G107">
        <v>9.4639143704942003E-2</v>
      </c>
      <c r="H107">
        <v>2828.75</v>
      </c>
      <c r="I107" s="22">
        <v>2.9442027787015101E-5</v>
      </c>
      <c r="J107">
        <v>0.26240953393896199</v>
      </c>
      <c r="M107">
        <v>0.28581721399999999</v>
      </c>
      <c r="N107">
        <v>0.123427617</v>
      </c>
      <c r="O107">
        <v>2113.125</v>
      </c>
      <c r="P107">
        <v>1.35258E-4</v>
      </c>
      <c r="Q107">
        <v>0.210371374</v>
      </c>
      <c r="R107">
        <v>0.13764970800000001</v>
      </c>
      <c r="S107">
        <v>2951.875</v>
      </c>
      <c r="T107" s="22">
        <v>7.1299999999999998E-5</v>
      </c>
      <c r="U107">
        <v>0.54810025399999995</v>
      </c>
      <c r="X107">
        <v>0.36296124699999999</v>
      </c>
      <c r="Y107">
        <v>0.12758122999999999</v>
      </c>
      <c r="Z107">
        <v>2590.125</v>
      </c>
      <c r="AA107">
        <v>1.4013299999999999E-4</v>
      </c>
      <c r="AB107">
        <v>0.25211705400000001</v>
      </c>
      <c r="AC107">
        <v>0.154220038</v>
      </c>
      <c r="AD107">
        <v>3370.25</v>
      </c>
      <c r="AE107" s="22">
        <v>7.4800000000000002E-5</v>
      </c>
      <c r="AF107">
        <v>0.71874053999999998</v>
      </c>
      <c r="AI107">
        <v>0.27516351700000002</v>
      </c>
      <c r="AJ107">
        <v>0.12524749700000001</v>
      </c>
      <c r="AK107">
        <v>1937.875</v>
      </c>
      <c r="AL107">
        <v>1.4199199999999999E-4</v>
      </c>
      <c r="AM107">
        <v>0.23638949100000001</v>
      </c>
      <c r="AN107">
        <v>0.30124914699999999</v>
      </c>
      <c r="AO107">
        <v>2769</v>
      </c>
      <c r="AP107" s="22">
        <v>8.5400000000000002E-5</v>
      </c>
      <c r="AQ107">
        <v>0.128710824</v>
      </c>
      <c r="AS107">
        <v>9.8161613982091195E-2</v>
      </c>
      <c r="AT107">
        <v>9.2225966299534806E-2</v>
      </c>
      <c r="AU107">
        <v>2317.25</v>
      </c>
      <c r="AV107" s="22">
        <v>4.2361253201895001E-5</v>
      </c>
      <c r="AW107">
        <v>6.59436155057362E-2</v>
      </c>
      <c r="AX107">
        <v>9.34146615242646E-2</v>
      </c>
      <c r="AY107">
        <v>3334.25</v>
      </c>
      <c r="AZ107" s="22">
        <v>1.97776457991261E-5</v>
      </c>
      <c r="BA107">
        <v>0.34489231080697502</v>
      </c>
      <c r="BE107">
        <v>7.8347060999999996E-2</v>
      </c>
      <c r="BF107">
        <v>7.8549160000000007E-2</v>
      </c>
      <c r="BG107">
        <v>3111.125</v>
      </c>
      <c r="BH107" s="22">
        <v>2.5199999999999999E-5</v>
      </c>
      <c r="BI107">
        <v>5.5902631000000001E-2</v>
      </c>
      <c r="BJ107">
        <v>7.6142715999999999E-2</v>
      </c>
      <c r="BK107">
        <v>3615.125</v>
      </c>
      <c r="BL107" s="22">
        <v>1.5500000000000001E-5</v>
      </c>
      <c r="BM107">
        <v>0.29476791699999999</v>
      </c>
      <c r="BU107">
        <f t="shared" si="30"/>
        <v>0.20043889249900829</v>
      </c>
      <c r="BV107">
        <f t="shared" si="31"/>
        <v>0.10537160877749857</v>
      </c>
      <c r="BW107">
        <f t="shared" si="32"/>
        <v>2315.0625</v>
      </c>
    </row>
    <row r="112" spans="2:75" x14ac:dyDescent="0.3">
      <c r="BL112" t="s">
        <v>82</v>
      </c>
    </row>
    <row r="113" spans="63:74" x14ac:dyDescent="0.3">
      <c r="BK113" t="s">
        <v>83</v>
      </c>
      <c r="BL113" t="s">
        <v>75</v>
      </c>
      <c r="BM113" t="s">
        <v>76</v>
      </c>
      <c r="BR113" t="s">
        <v>75</v>
      </c>
      <c r="BS113" t="s">
        <v>76</v>
      </c>
    </row>
    <row r="114" spans="63:74" x14ac:dyDescent="0.3">
      <c r="BK114" t="s">
        <v>0</v>
      </c>
      <c r="BL114">
        <v>292.94903533960417</v>
      </c>
      <c r="BM114">
        <v>5.5489452012070419</v>
      </c>
      <c r="BO114">
        <v>266.48080051621997</v>
      </c>
      <c r="BP114">
        <f>BO114*0.0241-1.5331</f>
        <v>4.8890872924409008</v>
      </c>
      <c r="BR114">
        <v>233.91903165938737</v>
      </c>
      <c r="BS114">
        <v>2.6687724681304843</v>
      </c>
      <c r="BU114">
        <v>169.74576474014106</v>
      </c>
      <c r="BV114">
        <f>BU114*0.0119 - 0.1039</f>
        <v>1.9160746004076785</v>
      </c>
    </row>
    <row r="115" spans="63:74" x14ac:dyDescent="0.3">
      <c r="BK115" t="s">
        <v>1</v>
      </c>
      <c r="BL115">
        <v>93.658153532085024</v>
      </c>
      <c r="BM115">
        <v>0.61919080088812373</v>
      </c>
      <c r="BO115">
        <v>71.493343392241286</v>
      </c>
      <c r="BP115">
        <f t="shared" ref="BP115:BP118" si="33">BO115*0.0241-1.5331</f>
        <v>0.18988957575301502</v>
      </c>
      <c r="BR115">
        <v>31.127501344883431</v>
      </c>
      <c r="BS115">
        <v>0.29397952749697431</v>
      </c>
      <c r="BU115">
        <v>27.873753111756233</v>
      </c>
      <c r="BV115">
        <f t="shared" ref="BV115:BV118" si="34">BU115*0.0119 - 0.1039</f>
        <v>0.22779766202989921</v>
      </c>
    </row>
    <row r="116" spans="63:74" x14ac:dyDescent="0.3">
      <c r="BK116" t="s">
        <v>2</v>
      </c>
      <c r="BL116">
        <v>88.64476142561422</v>
      </c>
      <c r="BM116">
        <v>0.53629891358600335</v>
      </c>
      <c r="BO116">
        <v>72.626107334051383</v>
      </c>
      <c r="BP116">
        <f t="shared" si="33"/>
        <v>0.21718918675063836</v>
      </c>
      <c r="BR116">
        <v>29.102832659861317</v>
      </c>
      <c r="BS116">
        <v>0.25594251461953732</v>
      </c>
      <c r="BU116">
        <v>23.90611436455578</v>
      </c>
      <c r="BV116">
        <f t="shared" si="34"/>
        <v>0.18058276093821379</v>
      </c>
    </row>
    <row r="117" spans="63:74" x14ac:dyDescent="0.3">
      <c r="BK117" t="s">
        <v>3</v>
      </c>
      <c r="BL117">
        <v>77.66325158500716</v>
      </c>
      <c r="BM117">
        <v>0.35378424730088631</v>
      </c>
      <c r="BO117">
        <v>63.612485621052606</v>
      </c>
      <c r="BP117">
        <f t="shared" si="33"/>
        <v>-3.9096532632010295E-5</v>
      </c>
      <c r="BR117">
        <v>23.383073307298002</v>
      </c>
      <c r="BS117">
        <v>0.16678624450295998</v>
      </c>
      <c r="BU117">
        <v>20.334536847693684</v>
      </c>
      <c r="BV117">
        <f t="shared" si="34"/>
        <v>0.13808098848755485</v>
      </c>
    </row>
    <row r="118" spans="63:74" x14ac:dyDescent="0.3">
      <c r="BK118" t="s">
        <v>4</v>
      </c>
      <c r="BL118">
        <v>66.190866628830889</v>
      </c>
      <c r="BM118">
        <v>0.20334958481461096</v>
      </c>
      <c r="BO118">
        <v>57.302363010918818</v>
      </c>
      <c r="BP118">
        <f t="shared" si="33"/>
        <v>-0.15211305143685649</v>
      </c>
      <c r="BR118">
        <v>21.042106589265067</v>
      </c>
      <c r="BS118">
        <v>0.11097109240551067</v>
      </c>
      <c r="BU118">
        <v>19.405117775936439</v>
      </c>
      <c r="BV118">
        <f t="shared" si="34"/>
        <v>0.12702090153364365</v>
      </c>
    </row>
    <row r="120" spans="63:74" x14ac:dyDescent="0.3">
      <c r="BK120" t="s">
        <v>46</v>
      </c>
      <c r="BL120" t="s">
        <v>75</v>
      </c>
      <c r="BM120" t="s">
        <v>76</v>
      </c>
      <c r="BR120" t="s">
        <v>75</v>
      </c>
      <c r="BS120" t="s">
        <v>76</v>
      </c>
    </row>
    <row r="121" spans="63:74" x14ac:dyDescent="0.3">
      <c r="BK121" t="s">
        <v>0</v>
      </c>
      <c r="BL121" s="4">
        <v>67.867584543999996</v>
      </c>
      <c r="BM121" s="7">
        <v>0.27050406402408844</v>
      </c>
      <c r="BO121">
        <v>48.202060703977651</v>
      </c>
      <c r="BP121">
        <f>BO121*0.0137-0.7276</f>
        <v>-6.723176835550615E-2</v>
      </c>
      <c r="BR121">
        <v>58.211077142000001</v>
      </c>
      <c r="BS121">
        <v>0.90042216587196722</v>
      </c>
      <c r="BU121">
        <v>66.267198298233311</v>
      </c>
      <c r="BV121">
        <f>BU121*0.0199 - 0.2602</f>
        <v>1.0585172461348429</v>
      </c>
    </row>
    <row r="122" spans="63:74" x14ac:dyDescent="0.3">
      <c r="BK122" t="s">
        <v>1</v>
      </c>
      <c r="BL122">
        <v>99.053648238333338</v>
      </c>
      <c r="BM122">
        <v>0.62132782802952613</v>
      </c>
      <c r="BO122">
        <v>74.208596095121223</v>
      </c>
      <c r="BP122">
        <f t="shared" ref="BP122:BP125" si="35">BO122*0.0124-0.6101</f>
        <v>0.31008659157950313</v>
      </c>
      <c r="BR122">
        <v>27.209904683333331</v>
      </c>
      <c r="BS122">
        <v>0.27114236719311546</v>
      </c>
      <c r="BU122">
        <v>26.320449097278583</v>
      </c>
      <c r="BV122">
        <f t="shared" ref="BV122:BV125" si="36">BU122*0.0199 - 0.2602</f>
        <v>0.26357693703584384</v>
      </c>
    </row>
    <row r="123" spans="63:74" x14ac:dyDescent="0.3">
      <c r="BK123" t="s">
        <v>2</v>
      </c>
      <c r="BL123">
        <v>91.684974268333335</v>
      </c>
      <c r="BM123">
        <v>0.53594195403998179</v>
      </c>
      <c r="BO123">
        <v>70.712062505562912</v>
      </c>
      <c r="BP123">
        <f t="shared" si="35"/>
        <v>0.2667295750689801</v>
      </c>
      <c r="BR123">
        <v>23.481050525000001</v>
      </c>
      <c r="BS123">
        <v>0.23146133735376648</v>
      </c>
      <c r="BU123">
        <v>23.904684290768984</v>
      </c>
      <c r="BV123">
        <f t="shared" si="36"/>
        <v>0.21550321738630279</v>
      </c>
    </row>
    <row r="124" spans="63:74" x14ac:dyDescent="0.3">
      <c r="BK124" t="s">
        <v>3</v>
      </c>
      <c r="BL124">
        <v>82.545707323333332</v>
      </c>
      <c r="BM124">
        <v>0.38737854249467135</v>
      </c>
      <c r="BO124">
        <v>63.180655873432045</v>
      </c>
      <c r="BP124">
        <f t="shared" si="35"/>
        <v>0.17334013283055738</v>
      </c>
      <c r="BR124">
        <v>19.659442643333335</v>
      </c>
      <c r="BS124">
        <v>0.15783023772164648</v>
      </c>
      <c r="BU124">
        <v>29.855919365346697</v>
      </c>
      <c r="BV124">
        <f t="shared" si="36"/>
        <v>0.33393279537039933</v>
      </c>
    </row>
    <row r="125" spans="63:74" x14ac:dyDescent="0.3">
      <c r="BK125" t="s">
        <v>4</v>
      </c>
      <c r="BL125">
        <v>67.718103885000005</v>
      </c>
      <c r="BM125">
        <v>0.20043889249900829</v>
      </c>
      <c r="BO125">
        <v>53.146133306819422</v>
      </c>
      <c r="BP125">
        <f t="shared" si="35"/>
        <v>4.8912053004560807E-2</v>
      </c>
      <c r="BR125">
        <v>20.321865680000002</v>
      </c>
      <c r="BS125">
        <v>0.10537160877749857</v>
      </c>
      <c r="BU125">
        <v>34.536223786286136</v>
      </c>
      <c r="BV125">
        <f t="shared" si="36"/>
        <v>0.42707085334709416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C2F3-4019-4EE9-AA26-21CAEE0FE6A2}">
  <dimension ref="A1:BS35"/>
  <sheetViews>
    <sheetView workbookViewId="0">
      <selection activeCell="M18" sqref="M18"/>
    </sheetView>
  </sheetViews>
  <sheetFormatPr defaultRowHeight="14.4" x14ac:dyDescent="0.3"/>
  <sheetData>
    <row r="1" spans="1:71" x14ac:dyDescent="0.3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O1" s="4"/>
      <c r="BP1" s="4" t="s">
        <v>73</v>
      </c>
      <c r="BQ1" s="4" t="s">
        <v>74</v>
      </c>
      <c r="BR1" s="4"/>
      <c r="BS1" s="4"/>
    </row>
    <row r="2" spans="1:71" x14ac:dyDescent="0.3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1" x14ac:dyDescent="0.3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</row>
    <row r="4" spans="1:71" x14ac:dyDescent="0.3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Q7" si="1">AVERAGE(B4,M4,X4,AI4,AT4,BE4)</f>
        <v>99.053648238333338</v>
      </c>
      <c r="BQ4" s="4">
        <f t="shared" si="1"/>
        <v>27.209904683333331</v>
      </c>
      <c r="BR4" s="4">
        <f t="shared" si="0"/>
        <v>2752.1875</v>
      </c>
      <c r="BS4" s="4">
        <f t="shared" si="0"/>
        <v>3.7747866166666665E-2</v>
      </c>
    </row>
    <row r="5" spans="1:71" x14ac:dyDescent="0.3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1"/>
        <v>23.481050525000001</v>
      </c>
      <c r="BR5" s="4">
        <f t="shared" si="0"/>
        <v>2752.1875</v>
      </c>
      <c r="BS5" s="4">
        <f t="shared" si="0"/>
        <v>3.5708939666666668E-2</v>
      </c>
    </row>
    <row r="6" spans="1:71" x14ac:dyDescent="0.3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1"/>
        <v>19.659442643333335</v>
      </c>
      <c r="BR6" s="4">
        <f t="shared" si="0"/>
        <v>2752.1875</v>
      </c>
      <c r="BS6" s="4">
        <f t="shared" si="0"/>
        <v>3.1748400666666662E-2</v>
      </c>
    </row>
    <row r="7" spans="1:71" x14ac:dyDescent="0.3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1"/>
        <v>20.321865680000002</v>
      </c>
      <c r="BR7" s="4">
        <f t="shared" si="0"/>
        <v>2748.375</v>
      </c>
      <c r="BS7" s="4">
        <f t="shared" si="0"/>
        <v>2.7151690999999999E-2</v>
      </c>
    </row>
    <row r="8" spans="1:71" x14ac:dyDescent="0.3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P8" s="6"/>
      <c r="BQ8" s="6"/>
      <c r="BR8" s="6"/>
      <c r="BS8" s="6"/>
    </row>
    <row r="9" spans="1:71" x14ac:dyDescent="0.3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S13" si="2">AVERAGE(C10,N10,Y10,AJ10,AU10,BF10)</f>
        <v>66.267198298233311</v>
      </c>
      <c r="BR9" s="4">
        <f t="shared" si="2"/>
        <v>2723.9791666666665</v>
      </c>
      <c r="BS9" s="4">
        <f t="shared" si="2"/>
        <v>2.2343671991154918E-2</v>
      </c>
    </row>
    <row r="10" spans="1:71" x14ac:dyDescent="0.3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3">AVERAGE(B11,M11,X11,AI11,AT11,BE11)</f>
        <v>74.208596095121223</v>
      </c>
      <c r="BQ10" s="6">
        <f t="shared" si="2"/>
        <v>26.320449097278583</v>
      </c>
      <c r="BR10" s="6">
        <f t="shared" si="2"/>
        <v>2815.3125</v>
      </c>
      <c r="BS10" s="6">
        <f t="shared" si="2"/>
        <v>3.1500426738046879E-2</v>
      </c>
    </row>
    <row r="11" spans="1:71" x14ac:dyDescent="0.3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3"/>
        <v>70.712062505562912</v>
      </c>
      <c r="BQ11" s="4">
        <f t="shared" si="2"/>
        <v>23.904684290768984</v>
      </c>
      <c r="BR11" s="4">
        <f t="shared" si="2"/>
        <v>2723.9791666666665</v>
      </c>
      <c r="BS11" s="4">
        <f t="shared" si="2"/>
        <v>3.1187472305956299E-2</v>
      </c>
    </row>
    <row r="12" spans="1:71" x14ac:dyDescent="0.3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3"/>
        <v>63.180655873432045</v>
      </c>
      <c r="BQ12" s="6">
        <f t="shared" si="2"/>
        <v>29.855919365346697</v>
      </c>
      <c r="BR12" s="6">
        <f t="shared" si="2"/>
        <v>2723.9791666666665</v>
      </c>
      <c r="BS12" s="6">
        <f t="shared" si="2"/>
        <v>2.8050714851571169E-2</v>
      </c>
    </row>
    <row r="13" spans="1:71" x14ac:dyDescent="0.3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3"/>
        <v>53.146133306819422</v>
      </c>
      <c r="BQ13" s="4">
        <f t="shared" si="3"/>
        <v>34.536223786286136</v>
      </c>
      <c r="BR13" s="4">
        <f t="shared" si="2"/>
        <v>2857.75</v>
      </c>
      <c r="BS13" s="4">
        <f t="shared" si="2"/>
        <v>2.3365923364988002E-2</v>
      </c>
    </row>
    <row r="14" spans="1:71" x14ac:dyDescent="0.3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O14" s="6"/>
      <c r="BP14" s="6"/>
      <c r="BQ14" s="6"/>
      <c r="BR14" s="6"/>
      <c r="BS14" s="6"/>
    </row>
    <row r="15" spans="1:7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</row>
    <row r="16" spans="1:71" x14ac:dyDescent="0.3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</row>
    <row r="17" spans="1:71" x14ac:dyDescent="0.3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4">AVERAGE(C18,N18,Y18,AJ18,AU18,BF18)</f>
        <v>233.91903165938737</v>
      </c>
      <c r="BR17" s="6">
        <f t="shared" ref="BR17:BS21" si="5">AVERAGE(D18,O18,Z18,AK18,AV19,BG18)</f>
        <v>2029.0208333333333</v>
      </c>
      <c r="BS17" s="6">
        <f t="shared" si="5"/>
        <v>0.14282244999494054</v>
      </c>
    </row>
    <row r="18" spans="1:71" x14ac:dyDescent="0.3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6">AVERAGE(B19,M19,X19,AI19,AT19,BE19)</f>
        <v>93.658153532085024</v>
      </c>
      <c r="BQ18" s="8">
        <f t="shared" si="4"/>
        <v>31.127501344883431</v>
      </c>
      <c r="BR18" s="8">
        <f t="shared" si="5"/>
        <v>2029.0208333333333</v>
      </c>
      <c r="BS18" s="8">
        <f t="shared" si="5"/>
        <v>5.0975481498100765E-2</v>
      </c>
    </row>
    <row r="19" spans="1:71" x14ac:dyDescent="0.3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6"/>
        <v>88.64476142561422</v>
      </c>
      <c r="BQ19" s="8">
        <f t="shared" si="4"/>
        <v>29.102832659861317</v>
      </c>
      <c r="BR19" s="6">
        <f t="shared" si="5"/>
        <v>2029.0208333333333</v>
      </c>
      <c r="BS19" s="6">
        <f t="shared" si="5"/>
        <v>4.7895474759873748E-2</v>
      </c>
    </row>
    <row r="20" spans="1:71" x14ac:dyDescent="0.3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6"/>
        <v>77.66325158500716</v>
      </c>
      <c r="BQ20" s="8">
        <f t="shared" si="4"/>
        <v>23.383073307298002</v>
      </c>
      <c r="BR20" s="8">
        <f t="shared" si="5"/>
        <v>2029.0208333333333</v>
      </c>
      <c r="BS20" s="8">
        <f t="shared" si="5"/>
        <v>4.2037554448909144E-2</v>
      </c>
    </row>
    <row r="21" spans="1:71" x14ac:dyDescent="0.3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si="5"/>
        <v>2118.9499999999998</v>
      </c>
      <c r="BS21" s="8">
        <f t="shared" si="5"/>
        <v>3.5311968188453696E-2</v>
      </c>
    </row>
    <row r="22" spans="1:71" x14ac:dyDescent="0.3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O22" s="8"/>
      <c r="BP22" s="8"/>
      <c r="BQ22" s="8"/>
      <c r="BR22" s="8"/>
      <c r="BS22" s="8"/>
    </row>
    <row r="23" spans="1:71" x14ac:dyDescent="0.3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O23" s="6"/>
      <c r="BP23" s="6"/>
      <c r="BQ23" s="6"/>
      <c r="BR23" s="6"/>
      <c r="BS23" s="6"/>
    </row>
    <row r="24" spans="1:7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P24" s="8"/>
      <c r="BQ24" s="8"/>
      <c r="BR24" s="8"/>
      <c r="BS24" s="8"/>
    </row>
    <row r="25" spans="1:71" x14ac:dyDescent="0.3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S29" si="7">AVERAGE(C26,N26,Y26,AJ26,AU26,BF26)</f>
        <v>169.74576474014106</v>
      </c>
      <c r="BR25" s="6">
        <f t="shared" si="7"/>
        <v>2074.4375</v>
      </c>
      <c r="BS25" s="6">
        <f t="shared" si="7"/>
        <v>0.15898107926673014</v>
      </c>
    </row>
    <row r="26" spans="1:71" x14ac:dyDescent="0.3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7"/>
        <v>27.873753111756233</v>
      </c>
      <c r="BR26" s="8">
        <f t="shared" si="7"/>
        <v>2055.75</v>
      </c>
      <c r="BS26" s="8">
        <f t="shared" si="7"/>
        <v>3.9528386164440495E-2</v>
      </c>
    </row>
    <row r="27" spans="1:71" x14ac:dyDescent="0.3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7"/>
        <v>23.90611436455578</v>
      </c>
      <c r="BR27" s="6">
        <f t="shared" si="7"/>
        <v>2074.4375</v>
      </c>
      <c r="BS27" s="6">
        <f t="shared" si="7"/>
        <v>3.9803878296599267E-2</v>
      </c>
    </row>
    <row r="28" spans="1:71" x14ac:dyDescent="0.3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7"/>
        <v>20.334536847693684</v>
      </c>
      <c r="BR28" s="8">
        <f t="shared" si="7"/>
        <v>2074.4375</v>
      </c>
      <c r="BS28" s="8">
        <f t="shared" si="7"/>
        <v>3.4977657601842897E-2</v>
      </c>
    </row>
    <row r="29" spans="1:71" x14ac:dyDescent="0.3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si="7"/>
        <v>19.405117775936439</v>
      </c>
      <c r="BR29" s="6">
        <f t="shared" si="7"/>
        <v>2210.8000000000002</v>
      </c>
      <c r="BS29" s="6">
        <f t="shared" si="7"/>
        <v>2.9920470684951756E-2</v>
      </c>
    </row>
    <row r="30" spans="1:71" x14ac:dyDescent="0.3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O30" s="8"/>
      <c r="BP30" s="8"/>
      <c r="BQ30" s="8"/>
      <c r="BR30" s="8"/>
      <c r="BS30" s="8"/>
    </row>
    <row r="31" spans="1:7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5" spans="1:1" x14ac:dyDescent="0.3">
      <c r="A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Converter</vt:lpstr>
      <vt:lpstr>Conveter gauche</vt:lpstr>
      <vt:lpstr>Organs</vt:lpstr>
      <vt:lpstr>Kidney to mgmL</vt:lpstr>
      <vt:lpstr>3D Anal</vt:lpstr>
      <vt:lpstr>3D Anal 2</vt:lpstr>
      <vt:lpstr>3D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2024-06-13T15:09:17Z</dcterms:modified>
</cp:coreProperties>
</file>