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itz Wage\Downloads\"/>
    </mc:Choice>
  </mc:AlternateContent>
  <bookViews>
    <workbookView xWindow="0" yWindow="0" windowWidth="20904" windowHeight="9084" tabRatio="633"/>
  </bookViews>
  <sheets>
    <sheet name="early retirement" sheetId="4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5" l="1"/>
  <c r="B21" i="45"/>
  <c r="B22" i="45"/>
  <c r="E3" i="45"/>
  <c r="L6" i="45" l="1"/>
  <c r="M6" i="45" s="1"/>
  <c r="M23" i="45"/>
  <c r="I23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I7" i="45"/>
  <c r="I8" i="45"/>
  <c r="I9" i="45"/>
  <c r="I10" i="45"/>
  <c r="I11" i="45"/>
  <c r="I12" i="45"/>
  <c r="I14" i="45"/>
  <c r="I15" i="45"/>
  <c r="I16" i="45"/>
  <c r="I17" i="45"/>
  <c r="I18" i="45"/>
  <c r="I19" i="45"/>
  <c r="I20" i="45"/>
  <c r="I21" i="45"/>
  <c r="I22" i="45"/>
  <c r="H6" i="45"/>
  <c r="I13" i="45"/>
  <c r="D6" i="45"/>
  <c r="D7" i="45" s="1"/>
  <c r="D8" i="45" s="1"/>
  <c r="D9" i="45" s="1"/>
  <c r="D10" i="45" s="1"/>
  <c r="D11" i="45" s="1"/>
  <c r="D12" i="45" s="1"/>
  <c r="D13" i="45" s="1"/>
  <c r="D14" i="45" s="1"/>
  <c r="D15" i="45" s="1"/>
  <c r="D16" i="45" s="1"/>
  <c r="D17" i="45" s="1"/>
  <c r="D18" i="45" s="1"/>
  <c r="D19" i="45" s="1"/>
  <c r="D20" i="45" s="1"/>
  <c r="D21" i="45" s="1"/>
  <c r="D22" i="45" s="1"/>
  <c r="D23" i="45" s="1"/>
  <c r="D24" i="45" s="1"/>
  <c r="D25" i="45" s="1"/>
  <c r="B10" i="45"/>
  <c r="B11" i="45" s="1"/>
  <c r="I6" i="45" l="1"/>
  <c r="B18" i="45"/>
  <c r="B17" i="45" s="1"/>
  <c r="B19" i="45" s="1"/>
  <c r="B7" i="45"/>
  <c r="H3" i="45" l="1"/>
  <c r="H4" i="45"/>
  <c r="H2" i="45"/>
  <c r="E6" i="45"/>
  <c r="E7" i="45" l="1"/>
  <c r="E8" i="45" s="1"/>
  <c r="E9" i="45" s="1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B14" i="45" l="1"/>
</calcChain>
</file>

<file path=xl/sharedStrings.xml><?xml version="1.0" encoding="utf-8"?>
<sst xmlns="http://schemas.openxmlformats.org/spreadsheetml/2006/main" count="65" uniqueCount="57">
  <si>
    <t>INVESTMENTS</t>
  </si>
  <si>
    <t>withdrawal rate:</t>
  </si>
  <si>
    <t>retire now (yearly):</t>
  </si>
  <si>
    <t>retire now (monthly):</t>
  </si>
  <si>
    <t>EXPENSES (currently)</t>
  </si>
  <si>
    <t>yearly:</t>
  </si>
  <si>
    <t>monthly:</t>
  </si>
  <si>
    <t>needed to retire early:</t>
  </si>
  <si>
    <t>INVESTMENTS (growth over time)</t>
  </si>
  <si>
    <t>return rate:</t>
  </si>
  <si>
    <t>age now:</t>
  </si>
  <si>
    <t>age when hit E.R.:</t>
  </si>
  <si>
    <t>yearly add'l investment:</t>
  </si>
  <si>
    <t>After-tax Income</t>
  </si>
  <si>
    <t>Savings Rate</t>
  </si>
  <si>
    <t>Expenses (monthly)</t>
  </si>
  <si>
    <t>Daycare</t>
  </si>
  <si>
    <t>Groceries</t>
  </si>
  <si>
    <t>Dining out</t>
  </si>
  <si>
    <t>Health Insurance</t>
  </si>
  <si>
    <t>Car payment</t>
  </si>
  <si>
    <t>Gas</t>
  </si>
  <si>
    <t>Utilties</t>
  </si>
  <si>
    <t>Clothing</t>
  </si>
  <si>
    <t>Personal Care</t>
  </si>
  <si>
    <t>Alcohol</t>
  </si>
  <si>
    <t>Expenses (In Retirement)</t>
  </si>
  <si>
    <t>Housing (no mortgage)</t>
  </si>
  <si>
    <t>Travel</t>
  </si>
  <si>
    <t>Life insurance</t>
  </si>
  <si>
    <t>Car insurance</t>
  </si>
  <si>
    <t>Car Insurance</t>
  </si>
  <si>
    <t>Misc</t>
  </si>
  <si>
    <t>Budget</t>
  </si>
  <si>
    <t>$ if FI</t>
  </si>
  <si>
    <t>Cell phone</t>
  </si>
  <si>
    <t>Blog hosting fees</t>
  </si>
  <si>
    <t>Years to FI</t>
  </si>
  <si>
    <t>spending changes in e/r, added example on right</t>
  </si>
  <si>
    <t>e/r Budget</t>
  </si>
  <si>
    <t>Housing (interest part only)</t>
  </si>
  <si>
    <t>(should also included principle portion of mortgage, if any)</t>
  </si>
  <si>
    <t>Accelerate FI by reducing monthly spending</t>
  </si>
  <si>
    <t>$/day:</t>
  </si>
  <si>
    <t>Hourly income from $:</t>
  </si>
  <si>
    <t>Manulife RRSP</t>
  </si>
  <si>
    <t>Questrade RRSP</t>
  </si>
  <si>
    <t>Questrade TFSA</t>
  </si>
  <si>
    <t>Cash</t>
  </si>
  <si>
    <t>Friends</t>
  </si>
  <si>
    <t>Transportation</t>
  </si>
  <si>
    <t>Hygiene</t>
  </si>
  <si>
    <t>Electronics</t>
  </si>
  <si>
    <t>Subscriptions</t>
  </si>
  <si>
    <t>Bike</t>
  </si>
  <si>
    <t>Christmas</t>
  </si>
  <si>
    <t>Gifts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</si>
</sst>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0.0%"/>
    <numFmt numFmtId="167" formatCode="0.0"/>
  </numFmts>
  <fonts count="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0" fontId="0" fillId="0" borderId="0" xfId="0" applyAlignment="1">
      <alignment horizontal="center" wrapText="1"/>
    </xf>
    <xf numFmtId="10" fontId="0" fillId="0" borderId="0" xfId="1" applyNumberFormat="1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5" fontId="0" fillId="0" borderId="0" xfId="1" applyNumberFormat="1" applyFont="1" applyAlignment="1"/>
    <xf numFmtId="165" fontId="1" fillId="2" borderId="1" xfId="1" applyNumberFormat="1" applyFont="1" applyFill="1" applyBorder="1" applyAlignment="1">
      <alignment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165" fontId="0" fillId="4" borderId="0" xfId="0" applyNumberFormat="1" applyFill="1" applyAlignment="1">
      <alignment wrapText="1"/>
    </xf>
    <xf numFmtId="165" fontId="0" fillId="4" borderId="0" xfId="1" applyNumberFormat="1" applyFont="1" applyFill="1" applyAlignment="1">
      <alignment wrapText="1"/>
    </xf>
    <xf numFmtId="166" fontId="0" fillId="4" borderId="0" xfId="2" applyNumberFormat="1" applyFont="1" applyFill="1" applyAlignment="1">
      <alignment wrapText="1"/>
    </xf>
    <xf numFmtId="167" fontId="0" fillId="4" borderId="0" xfId="0" applyNumberFormat="1" applyFill="1" applyAlignment="1">
      <alignment wrapText="1"/>
    </xf>
    <xf numFmtId="0" fontId="0" fillId="4" borderId="0" xfId="0" applyFill="1" applyAlignment="1"/>
    <xf numFmtId="0" fontId="0" fillId="4" borderId="0" xfId="0" applyFill="1" applyAlignment="1">
      <alignment wrapText="1"/>
    </xf>
    <xf numFmtId="167" fontId="0" fillId="6" borderId="0" xfId="0" applyNumberFormat="1" applyFill="1" applyAlignment="1">
      <alignment wrapText="1"/>
    </xf>
    <xf numFmtId="0" fontId="2" fillId="3" borderId="0" xfId="0" applyFont="1" applyFill="1" applyAlignment="1">
      <alignment wrapText="1"/>
    </xf>
    <xf numFmtId="165" fontId="0" fillId="0" borderId="0" xfId="0" applyNumberFormat="1" applyAlignment="1">
      <alignment wrapText="1"/>
    </xf>
    <xf numFmtId="165" fontId="0" fillId="5" borderId="0" xfId="1" applyNumberFormat="1" applyFont="1" applyFill="1" applyAlignment="1">
      <alignment wrapText="1"/>
    </xf>
    <xf numFmtId="165" fontId="0" fillId="6" borderId="0" xfId="1" applyNumberFormat="1" applyFont="1" applyFill="1" applyAlignment="1">
      <alignment wrapText="1"/>
    </xf>
    <xf numFmtId="165" fontId="0" fillId="2" borderId="0" xfId="1" applyNumberFormat="1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165" fontId="0" fillId="0" borderId="0" xfId="0" applyNumberFormat="1" applyAlignment="1"/>
  </cellXfs>
  <cellStyles count="7"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823B"/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M49"/>
  <sheetViews>
    <sheetView tabSelected="1" zoomScaleNormal="100" zoomScalePageLayoutView="150" workbookViewId="0">
      <selection activeCell="E21" sqref="E21"/>
    </sheetView>
  </sheetViews>
  <sheetFormatPr defaultColWidth="8.83203125" defaultRowHeight="12.3" x14ac:dyDescent="0.4"/>
  <cols>
    <col min="1" max="1" width="20.44140625" style="2" customWidth="1"/>
    <col min="2" max="2" width="15" style="6" customWidth="1"/>
    <col min="3" max="3" width="7.27734375" style="2" customWidth="1"/>
    <col min="4" max="4" width="17.44140625" style="2" customWidth="1"/>
    <col min="5" max="5" width="14.1640625" style="2" customWidth="1"/>
    <col min="6" max="6" width="8.27734375" style="2" customWidth="1"/>
    <col min="7" max="7" width="23" style="2" customWidth="1"/>
    <col min="8" max="8" width="11.1640625" style="2" bestFit="1" customWidth="1"/>
    <col min="9" max="9" width="12.71875" style="2" bestFit="1" customWidth="1"/>
    <col min="10" max="10" width="3.44140625" style="2" customWidth="1"/>
    <col min="11" max="11" width="20.27734375" style="2" customWidth="1"/>
    <col min="12" max="12" width="10.27734375" style="2" bestFit="1" customWidth="1"/>
    <col min="13" max="13" width="13.27734375" style="2" customWidth="1"/>
    <col min="14" max="16384" width="8.83203125" style="2"/>
  </cols>
  <sheetData>
    <row r="1" spans="1:13" ht="12.75" customHeight="1" x14ac:dyDescent="0.4">
      <c r="A1" s="27" t="s">
        <v>0</v>
      </c>
      <c r="B1" s="27"/>
      <c r="D1" s="27" t="s">
        <v>8</v>
      </c>
      <c r="E1" s="27"/>
      <c r="G1" s="2" t="s">
        <v>13</v>
      </c>
      <c r="H1" s="15">
        <v>49190</v>
      </c>
    </row>
    <row r="2" spans="1:13" x14ac:dyDescent="0.4">
      <c r="A2" s="3" t="s">
        <v>48</v>
      </c>
      <c r="B2" s="6">
        <v>6529.23</v>
      </c>
      <c r="D2" s="9" t="s">
        <v>9</v>
      </c>
      <c r="E2" s="8">
        <v>0.06</v>
      </c>
      <c r="G2" s="2" t="s">
        <v>14</v>
      </c>
      <c r="H2" s="17">
        <f>E3/H1</f>
        <v>0.68465541776783889</v>
      </c>
    </row>
    <row r="3" spans="1:13" x14ac:dyDescent="0.4">
      <c r="A3" s="3" t="s">
        <v>47</v>
      </c>
      <c r="B3" s="6">
        <v>3354.99</v>
      </c>
      <c r="D3" s="10" t="s">
        <v>12</v>
      </c>
      <c r="E3" s="6">
        <f>H1-B17</f>
        <v>33678.199999999997</v>
      </c>
      <c r="F3" s="3"/>
      <c r="G3" s="2" t="s">
        <v>37</v>
      </c>
      <c r="H3" s="18">
        <f>NPER(E2,-E3,-B6,M6)</f>
        <v>15.449559469342327</v>
      </c>
    </row>
    <row r="4" spans="1:13" ht="49.2" x14ac:dyDescent="0.4">
      <c r="A4" s="3" t="s">
        <v>46</v>
      </c>
      <c r="B4" s="6">
        <v>11160.69</v>
      </c>
      <c r="D4" s="20" t="s">
        <v>41</v>
      </c>
      <c r="E4" s="6"/>
      <c r="F4" s="26">
        <v>-500</v>
      </c>
      <c r="G4" s="2" t="s">
        <v>42</v>
      </c>
      <c r="H4" s="21">
        <f>NPER(E2,-E3+12*F4,-B6,M6)</f>
        <v>13.890503733433086</v>
      </c>
    </row>
    <row r="5" spans="1:13" x14ac:dyDescent="0.4">
      <c r="A5" s="2" t="s">
        <v>45</v>
      </c>
      <c r="B5" s="6">
        <v>1117.32</v>
      </c>
      <c r="E5" s="6"/>
      <c r="H5" s="22" t="s">
        <v>33</v>
      </c>
      <c r="I5" s="22" t="s">
        <v>34</v>
      </c>
      <c r="L5" s="22" t="s">
        <v>39</v>
      </c>
      <c r="M5" s="22" t="s">
        <v>34</v>
      </c>
    </row>
    <row r="6" spans="1:13" ht="24.6" x14ac:dyDescent="0.4">
      <c r="A6" s="1"/>
      <c r="B6" s="12">
        <f>SUM(B2:B5)</f>
        <v>22162.23</v>
      </c>
      <c r="D6" s="7">
        <f>B13+1</f>
        <v>28.5</v>
      </c>
      <c r="E6" s="6">
        <f>SUM(B6+E3)*(1+E2)</f>
        <v>59190.855799999998</v>
      </c>
      <c r="F6" s="9"/>
      <c r="G6" s="22" t="s">
        <v>15</v>
      </c>
      <c r="H6" s="23">
        <f>SUM(H7:H26)</f>
        <v>1292.6500000000001</v>
      </c>
      <c r="I6" s="23">
        <f>H6*12/0.04</f>
        <v>387795</v>
      </c>
      <c r="K6" s="22" t="s">
        <v>26</v>
      </c>
      <c r="L6" s="6">
        <f>SUM(L7:L25)</f>
        <v>2913.73</v>
      </c>
      <c r="M6" s="6">
        <f>L6*12/0.04</f>
        <v>874119</v>
      </c>
    </row>
    <row r="7" spans="1:13" x14ac:dyDescent="0.4">
      <c r="A7" s="9" t="s">
        <v>44</v>
      </c>
      <c r="B7" s="16">
        <f>B6*0.04/52/40</f>
        <v>0.42619673076923076</v>
      </c>
      <c r="D7" s="7">
        <f>D6+1</f>
        <v>29.5</v>
      </c>
      <c r="E7" s="6">
        <f>SUM(E6+E3)*(1+E2)</f>
        <v>98441.199148000014</v>
      </c>
      <c r="F7" s="9"/>
      <c r="G7" s="2" t="s">
        <v>40</v>
      </c>
      <c r="H7" s="23">
        <v>500</v>
      </c>
      <c r="I7" s="23">
        <f t="shared" ref="I7:I23" si="0">H7*12/0.04</f>
        <v>150000</v>
      </c>
      <c r="K7" s="2" t="s">
        <v>27</v>
      </c>
      <c r="L7" s="24">
        <v>1250</v>
      </c>
      <c r="M7" s="6">
        <f t="shared" ref="M7:M23" si="1">L7*12/0.04</f>
        <v>375000</v>
      </c>
    </row>
    <row r="8" spans="1:13" x14ac:dyDescent="0.4">
      <c r="D8" s="7">
        <f t="shared" ref="D8:D25" si="2">D7+1</f>
        <v>30.5</v>
      </c>
      <c r="E8" s="6">
        <f>SUM(E7+E3)*(1+E2)</f>
        <v>140046.56309688001</v>
      </c>
      <c r="F8" s="9"/>
      <c r="G8" s="2" t="s">
        <v>22</v>
      </c>
      <c r="H8" s="23">
        <v>0</v>
      </c>
      <c r="I8" s="23">
        <f t="shared" si="0"/>
        <v>0</v>
      </c>
      <c r="K8" s="2" t="s">
        <v>22</v>
      </c>
      <c r="L8" s="6">
        <v>0</v>
      </c>
      <c r="M8" s="6">
        <f t="shared" si="1"/>
        <v>0</v>
      </c>
    </row>
    <row r="9" spans="1:13" x14ac:dyDescent="0.4">
      <c r="A9" s="9" t="s">
        <v>1</v>
      </c>
      <c r="B9" s="8">
        <v>0.04</v>
      </c>
      <c r="D9" s="7">
        <f t="shared" si="2"/>
        <v>31.5</v>
      </c>
      <c r="E9" s="6">
        <f>SUM(E8+E3)*(1+E2)</f>
        <v>184148.2488826928</v>
      </c>
      <c r="F9" s="9"/>
      <c r="G9" s="2" t="s">
        <v>16</v>
      </c>
      <c r="H9" s="23">
        <v>0</v>
      </c>
      <c r="I9" s="23">
        <f t="shared" si="0"/>
        <v>0</v>
      </c>
      <c r="K9" s="2" t="s">
        <v>16</v>
      </c>
      <c r="L9" s="24">
        <v>0</v>
      </c>
      <c r="M9" s="6">
        <f t="shared" si="1"/>
        <v>0</v>
      </c>
    </row>
    <row r="10" spans="1:13" x14ac:dyDescent="0.4">
      <c r="A10" s="9" t="s">
        <v>2</v>
      </c>
      <c r="B10" s="6">
        <f>B6*B9</f>
        <v>886.48919999999998</v>
      </c>
      <c r="D10" s="7">
        <f t="shared" si="2"/>
        <v>32.5</v>
      </c>
      <c r="E10" s="6">
        <f>SUM(E9+E3)*(1+E2)</f>
        <v>230896.03581565435</v>
      </c>
      <c r="F10" s="9"/>
      <c r="G10" s="2" t="s">
        <v>17</v>
      </c>
      <c r="H10" s="23">
        <v>300</v>
      </c>
      <c r="I10" s="23">
        <f t="shared" si="0"/>
        <v>90000</v>
      </c>
      <c r="K10" s="2" t="s">
        <v>17</v>
      </c>
      <c r="L10" s="6">
        <v>300</v>
      </c>
      <c r="M10" s="6">
        <f t="shared" si="1"/>
        <v>90000</v>
      </c>
    </row>
    <row r="11" spans="1:13" x14ac:dyDescent="0.4">
      <c r="A11" s="9" t="s">
        <v>3</v>
      </c>
      <c r="B11" s="6">
        <f>B10/12</f>
        <v>73.874099999999999</v>
      </c>
      <c r="D11" s="7">
        <f t="shared" si="2"/>
        <v>33.5</v>
      </c>
      <c r="E11" s="6">
        <f>SUM(E10+E3)*(1+E2)</f>
        <v>280448.68996459362</v>
      </c>
      <c r="F11" s="9"/>
      <c r="G11" s="2" t="s">
        <v>49</v>
      </c>
      <c r="H11" s="23">
        <v>87.5</v>
      </c>
      <c r="I11" s="23">
        <f t="shared" si="0"/>
        <v>26250</v>
      </c>
      <c r="K11" s="2" t="s">
        <v>18</v>
      </c>
      <c r="L11" s="6">
        <v>240</v>
      </c>
      <c r="M11" s="6">
        <f t="shared" si="1"/>
        <v>72000</v>
      </c>
    </row>
    <row r="12" spans="1:13" x14ac:dyDescent="0.4">
      <c r="D12" s="7">
        <f t="shared" si="2"/>
        <v>34.5</v>
      </c>
      <c r="E12" s="6">
        <f>SUM(E11+E3)*(1+E2)</f>
        <v>332974.50336246926</v>
      </c>
      <c r="F12" s="9"/>
      <c r="G12" s="2" t="s">
        <v>25</v>
      </c>
      <c r="H12" s="23">
        <v>0</v>
      </c>
      <c r="I12" s="23">
        <f t="shared" si="0"/>
        <v>0</v>
      </c>
      <c r="K12" s="2" t="s">
        <v>25</v>
      </c>
      <c r="L12" s="24">
        <v>96</v>
      </c>
      <c r="M12" s="6">
        <f t="shared" si="1"/>
        <v>28800</v>
      </c>
    </row>
    <row r="13" spans="1:13" x14ac:dyDescent="0.4">
      <c r="A13" s="9" t="s">
        <v>10</v>
      </c>
      <c r="B13" s="5">
        <v>27.5</v>
      </c>
      <c r="D13" s="7">
        <f t="shared" si="2"/>
        <v>35.5</v>
      </c>
      <c r="E13" s="6">
        <f>SUM(E12+E3)*(1+E2)</f>
        <v>388651.86556421744</v>
      </c>
      <c r="F13" s="9"/>
      <c r="G13" s="2" t="s">
        <v>19</v>
      </c>
      <c r="H13" s="23">
        <v>0</v>
      </c>
      <c r="I13" s="23">
        <f t="shared" si="0"/>
        <v>0</v>
      </c>
      <c r="K13" s="2" t="s">
        <v>19</v>
      </c>
      <c r="L13" s="6">
        <v>0</v>
      </c>
      <c r="M13" s="6">
        <f t="shared" si="1"/>
        <v>0</v>
      </c>
    </row>
    <row r="14" spans="1:13" x14ac:dyDescent="0.4">
      <c r="A14" s="9" t="s">
        <v>11</v>
      </c>
      <c r="B14" s="5">
        <f>IF(B21&lt;E6,D6,IF(B21&lt;E7,D7,IF(B21&lt;E8,D8,IF(B21&lt;E9,D9,IF(B21&lt;E10,D10,IF(B21&lt;E11,D11,IF(B21&lt;E12,D12,IF(B21&lt;E13,D13,IF(B21&lt;E14,D14,IF(B21&lt;E15,D15,IF(B21&lt;E16,D16,IF(B21&lt;E17,D17,IF(B21&lt;E18,D18,IF(B21&lt;E19,D19,IF(B21&lt;E20,D20,IF(B21&lt;E21,D21,IF(B21&lt;E22,D22,IF(B21&lt;E23,D23,IF(B21&lt;E24,D24,IF(B21&lt;E25,D25,))))))))))))))))))))</f>
        <v>42.5</v>
      </c>
      <c r="D14" s="7">
        <f t="shared" si="2"/>
        <v>36.5</v>
      </c>
      <c r="E14" s="6">
        <f>SUM(E13+E3)*(1+E2)</f>
        <v>447669.8694980705</v>
      </c>
      <c r="F14" s="9"/>
      <c r="G14" s="2" t="s">
        <v>50</v>
      </c>
      <c r="H14" s="23">
        <v>175</v>
      </c>
      <c r="I14" s="23">
        <f t="shared" si="0"/>
        <v>52500</v>
      </c>
      <c r="K14" s="2" t="s">
        <v>20</v>
      </c>
      <c r="L14" s="24">
        <v>450</v>
      </c>
      <c r="M14" s="6">
        <f t="shared" si="1"/>
        <v>135000</v>
      </c>
    </row>
    <row r="15" spans="1:13" x14ac:dyDescent="0.4">
      <c r="A15" s="9"/>
      <c r="D15" s="7">
        <f t="shared" si="2"/>
        <v>37.5</v>
      </c>
      <c r="E15" s="6">
        <f>SUM(E14+E3)*(1+E2)</f>
        <v>510228.95366795477</v>
      </c>
      <c r="F15" s="9"/>
      <c r="G15" s="2" t="s">
        <v>30</v>
      </c>
      <c r="H15" s="23">
        <v>0</v>
      </c>
      <c r="I15" s="23">
        <f t="shared" si="0"/>
        <v>0</v>
      </c>
      <c r="K15" s="2" t="s">
        <v>31</v>
      </c>
      <c r="L15" s="6">
        <v>268.33999999999997</v>
      </c>
      <c r="M15" s="6">
        <f t="shared" si="1"/>
        <v>80502</v>
      </c>
    </row>
    <row r="16" spans="1:13" s="4" customFormat="1" x14ac:dyDescent="0.4">
      <c r="A16" s="13" t="s">
        <v>4</v>
      </c>
      <c r="B16" s="13"/>
      <c r="D16" s="14">
        <f t="shared" si="2"/>
        <v>38.5</v>
      </c>
      <c r="E16" s="11">
        <f>SUM(E15+E3)*(1+E2)</f>
        <v>576541.58288803208</v>
      </c>
      <c r="F16" s="10"/>
      <c r="G16" s="2" t="s">
        <v>21</v>
      </c>
      <c r="H16" s="23">
        <v>0</v>
      </c>
      <c r="I16" s="23">
        <f t="shared" si="0"/>
        <v>0</v>
      </c>
      <c r="J16" s="2"/>
      <c r="K16" s="2" t="s">
        <v>21</v>
      </c>
      <c r="L16" s="24">
        <v>0</v>
      </c>
      <c r="M16" s="6">
        <f t="shared" si="1"/>
        <v>0</v>
      </c>
    </row>
    <row r="17" spans="1:13" ht="12.75" customHeight="1" x14ac:dyDescent="0.4">
      <c r="A17" s="9" t="s">
        <v>5</v>
      </c>
      <c r="B17" s="6">
        <f>B18*12</f>
        <v>15511.800000000001</v>
      </c>
      <c r="D17" s="7">
        <f t="shared" si="2"/>
        <v>39.5</v>
      </c>
      <c r="E17" s="6">
        <f>SUM(E16+E3)*(1+E2)</f>
        <v>646832.96986131393</v>
      </c>
      <c r="F17" s="9"/>
      <c r="G17" s="2" t="s">
        <v>23</v>
      </c>
      <c r="H17" s="23">
        <v>80</v>
      </c>
      <c r="I17" s="23">
        <f t="shared" si="0"/>
        <v>24000</v>
      </c>
      <c r="J17" s="4"/>
      <c r="K17" s="2" t="s">
        <v>23</v>
      </c>
      <c r="L17" s="24">
        <v>29</v>
      </c>
      <c r="M17" s="6">
        <f t="shared" si="1"/>
        <v>8700</v>
      </c>
    </row>
    <row r="18" spans="1:13" x14ac:dyDescent="0.4">
      <c r="A18" s="9" t="s">
        <v>6</v>
      </c>
      <c r="B18" s="6">
        <f>H6</f>
        <v>1292.6500000000001</v>
      </c>
      <c r="D18" s="7">
        <f t="shared" si="2"/>
        <v>40.5</v>
      </c>
      <c r="E18" s="6">
        <f>SUM(E17+E3)*(1+E2)</f>
        <v>721341.8400529928</v>
      </c>
      <c r="F18" s="9"/>
      <c r="G18" s="2" t="s">
        <v>51</v>
      </c>
      <c r="H18" s="23">
        <v>60</v>
      </c>
      <c r="I18" s="23">
        <f t="shared" si="0"/>
        <v>18000</v>
      </c>
      <c r="K18" s="2" t="s">
        <v>24</v>
      </c>
      <c r="L18" s="24">
        <v>30.39</v>
      </c>
      <c r="M18" s="6">
        <f t="shared" si="1"/>
        <v>9117</v>
      </c>
    </row>
    <row r="19" spans="1:13" x14ac:dyDescent="0.4">
      <c r="A19" s="10" t="s">
        <v>43</v>
      </c>
      <c r="B19" s="15">
        <f>B17/365</f>
        <v>42.498082191780824</v>
      </c>
      <c r="D19" s="7">
        <f t="shared" si="2"/>
        <v>41.5</v>
      </c>
      <c r="E19" s="6">
        <f>SUM(E18+E3)*(1+E2)</f>
        <v>800321.24245617236</v>
      </c>
      <c r="F19" s="9"/>
      <c r="G19" s="2" t="s">
        <v>52</v>
      </c>
      <c r="H19" s="23">
        <v>45.5</v>
      </c>
      <c r="I19" s="23">
        <f t="shared" si="0"/>
        <v>13650</v>
      </c>
      <c r="K19" s="2" t="s">
        <v>28</v>
      </c>
      <c r="L19" s="25">
        <v>0</v>
      </c>
      <c r="M19" s="6">
        <f t="shared" si="1"/>
        <v>0</v>
      </c>
    </row>
    <row r="20" spans="1:13" x14ac:dyDescent="0.4">
      <c r="D20" s="7">
        <f t="shared" si="2"/>
        <v>42.5</v>
      </c>
      <c r="E20" s="6">
        <f>SUM(E19+E3)*(1+E2)</f>
        <v>884039.40900354274</v>
      </c>
      <c r="F20" s="9"/>
      <c r="G20" s="2" t="s">
        <v>53</v>
      </c>
      <c r="H20" s="23">
        <v>13.15</v>
      </c>
      <c r="I20" s="23">
        <f t="shared" si="0"/>
        <v>3945</v>
      </c>
      <c r="K20" s="2" t="s">
        <v>29</v>
      </c>
      <c r="L20" s="24">
        <v>0</v>
      </c>
      <c r="M20" s="6">
        <f t="shared" si="1"/>
        <v>0</v>
      </c>
    </row>
    <row r="21" spans="1:13" s="4" customFormat="1" x14ac:dyDescent="0.4">
      <c r="A21" s="10" t="s">
        <v>7</v>
      </c>
      <c r="B21" s="11">
        <f>M6</f>
        <v>874119</v>
      </c>
      <c r="D21" s="7">
        <f t="shared" si="2"/>
        <v>43.5</v>
      </c>
      <c r="E21" s="6">
        <f>SUM(E20+E3)*(1+E2)</f>
        <v>972780.66554375528</v>
      </c>
      <c r="F21" s="9"/>
      <c r="G21" s="2" t="s">
        <v>54</v>
      </c>
      <c r="H21" s="23">
        <v>6.5</v>
      </c>
      <c r="I21" s="23">
        <f t="shared" si="0"/>
        <v>1950</v>
      </c>
      <c r="J21" s="2"/>
      <c r="K21" s="2" t="s">
        <v>32</v>
      </c>
      <c r="L21" s="6">
        <v>50</v>
      </c>
      <c r="M21" s="6">
        <f t="shared" si="1"/>
        <v>15000</v>
      </c>
    </row>
    <row r="22" spans="1:13" x14ac:dyDescent="0.4">
      <c r="A22" s="19" t="s">
        <v>38</v>
      </c>
      <c r="B22" s="28">
        <f>I6</f>
        <v>387795</v>
      </c>
      <c r="D22" s="7">
        <f t="shared" si="2"/>
        <v>44.5</v>
      </c>
      <c r="E22" s="6">
        <f>SUM(E21+E3)*(1+E2)</f>
        <v>1066846.3974763807</v>
      </c>
      <c r="F22" s="9"/>
      <c r="G22" s="2" t="s">
        <v>55</v>
      </c>
      <c r="H22" s="23">
        <v>25</v>
      </c>
      <c r="I22" s="23">
        <f t="shared" si="0"/>
        <v>7500</v>
      </c>
      <c r="J22" s="4"/>
      <c r="K22" s="2" t="s">
        <v>35</v>
      </c>
      <c r="L22" s="6">
        <v>50</v>
      </c>
      <c r="M22" s="6">
        <f t="shared" si="1"/>
        <v>15000</v>
      </c>
    </row>
    <row r="23" spans="1:13" x14ac:dyDescent="0.4">
      <c r="D23" s="7">
        <f t="shared" si="2"/>
        <v>45.5</v>
      </c>
      <c r="E23" s="6">
        <f>SUM(E22+E3)*(1+E2)</f>
        <v>1166556.0733249635</v>
      </c>
      <c r="F23" s="9"/>
      <c r="G23" s="2" t="s">
        <v>36</v>
      </c>
      <c r="H23" s="23">
        <v>0</v>
      </c>
      <c r="I23" s="23">
        <f t="shared" si="0"/>
        <v>0</v>
      </c>
      <c r="K23" s="2" t="s">
        <v>56</v>
      </c>
      <c r="L23" s="6">
        <v>150</v>
      </c>
      <c r="M23" s="6">
        <f t="shared" si="1"/>
        <v>45000</v>
      </c>
    </row>
    <row r="24" spans="1:13" x14ac:dyDescent="0.4">
      <c r="D24" s="7">
        <f t="shared" si="2"/>
        <v>46.5</v>
      </c>
      <c r="E24" s="6">
        <f>SUM(E23+E3)*(1+E2)</f>
        <v>1272248.3297244613</v>
      </c>
      <c r="F24" s="9"/>
      <c r="G24" s="4"/>
      <c r="H24" s="4"/>
    </row>
    <row r="25" spans="1:13" ht="12.75" customHeight="1" x14ac:dyDescent="0.4">
      <c r="B25" s="2"/>
      <c r="D25" s="7">
        <f t="shared" si="2"/>
        <v>47.5</v>
      </c>
      <c r="E25" s="6">
        <f>SUM(E24+E3)*(1+E2)</f>
        <v>1384282.1215079289</v>
      </c>
      <c r="F25" s="9"/>
    </row>
    <row r="26" spans="1:13" x14ac:dyDescent="0.4">
      <c r="B26" s="2"/>
    </row>
    <row r="27" spans="1:13" x14ac:dyDescent="0.4">
      <c r="B27" s="2"/>
    </row>
    <row r="28" spans="1:13" x14ac:dyDescent="0.4">
      <c r="B28" s="2"/>
      <c r="D28" s="3"/>
    </row>
    <row r="30" spans="1:13" x14ac:dyDescent="0.4">
      <c r="B30" s="2"/>
    </row>
    <row r="31" spans="1:13" x14ac:dyDescent="0.4">
      <c r="B31" s="2"/>
    </row>
    <row r="32" spans="1:13" x14ac:dyDescent="0.4">
      <c r="B32" s="2"/>
    </row>
    <row r="33" spans="2:2" x14ac:dyDescent="0.4">
      <c r="B33" s="2"/>
    </row>
    <row r="34" spans="2:2" x14ac:dyDescent="0.4">
      <c r="B34" s="2"/>
    </row>
    <row r="35" spans="2:2" x14ac:dyDescent="0.4">
      <c r="B35" s="2"/>
    </row>
    <row r="36" spans="2:2" x14ac:dyDescent="0.4">
      <c r="B36" s="2"/>
    </row>
    <row r="37" spans="2:2" x14ac:dyDescent="0.4">
      <c r="B37" s="2"/>
    </row>
    <row r="38" spans="2:2" x14ac:dyDescent="0.4">
      <c r="B38" s="2"/>
    </row>
    <row r="39" spans="2:2" x14ac:dyDescent="0.4">
      <c r="B39" s="2"/>
    </row>
    <row r="40" spans="2:2" x14ac:dyDescent="0.4">
      <c r="B40" s="2"/>
    </row>
    <row r="41" spans="2:2" x14ac:dyDescent="0.4">
      <c r="B41" s="2"/>
    </row>
    <row r="42" spans="2:2" x14ac:dyDescent="0.4">
      <c r="B42" s="2"/>
    </row>
    <row r="43" spans="2:2" x14ac:dyDescent="0.4">
      <c r="B43" s="2"/>
    </row>
    <row r="44" spans="2:2" x14ac:dyDescent="0.4">
      <c r="B44" s="2"/>
    </row>
    <row r="45" spans="2:2" x14ac:dyDescent="0.4">
      <c r="B45" s="2"/>
    </row>
    <row r="46" spans="2:2" x14ac:dyDescent="0.4">
      <c r="B46" s="2"/>
    </row>
    <row r="47" spans="2:2" x14ac:dyDescent="0.4">
      <c r="B47" s="2"/>
    </row>
    <row r="48" spans="2:2" x14ac:dyDescent="0.4">
      <c r="B48" s="2"/>
    </row>
    <row r="49" spans="2:2" x14ac:dyDescent="0.4">
      <c r="B49" s="2"/>
    </row>
  </sheetData>
  <mergeCells count="2">
    <mergeCell ref="D1:E1"/>
    <mergeCell ref="A1:B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early retirement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Money</dc:creator>
  <cp:lastModifiedBy>Windows User</cp:lastModifiedBy>
  <cp:lastPrinted>2014-12-04T21:17:19Z</cp:lastPrinted>
  <dcterms:created xsi:type="dcterms:W3CDTF">2012-12-30T15:50:12Z</dcterms:created>
  <dcterms:modified xsi:type="dcterms:W3CDTF">2020-02-02T22:14:39Z</dcterms:modified>
</cp:coreProperties>
</file>