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516EBC-6675-4203-8F32-D52148BE0A8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hông 30" sheetId="2" r:id="rId1"/>
    <sheet name="phông 1000" sheetId="1" r:id="rId2"/>
    <sheet name="nguồ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3" l="1"/>
  <c r="U4" i="3"/>
  <c r="U10" i="3"/>
  <c r="C74" i="3" l="1"/>
  <c r="Z3" i="3" s="1"/>
  <c r="Z5" i="3" s="1"/>
  <c r="F2" i="1"/>
  <c r="G2" i="1" s="1"/>
  <c r="H2" i="1" s="1"/>
  <c r="M2" i="1"/>
  <c r="V2" i="1"/>
  <c r="U2" i="1"/>
  <c r="S3" i="1"/>
  <c r="U11" i="1"/>
  <c r="U12" i="1"/>
  <c r="U13" i="1"/>
  <c r="U14" i="1"/>
  <c r="U15" i="1"/>
  <c r="N9" i="1"/>
  <c r="H14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2" i="3"/>
  <c r="M4" i="2"/>
  <c r="E2" i="1" a="1"/>
  <c r="E2" i="1" s="1"/>
  <c r="C3" i="2"/>
  <c r="D2" i="2" s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6" i="2"/>
  <c r="C19" i="1"/>
  <c r="S5" i="1" s="1"/>
  <c r="M7" i="2" l="1"/>
  <c r="I7" i="2"/>
  <c r="G2" i="3"/>
  <c r="H2" i="3" s="1"/>
  <c r="I14" i="2"/>
  <c r="I6" i="2"/>
  <c r="I13" i="2"/>
  <c r="I5" i="2"/>
  <c r="I4" i="2"/>
  <c r="I11" i="2"/>
  <c r="I3" i="2"/>
  <c r="I10" i="2"/>
  <c r="I2" i="2"/>
  <c r="I9" i="2"/>
  <c r="I8" i="2"/>
  <c r="I12" i="2"/>
  <c r="I15" i="2"/>
  <c r="J8" i="1"/>
  <c r="J14" i="1"/>
  <c r="J13" i="1"/>
  <c r="J12" i="1"/>
  <c r="J4" i="1"/>
  <c r="J16" i="1"/>
  <c r="J7" i="1"/>
  <c r="J6" i="1"/>
  <c r="J2" i="1"/>
  <c r="J11" i="1"/>
  <c r="J3" i="1"/>
  <c r="J15" i="1"/>
  <c r="J5" i="1"/>
  <c r="J18" i="1"/>
  <c r="J10" i="1"/>
  <c r="J17" i="1"/>
  <c r="J9" i="1"/>
  <c r="E7" i="2"/>
  <c r="F7" i="2" s="1"/>
  <c r="G7" i="2" s="1"/>
  <c r="H7" i="2" s="1"/>
  <c r="E13" i="2"/>
  <c r="F13" i="2" s="1"/>
  <c r="G13" i="2" s="1"/>
  <c r="H13" i="2" s="1"/>
  <c r="E14" i="2"/>
  <c r="F14" i="2" s="1"/>
  <c r="G14" i="2" s="1"/>
  <c r="H14" i="2" s="1"/>
  <c r="E6" i="2"/>
  <c r="F6" i="2" s="1"/>
  <c r="G6" i="2" s="1"/>
  <c r="H6" i="2" s="1"/>
  <c r="E12" i="2"/>
  <c r="F12" i="2" s="1"/>
  <c r="G12" i="2" s="1"/>
  <c r="H12" i="2" s="1"/>
  <c r="E3" i="2"/>
  <c r="E10" i="2"/>
  <c r="F10" i="2" s="1"/>
  <c r="G10" i="2" s="1"/>
  <c r="H10" i="2" s="1"/>
  <c r="E2" i="2"/>
  <c r="F2" i="2" s="1"/>
  <c r="E9" i="2"/>
  <c r="F9" i="2" s="1"/>
  <c r="G9" i="2" s="1"/>
  <c r="H9" i="2" s="1"/>
  <c r="E5" i="2"/>
  <c r="F5" i="2" s="1"/>
  <c r="G5" i="2" s="1"/>
  <c r="H5" i="2" s="1"/>
  <c r="E4" i="2"/>
  <c r="F4" i="2" s="1"/>
  <c r="G4" i="2" s="1"/>
  <c r="H4" i="2" s="1"/>
  <c r="E11" i="2"/>
  <c r="F11" i="2" s="1"/>
  <c r="G11" i="2" s="1"/>
  <c r="H11" i="2" s="1"/>
  <c r="E8" i="2"/>
  <c r="F8" i="2" s="1"/>
  <c r="G8" i="2" s="1"/>
  <c r="H8" i="2" s="1"/>
  <c r="E15" i="2"/>
  <c r="F15" i="2" s="1"/>
  <c r="G15" i="2" s="1"/>
  <c r="H15" i="2" s="1"/>
  <c r="F3" i="2"/>
  <c r="G3" i="2" s="1"/>
  <c r="H3" i="2" s="1"/>
  <c r="F7" i="1"/>
  <c r="G7" i="1" s="1"/>
  <c r="H7" i="1" s="1"/>
  <c r="I7" i="1" s="1"/>
  <c r="F15" i="1"/>
  <c r="G15" i="1" s="1"/>
  <c r="H15" i="1" s="1"/>
  <c r="I15" i="1" s="1"/>
  <c r="F11" i="1"/>
  <c r="G11" i="1" s="1"/>
  <c r="H11" i="1" s="1"/>
  <c r="I11" i="1" s="1"/>
  <c r="F8" i="1"/>
  <c r="G8" i="1" s="1"/>
  <c r="H8" i="1" s="1"/>
  <c r="I8" i="1" s="1"/>
  <c r="F16" i="1"/>
  <c r="G16" i="1" s="1"/>
  <c r="H16" i="1" s="1"/>
  <c r="I16" i="1" s="1"/>
  <c r="F18" i="1"/>
  <c r="G18" i="1" s="1"/>
  <c r="H18" i="1" s="1"/>
  <c r="I18" i="1" s="1"/>
  <c r="F13" i="1"/>
  <c r="G13" i="1" s="1"/>
  <c r="H13" i="1" s="1"/>
  <c r="I13" i="1" s="1"/>
  <c r="F14" i="1"/>
  <c r="G14" i="1" s="1"/>
  <c r="I14" i="1" s="1"/>
  <c r="I2" i="1"/>
  <c r="L2" i="1" s="1"/>
  <c r="F9" i="1"/>
  <c r="G9" i="1" s="1"/>
  <c r="H9" i="1" s="1"/>
  <c r="I9" i="1" s="1"/>
  <c r="F17" i="1"/>
  <c r="G17" i="1" s="1"/>
  <c r="H17" i="1" s="1"/>
  <c r="I17" i="1" s="1"/>
  <c r="F3" i="1"/>
  <c r="G3" i="1" s="1"/>
  <c r="H3" i="1" s="1"/>
  <c r="I3" i="1" s="1"/>
  <c r="F6" i="1"/>
  <c r="G6" i="1" s="1"/>
  <c r="H6" i="1" s="1"/>
  <c r="I6" i="1" s="1"/>
  <c r="F10" i="1"/>
  <c r="G10" i="1" s="1"/>
  <c r="H10" i="1" s="1"/>
  <c r="I10" i="1" s="1"/>
  <c r="F5" i="1"/>
  <c r="G5" i="1" s="1"/>
  <c r="H5" i="1" s="1"/>
  <c r="I5" i="1" s="1"/>
  <c r="F4" i="1"/>
  <c r="G4" i="1" s="1"/>
  <c r="H4" i="1" s="1"/>
  <c r="I4" i="1" s="1"/>
  <c r="F12" i="1"/>
  <c r="G12" i="1" s="1"/>
  <c r="H12" i="1" s="1"/>
  <c r="I12" i="1" s="1"/>
  <c r="G2" i="2" l="1"/>
  <c r="H2" i="2" s="1"/>
  <c r="M2" i="2" s="1"/>
  <c r="L2" i="3"/>
  <c r="L3" i="3"/>
  <c r="L11" i="3"/>
  <c r="L19" i="3"/>
  <c r="L27" i="3"/>
  <c r="L35" i="3"/>
  <c r="L43" i="3"/>
  <c r="L51" i="3"/>
  <c r="L59" i="3"/>
  <c r="L67" i="3"/>
  <c r="H4" i="3"/>
  <c r="I4" i="3" s="1"/>
  <c r="H12" i="3"/>
  <c r="I12" i="3" s="1"/>
  <c r="J12" i="3" s="1"/>
  <c r="K12" i="3" s="1"/>
  <c r="H20" i="3"/>
  <c r="I20" i="3" s="1"/>
  <c r="J20" i="3" s="1"/>
  <c r="K20" i="3" s="1"/>
  <c r="H28" i="3"/>
  <c r="I28" i="3" s="1"/>
  <c r="J28" i="3" s="1"/>
  <c r="K28" i="3" s="1"/>
  <c r="H36" i="3"/>
  <c r="I36" i="3" s="1"/>
  <c r="J36" i="3" s="1"/>
  <c r="K36" i="3" s="1"/>
  <c r="H44" i="3"/>
  <c r="I44" i="3" s="1"/>
  <c r="J44" i="3" s="1"/>
  <c r="K44" i="3" s="1"/>
  <c r="H53" i="3"/>
  <c r="I53" i="3" s="1"/>
  <c r="J53" i="3" s="1"/>
  <c r="K53" i="3" s="1"/>
  <c r="H61" i="3"/>
  <c r="I61" i="3" s="1"/>
  <c r="J61" i="3" s="1"/>
  <c r="K61" i="3" s="1"/>
  <c r="H69" i="3"/>
  <c r="I69" i="3" s="1"/>
  <c r="J69" i="3" s="1"/>
  <c r="K69" i="3" s="1"/>
  <c r="L33" i="3"/>
  <c r="L73" i="3"/>
  <c r="H10" i="3"/>
  <c r="I10" i="3" s="1"/>
  <c r="J10" i="3" s="1"/>
  <c r="K10" i="3" s="1"/>
  <c r="H51" i="3"/>
  <c r="I51" i="3" s="1"/>
  <c r="J51" i="3" s="1"/>
  <c r="K51" i="3" s="1"/>
  <c r="L18" i="3"/>
  <c r="H27" i="3"/>
  <c r="I27" i="3" s="1"/>
  <c r="J27" i="3" s="1"/>
  <c r="K27" i="3" s="1"/>
  <c r="H68" i="3"/>
  <c r="I68" i="3" s="1"/>
  <c r="J68" i="3" s="1"/>
  <c r="K68" i="3" s="1"/>
  <c r="L4" i="3"/>
  <c r="L12" i="3"/>
  <c r="L20" i="3"/>
  <c r="L28" i="3"/>
  <c r="L36" i="3"/>
  <c r="L44" i="3"/>
  <c r="L52" i="3"/>
  <c r="L60" i="3"/>
  <c r="L68" i="3"/>
  <c r="H5" i="3"/>
  <c r="I5" i="3" s="1"/>
  <c r="J5" i="3" s="1"/>
  <c r="K5" i="3" s="1"/>
  <c r="H13" i="3"/>
  <c r="I13" i="3" s="1"/>
  <c r="J13" i="3" s="1"/>
  <c r="K13" i="3" s="1"/>
  <c r="H21" i="3"/>
  <c r="I21" i="3" s="1"/>
  <c r="J21" i="3" s="1"/>
  <c r="K21" i="3" s="1"/>
  <c r="H29" i="3"/>
  <c r="I29" i="3" s="1"/>
  <c r="J29" i="3" s="1"/>
  <c r="K29" i="3" s="1"/>
  <c r="H37" i="3"/>
  <c r="I37" i="3" s="1"/>
  <c r="J37" i="3" s="1"/>
  <c r="K37" i="3" s="1"/>
  <c r="H45" i="3"/>
  <c r="I45" i="3" s="1"/>
  <c r="J45" i="3" s="1"/>
  <c r="K45" i="3" s="1"/>
  <c r="H54" i="3"/>
  <c r="I54" i="3" s="1"/>
  <c r="J54" i="3" s="1"/>
  <c r="K54" i="3" s="1"/>
  <c r="H62" i="3"/>
  <c r="I62" i="3" s="1"/>
  <c r="J62" i="3" s="1"/>
  <c r="K62" i="3" s="1"/>
  <c r="H70" i="3"/>
  <c r="I70" i="3" s="1"/>
  <c r="J70" i="3" s="1"/>
  <c r="K70" i="3" s="1"/>
  <c r="L17" i="3"/>
  <c r="H34" i="3"/>
  <c r="I34" i="3" s="1"/>
  <c r="J34" i="3" s="1"/>
  <c r="K34" i="3" s="1"/>
  <c r="H3" i="3"/>
  <c r="I3" i="3" s="1"/>
  <c r="J3" i="3" s="1"/>
  <c r="K3" i="3" s="1"/>
  <c r="H43" i="3"/>
  <c r="I43" i="3" s="1"/>
  <c r="J43" i="3" s="1"/>
  <c r="K43" i="3" s="1"/>
  <c r="L5" i="3"/>
  <c r="L13" i="3"/>
  <c r="L21" i="3"/>
  <c r="L29" i="3"/>
  <c r="L37" i="3"/>
  <c r="L45" i="3"/>
  <c r="L53" i="3"/>
  <c r="L61" i="3"/>
  <c r="L69" i="3"/>
  <c r="H6" i="3"/>
  <c r="I6" i="3" s="1"/>
  <c r="J6" i="3" s="1"/>
  <c r="K6" i="3" s="1"/>
  <c r="H14" i="3"/>
  <c r="I14" i="3" s="1"/>
  <c r="J14" i="3" s="1"/>
  <c r="K14" i="3" s="1"/>
  <c r="H22" i="3"/>
  <c r="I22" i="3" s="1"/>
  <c r="J22" i="3" s="1"/>
  <c r="K22" i="3" s="1"/>
  <c r="H30" i="3"/>
  <c r="I30" i="3" s="1"/>
  <c r="J30" i="3" s="1"/>
  <c r="K30" i="3" s="1"/>
  <c r="H38" i="3"/>
  <c r="I38" i="3" s="1"/>
  <c r="J38" i="3" s="1"/>
  <c r="K38" i="3" s="1"/>
  <c r="H46" i="3"/>
  <c r="I46" i="3" s="1"/>
  <c r="J46" i="3" s="1"/>
  <c r="K46" i="3" s="1"/>
  <c r="H55" i="3"/>
  <c r="I55" i="3" s="1"/>
  <c r="J55" i="3" s="1"/>
  <c r="K55" i="3" s="1"/>
  <c r="H63" i="3"/>
  <c r="I63" i="3" s="1"/>
  <c r="J63" i="3" s="1"/>
  <c r="K63" i="3" s="1"/>
  <c r="H71" i="3"/>
  <c r="I71" i="3" s="1"/>
  <c r="J71" i="3" s="1"/>
  <c r="K71" i="3" s="1"/>
  <c r="L25" i="3"/>
  <c r="L41" i="3"/>
  <c r="L65" i="3"/>
  <c r="H18" i="3"/>
  <c r="I18" i="3" s="1"/>
  <c r="J18" i="3" s="1"/>
  <c r="K18" i="3" s="1"/>
  <c r="H59" i="3"/>
  <c r="I59" i="3" s="1"/>
  <c r="J59" i="3" s="1"/>
  <c r="K59" i="3" s="1"/>
  <c r="H11" i="3"/>
  <c r="I11" i="3" s="1"/>
  <c r="J11" i="3" s="1"/>
  <c r="K11" i="3" s="1"/>
  <c r="H60" i="3"/>
  <c r="I60" i="3" s="1"/>
  <c r="J60" i="3" s="1"/>
  <c r="K60" i="3" s="1"/>
  <c r="L6" i="3"/>
  <c r="L14" i="3"/>
  <c r="L22" i="3"/>
  <c r="L30" i="3"/>
  <c r="L38" i="3"/>
  <c r="L46" i="3"/>
  <c r="L54" i="3"/>
  <c r="L62" i="3"/>
  <c r="L70" i="3"/>
  <c r="H7" i="3"/>
  <c r="I7" i="3" s="1"/>
  <c r="J7" i="3" s="1"/>
  <c r="K7" i="3" s="1"/>
  <c r="H15" i="3"/>
  <c r="I15" i="3" s="1"/>
  <c r="J15" i="3" s="1"/>
  <c r="K15" i="3" s="1"/>
  <c r="H23" i="3"/>
  <c r="I23" i="3" s="1"/>
  <c r="J23" i="3" s="1"/>
  <c r="K23" i="3" s="1"/>
  <c r="H31" i="3"/>
  <c r="I31" i="3" s="1"/>
  <c r="J31" i="3" s="1"/>
  <c r="K31" i="3" s="1"/>
  <c r="H39" i="3"/>
  <c r="I39" i="3" s="1"/>
  <c r="J39" i="3" s="1"/>
  <c r="K39" i="3" s="1"/>
  <c r="H47" i="3"/>
  <c r="I47" i="3" s="1"/>
  <c r="J47" i="3" s="1"/>
  <c r="K47" i="3" s="1"/>
  <c r="H56" i="3"/>
  <c r="I56" i="3" s="1"/>
  <c r="J56" i="3" s="1"/>
  <c r="K56" i="3" s="1"/>
  <c r="H64" i="3"/>
  <c r="I64" i="3" s="1"/>
  <c r="J64" i="3" s="1"/>
  <c r="K64" i="3" s="1"/>
  <c r="H72" i="3"/>
  <c r="I72" i="3" s="1"/>
  <c r="J72" i="3" s="1"/>
  <c r="K72" i="3" s="1"/>
  <c r="L57" i="3"/>
  <c r="H67" i="3"/>
  <c r="I67" i="3" s="1"/>
  <c r="J67" i="3" s="1"/>
  <c r="K67" i="3" s="1"/>
  <c r="L34" i="3"/>
  <c r="L66" i="3"/>
  <c r="H35" i="3"/>
  <c r="I35" i="3" s="1"/>
  <c r="J35" i="3" s="1"/>
  <c r="K35" i="3" s="1"/>
  <c r="L7" i="3"/>
  <c r="L15" i="3"/>
  <c r="L23" i="3"/>
  <c r="L31" i="3"/>
  <c r="L39" i="3"/>
  <c r="L47" i="3"/>
  <c r="L55" i="3"/>
  <c r="L63" i="3"/>
  <c r="L71" i="3"/>
  <c r="H8" i="3"/>
  <c r="I8" i="3" s="1"/>
  <c r="J8" i="3" s="1"/>
  <c r="K8" i="3" s="1"/>
  <c r="H16" i="3"/>
  <c r="I16" i="3" s="1"/>
  <c r="J16" i="3" s="1"/>
  <c r="K16" i="3" s="1"/>
  <c r="H24" i="3"/>
  <c r="I24" i="3" s="1"/>
  <c r="J24" i="3" s="1"/>
  <c r="K24" i="3" s="1"/>
  <c r="H32" i="3"/>
  <c r="I32" i="3" s="1"/>
  <c r="J32" i="3" s="1"/>
  <c r="K32" i="3" s="1"/>
  <c r="H40" i="3"/>
  <c r="I40" i="3" s="1"/>
  <c r="J40" i="3" s="1"/>
  <c r="K40" i="3" s="1"/>
  <c r="H48" i="3"/>
  <c r="I48" i="3" s="1"/>
  <c r="J48" i="3" s="1"/>
  <c r="K48" i="3" s="1"/>
  <c r="H57" i="3"/>
  <c r="I57" i="3" s="1"/>
  <c r="J57" i="3" s="1"/>
  <c r="K57" i="3" s="1"/>
  <c r="H65" i="3"/>
  <c r="I65" i="3" s="1"/>
  <c r="J65" i="3" s="1"/>
  <c r="K65" i="3" s="1"/>
  <c r="H73" i="3"/>
  <c r="I73" i="3" s="1"/>
  <c r="J73" i="3" s="1"/>
  <c r="K73" i="3" s="1"/>
  <c r="L9" i="3"/>
  <c r="L49" i="3"/>
  <c r="H26" i="3"/>
  <c r="I26" i="3" s="1"/>
  <c r="J26" i="3" s="1"/>
  <c r="K26" i="3" s="1"/>
  <c r="L10" i="3"/>
  <c r="L50" i="3"/>
  <c r="H52" i="3"/>
  <c r="I52" i="3" s="1"/>
  <c r="J52" i="3" s="1"/>
  <c r="K52" i="3" s="1"/>
  <c r="L8" i="3"/>
  <c r="L16" i="3"/>
  <c r="L24" i="3"/>
  <c r="L32" i="3"/>
  <c r="L40" i="3"/>
  <c r="L48" i="3"/>
  <c r="L56" i="3"/>
  <c r="L64" i="3"/>
  <c r="L72" i="3"/>
  <c r="H9" i="3"/>
  <c r="I9" i="3" s="1"/>
  <c r="J9" i="3" s="1"/>
  <c r="K9" i="3" s="1"/>
  <c r="H17" i="3"/>
  <c r="I17" i="3" s="1"/>
  <c r="J17" i="3" s="1"/>
  <c r="K17" i="3" s="1"/>
  <c r="H25" i="3"/>
  <c r="I25" i="3" s="1"/>
  <c r="J25" i="3" s="1"/>
  <c r="K25" i="3" s="1"/>
  <c r="H33" i="3"/>
  <c r="I33" i="3" s="1"/>
  <c r="J33" i="3" s="1"/>
  <c r="K33" i="3" s="1"/>
  <c r="H41" i="3"/>
  <c r="I41" i="3" s="1"/>
  <c r="J41" i="3" s="1"/>
  <c r="K41" i="3" s="1"/>
  <c r="H49" i="3"/>
  <c r="I49" i="3" s="1"/>
  <c r="J49" i="3" s="1"/>
  <c r="K49" i="3" s="1"/>
  <c r="H58" i="3"/>
  <c r="I58" i="3" s="1"/>
  <c r="J58" i="3" s="1"/>
  <c r="K58" i="3" s="1"/>
  <c r="H66" i="3"/>
  <c r="I66" i="3" s="1"/>
  <c r="J66" i="3" s="1"/>
  <c r="K66" i="3" s="1"/>
  <c r="H50" i="3"/>
  <c r="I50" i="3" s="1"/>
  <c r="J50" i="3" s="1"/>
  <c r="K50" i="3" s="1"/>
  <c r="H42" i="3"/>
  <c r="I42" i="3" s="1"/>
  <c r="J42" i="3" s="1"/>
  <c r="K42" i="3" s="1"/>
  <c r="L26" i="3"/>
  <c r="L42" i="3"/>
  <c r="L58" i="3"/>
  <c r="H19" i="3"/>
  <c r="I19" i="3" s="1"/>
  <c r="J19" i="3" s="1"/>
  <c r="K19" i="3" s="1"/>
  <c r="M9" i="2"/>
  <c r="M11" i="2" s="1"/>
  <c r="N11" i="1"/>
  <c r="I2" i="3" l="1"/>
  <c r="J2" i="3" s="1"/>
  <c r="K2" i="3" s="1"/>
  <c r="Y10" i="3"/>
  <c r="Y12" i="3" s="1"/>
  <c r="J4" i="3"/>
  <c r="K4" i="3" s="1"/>
  <c r="V15" i="1"/>
  <c r="U7" i="1"/>
  <c r="V7" i="1" s="1"/>
  <c r="V12" i="1"/>
  <c r="V14" i="1"/>
  <c r="U6" i="1"/>
  <c r="V6" i="1" s="1"/>
  <c r="V13" i="1"/>
  <c r="U5" i="1"/>
  <c r="V5" i="1" s="1"/>
  <c r="U4" i="1"/>
  <c r="V4" i="1" s="1"/>
  <c r="V11" i="1"/>
  <c r="U3" i="1"/>
  <c r="V3" i="1" s="1"/>
  <c r="U8" i="1"/>
  <c r="V8" i="1" s="1"/>
  <c r="U18" i="1"/>
  <c r="V18" i="1" s="1"/>
  <c r="U10" i="1"/>
  <c r="V10" i="1" s="1"/>
  <c r="U16" i="1"/>
  <c r="V16" i="1" s="1"/>
  <c r="U17" i="1"/>
  <c r="V17" i="1" s="1"/>
  <c r="U9" i="1"/>
  <c r="V9" i="1" s="1"/>
  <c r="M2" i="3" l="1"/>
  <c r="M73" i="3"/>
  <c r="M66" i="3"/>
  <c r="N66" i="3" s="1"/>
  <c r="O66" i="3" s="1"/>
  <c r="P66" i="3" s="1"/>
  <c r="M45" i="3"/>
  <c r="N45" i="3" s="1"/>
  <c r="O45" i="3" s="1"/>
  <c r="P45" i="3" s="1"/>
  <c r="M19" i="3"/>
  <c r="N19" i="3" s="1"/>
  <c r="O19" i="3" s="1"/>
  <c r="P19" i="3" s="1"/>
  <c r="M12" i="3"/>
  <c r="N12" i="3" s="1"/>
  <c r="O12" i="3" s="1"/>
  <c r="P12" i="3" s="1"/>
  <c r="M25" i="3"/>
  <c r="N25" i="3" s="1"/>
  <c r="O25" i="3" s="1"/>
  <c r="P25" i="3" s="1"/>
  <c r="M62" i="3"/>
  <c r="N62" i="3" s="1"/>
  <c r="O62" i="3" s="1"/>
  <c r="P62" i="3" s="1"/>
  <c r="M48" i="3"/>
  <c r="N48" i="3" s="1"/>
  <c r="O48" i="3" s="1"/>
  <c r="P48" i="3" s="1"/>
  <c r="M47" i="3"/>
  <c r="N47" i="3" s="1"/>
  <c r="O47" i="3" s="1"/>
  <c r="P47" i="3" s="1"/>
  <c r="M57" i="3"/>
  <c r="N57" i="3" s="1"/>
  <c r="O57" i="3" s="1"/>
  <c r="P57" i="3" s="1"/>
  <c r="M46" i="3"/>
  <c r="N46" i="3" s="1"/>
  <c r="O46" i="3" s="1"/>
  <c r="P46" i="3" s="1"/>
  <c r="M54" i="3"/>
  <c r="N54" i="3" s="1"/>
  <c r="O54" i="3" s="1"/>
  <c r="P54" i="3" s="1"/>
  <c r="M10" i="3"/>
  <c r="N10" i="3" s="1"/>
  <c r="O10" i="3" s="1"/>
  <c r="P10" i="3" s="1"/>
  <c r="N2" i="3"/>
  <c r="O2" i="3" s="1"/>
  <c r="P2" i="3" s="1"/>
  <c r="M53" i="3"/>
  <c r="N53" i="3" s="1"/>
  <c r="O53" i="3" s="1"/>
  <c r="P53" i="3" s="1"/>
  <c r="M27" i="3"/>
  <c r="N27" i="3" s="1"/>
  <c r="O27" i="3" s="1"/>
  <c r="P27" i="3" s="1"/>
  <c r="M28" i="3"/>
  <c r="N28" i="3" s="1"/>
  <c r="O28" i="3" s="1"/>
  <c r="P28" i="3" s="1"/>
  <c r="M6" i="3"/>
  <c r="N6" i="3" s="1"/>
  <c r="O6" i="3" s="1"/>
  <c r="P6" i="3" s="1"/>
  <c r="M70" i="3"/>
  <c r="N70" i="3" s="1"/>
  <c r="O70" i="3" s="1"/>
  <c r="P70" i="3" s="1"/>
  <c r="M64" i="3"/>
  <c r="N64" i="3" s="1"/>
  <c r="O64" i="3" s="1"/>
  <c r="P64" i="3" s="1"/>
  <c r="M63" i="3"/>
  <c r="N63" i="3" s="1"/>
  <c r="O63" i="3" s="1"/>
  <c r="P63" i="3" s="1"/>
  <c r="M3" i="3"/>
  <c r="N3" i="3" s="1"/>
  <c r="O3" i="3" s="1"/>
  <c r="P3" i="3" s="1"/>
  <c r="M11" i="3"/>
  <c r="N11" i="3" s="1"/>
  <c r="O11" i="3" s="1"/>
  <c r="P11" i="3" s="1"/>
  <c r="M18" i="3"/>
  <c r="N18" i="3" s="1"/>
  <c r="O18" i="3" s="1"/>
  <c r="P18" i="3" s="1"/>
  <c r="M20" i="3"/>
  <c r="N20" i="3" s="1"/>
  <c r="O20" i="3" s="1"/>
  <c r="P20" i="3" s="1"/>
  <c r="M61" i="3"/>
  <c r="N61" i="3" s="1"/>
  <c r="O61" i="3" s="1"/>
  <c r="P61" i="3" s="1"/>
  <c r="M35" i="3"/>
  <c r="N35" i="3" s="1"/>
  <c r="O35" i="3" s="1"/>
  <c r="P35" i="3" s="1"/>
  <c r="M44" i="3"/>
  <c r="N44" i="3" s="1"/>
  <c r="O44" i="3" s="1"/>
  <c r="P44" i="3" s="1"/>
  <c r="M14" i="3"/>
  <c r="N14" i="3" s="1"/>
  <c r="O14" i="3" s="1"/>
  <c r="P14" i="3" s="1"/>
  <c r="M23" i="3"/>
  <c r="N23" i="3" s="1"/>
  <c r="O23" i="3" s="1"/>
  <c r="P23" i="3" s="1"/>
  <c r="M9" i="3"/>
  <c r="N9" i="3" s="1"/>
  <c r="O9" i="3" s="1"/>
  <c r="P9" i="3" s="1"/>
  <c r="M8" i="3"/>
  <c r="N8" i="3" s="1"/>
  <c r="O8" i="3" s="1"/>
  <c r="P8" i="3" s="1"/>
  <c r="M37" i="3"/>
  <c r="N37" i="3" s="1"/>
  <c r="O37" i="3" s="1"/>
  <c r="P37" i="3" s="1"/>
  <c r="M33" i="3"/>
  <c r="N33" i="3" s="1"/>
  <c r="O33" i="3" s="1"/>
  <c r="P33" i="3" s="1"/>
  <c r="M26" i="3"/>
  <c r="N26" i="3" s="1"/>
  <c r="O26" i="3" s="1"/>
  <c r="P26" i="3" s="1"/>
  <c r="M36" i="3"/>
  <c r="N36" i="3" s="1"/>
  <c r="O36" i="3" s="1"/>
  <c r="P36" i="3" s="1"/>
  <c r="M17" i="3"/>
  <c r="N17" i="3" s="1"/>
  <c r="O17" i="3" s="1"/>
  <c r="P17" i="3" s="1"/>
  <c r="M43" i="3"/>
  <c r="N43" i="3" s="1"/>
  <c r="O43" i="3" s="1"/>
  <c r="P43" i="3" s="1"/>
  <c r="M60" i="3"/>
  <c r="N60" i="3" s="1"/>
  <c r="O60" i="3" s="1"/>
  <c r="P60" i="3" s="1"/>
  <c r="M22" i="3"/>
  <c r="N22" i="3" s="1"/>
  <c r="O22" i="3" s="1"/>
  <c r="P22" i="3" s="1"/>
  <c r="M39" i="3"/>
  <c r="N39" i="3" s="1"/>
  <c r="O39" i="3" s="1"/>
  <c r="P39" i="3" s="1"/>
  <c r="M49" i="3"/>
  <c r="N49" i="3" s="1"/>
  <c r="O49" i="3" s="1"/>
  <c r="P49" i="3" s="1"/>
  <c r="M32" i="3"/>
  <c r="N32" i="3" s="1"/>
  <c r="O32" i="3" s="1"/>
  <c r="P32" i="3" s="1"/>
  <c r="M67" i="3"/>
  <c r="N67" i="3" s="1"/>
  <c r="O67" i="3" s="1"/>
  <c r="P67" i="3" s="1"/>
  <c r="M16" i="3"/>
  <c r="N16" i="3" s="1"/>
  <c r="O16" i="3" s="1"/>
  <c r="P16" i="3" s="1"/>
  <c r="M72" i="3"/>
  <c r="N72" i="3" s="1"/>
  <c r="O72" i="3" s="1"/>
  <c r="P72" i="3" s="1"/>
  <c r="M58" i="3"/>
  <c r="N58" i="3" s="1"/>
  <c r="O58" i="3" s="1"/>
  <c r="P58" i="3" s="1"/>
  <c r="M4" i="3"/>
  <c r="N4" i="3" s="1"/>
  <c r="O4" i="3" s="1"/>
  <c r="P4" i="3" s="1"/>
  <c r="M24" i="3"/>
  <c r="N24" i="3" s="1"/>
  <c r="O24" i="3" s="1"/>
  <c r="P24" i="3" s="1"/>
  <c r="M34" i="3"/>
  <c r="N34" i="3" s="1"/>
  <c r="O34" i="3" s="1"/>
  <c r="P34" i="3" s="1"/>
  <c r="M52" i="3"/>
  <c r="N52" i="3" s="1"/>
  <c r="O52" i="3" s="1"/>
  <c r="P52" i="3" s="1"/>
  <c r="M41" i="3"/>
  <c r="N41" i="3" s="1"/>
  <c r="O41" i="3" s="1"/>
  <c r="P41" i="3" s="1"/>
  <c r="M51" i="3"/>
  <c r="N51" i="3" s="1"/>
  <c r="O51" i="3" s="1"/>
  <c r="P51" i="3" s="1"/>
  <c r="M5" i="3"/>
  <c r="N5" i="3" s="1"/>
  <c r="O5" i="3" s="1"/>
  <c r="P5" i="3" s="1"/>
  <c r="M30" i="3"/>
  <c r="N30" i="3" s="1"/>
  <c r="O30" i="3" s="1"/>
  <c r="P30" i="3" s="1"/>
  <c r="M55" i="3"/>
  <c r="N55" i="3" s="1"/>
  <c r="O55" i="3" s="1"/>
  <c r="P55" i="3" s="1"/>
  <c r="N73" i="3"/>
  <c r="O73" i="3" s="1"/>
  <c r="P73" i="3" s="1"/>
  <c r="M40" i="3"/>
  <c r="N40" i="3" s="1"/>
  <c r="O40" i="3" s="1"/>
  <c r="P40" i="3" s="1"/>
  <c r="M13" i="3"/>
  <c r="N13" i="3" s="1"/>
  <c r="O13" i="3" s="1"/>
  <c r="P13" i="3" s="1"/>
  <c r="M15" i="3"/>
  <c r="N15" i="3" s="1"/>
  <c r="O15" i="3" s="1"/>
  <c r="P15" i="3" s="1"/>
  <c r="M29" i="3"/>
  <c r="N29" i="3" s="1"/>
  <c r="O29" i="3" s="1"/>
  <c r="P29" i="3" s="1"/>
  <c r="M69" i="3"/>
  <c r="N69" i="3" s="1"/>
  <c r="O69" i="3" s="1"/>
  <c r="P69" i="3" s="1"/>
  <c r="M31" i="3"/>
  <c r="N31" i="3" s="1"/>
  <c r="O31" i="3" s="1"/>
  <c r="P31" i="3" s="1"/>
  <c r="M42" i="3"/>
  <c r="N42" i="3" s="1"/>
  <c r="O42" i="3" s="1"/>
  <c r="P42" i="3" s="1"/>
  <c r="M68" i="3"/>
  <c r="N68" i="3" s="1"/>
  <c r="O68" i="3" s="1"/>
  <c r="P68" i="3" s="1"/>
  <c r="M65" i="3"/>
  <c r="N65" i="3" s="1"/>
  <c r="O65" i="3" s="1"/>
  <c r="P65" i="3" s="1"/>
  <c r="M59" i="3"/>
  <c r="N59" i="3" s="1"/>
  <c r="O59" i="3" s="1"/>
  <c r="P59" i="3" s="1"/>
  <c r="M21" i="3"/>
  <c r="N21" i="3" s="1"/>
  <c r="O21" i="3" s="1"/>
  <c r="P21" i="3" s="1"/>
  <c r="M38" i="3"/>
  <c r="N38" i="3" s="1"/>
  <c r="O38" i="3" s="1"/>
  <c r="P38" i="3" s="1"/>
  <c r="M71" i="3"/>
  <c r="N71" i="3" s="1"/>
  <c r="O71" i="3" s="1"/>
  <c r="P71" i="3" s="1"/>
  <c r="M7" i="3"/>
  <c r="N7" i="3" s="1"/>
  <c r="O7" i="3" s="1"/>
  <c r="P7" i="3" s="1"/>
  <c r="M56" i="3"/>
  <c r="N56" i="3" s="1"/>
  <c r="O56" i="3" s="1"/>
  <c r="P56" i="3" s="1"/>
  <c r="M50" i="3"/>
  <c r="N50" i="3" s="1"/>
  <c r="O50" i="3" s="1"/>
  <c r="P50" i="3" s="1"/>
  <c r="AA62" i="3"/>
  <c r="AB62" i="3" s="1"/>
  <c r="AA23" i="3"/>
  <c r="AB23" i="3" s="1"/>
  <c r="AA8" i="3"/>
  <c r="AB8" i="3" s="1"/>
  <c r="AA72" i="3"/>
  <c r="AB72" i="3" s="1"/>
  <c r="AA25" i="3"/>
  <c r="AB25" i="3" s="1"/>
  <c r="AA10" i="3"/>
  <c r="AB10" i="3" s="1"/>
  <c r="AA2" i="3"/>
  <c r="AB2" i="3" s="1"/>
  <c r="AA37" i="3"/>
  <c r="AB37" i="3" s="1"/>
  <c r="AA35" i="3"/>
  <c r="AB35" i="3" s="1"/>
  <c r="AA12" i="3"/>
  <c r="AB12" i="3" s="1"/>
  <c r="AA69" i="3"/>
  <c r="AB69" i="3" s="1"/>
  <c r="AA9" i="3"/>
  <c r="AB9" i="3" s="1"/>
  <c r="AA19" i="3"/>
  <c r="AB19" i="3" s="1"/>
  <c r="AA15" i="3"/>
  <c r="AB15" i="3" s="1"/>
  <c r="AA64" i="3"/>
  <c r="AB64" i="3" s="1"/>
  <c r="AA6" i="3"/>
  <c r="AB6" i="3" s="1"/>
  <c r="AA70" i="3"/>
  <c r="AB70" i="3" s="1"/>
  <c r="AA31" i="3"/>
  <c r="AB31" i="3" s="1"/>
  <c r="AA16" i="3"/>
  <c r="AB16" i="3" s="1"/>
  <c r="AA33" i="3"/>
  <c r="AB33" i="3" s="1"/>
  <c r="AA36" i="3"/>
  <c r="AB36" i="3" s="1"/>
  <c r="AA18" i="3"/>
  <c r="AB18" i="3" s="1"/>
  <c r="AA43" i="3"/>
  <c r="AB43" i="3" s="1"/>
  <c r="AA13" i="3"/>
  <c r="AB13" i="3" s="1"/>
  <c r="AA51" i="3"/>
  <c r="AB51" i="3" s="1"/>
  <c r="AA34" i="3"/>
  <c r="AB34" i="3" s="1"/>
  <c r="AA71" i="3"/>
  <c r="AB71" i="3" s="1"/>
  <c r="AA14" i="3"/>
  <c r="AB14" i="3" s="1"/>
  <c r="AA39" i="3"/>
  <c r="AB39" i="3" s="1"/>
  <c r="AA24" i="3"/>
  <c r="AB24" i="3" s="1"/>
  <c r="AA41" i="3"/>
  <c r="AB41" i="3" s="1"/>
  <c r="AA26" i="3"/>
  <c r="AB26" i="3" s="1"/>
  <c r="AA53" i="3"/>
  <c r="AB53" i="3" s="1"/>
  <c r="AA59" i="3"/>
  <c r="AB59" i="3" s="1"/>
  <c r="AA54" i="3"/>
  <c r="AB54" i="3" s="1"/>
  <c r="AA17" i="3"/>
  <c r="AB17" i="3" s="1"/>
  <c r="AA66" i="3"/>
  <c r="AB66" i="3" s="1"/>
  <c r="AA68" i="3"/>
  <c r="AB68" i="3" s="1"/>
  <c r="AA22" i="3"/>
  <c r="AB22" i="3" s="1"/>
  <c r="AA47" i="3"/>
  <c r="AB47" i="3" s="1"/>
  <c r="AA5" i="3"/>
  <c r="AB5" i="3" s="1"/>
  <c r="AA32" i="3"/>
  <c r="AB32" i="3" s="1"/>
  <c r="AA4" i="3"/>
  <c r="AB4" i="3" s="1"/>
  <c r="AA21" i="3"/>
  <c r="AB21" i="3" s="1"/>
  <c r="AA49" i="3"/>
  <c r="AB49" i="3" s="1"/>
  <c r="AA27" i="3"/>
  <c r="AB27" i="3" s="1"/>
  <c r="AA30" i="3"/>
  <c r="AB30" i="3" s="1"/>
  <c r="AA20" i="3"/>
  <c r="AB20" i="3" s="1"/>
  <c r="AA55" i="3"/>
  <c r="AB55" i="3" s="1"/>
  <c r="AA29" i="3"/>
  <c r="AB29" i="3" s="1"/>
  <c r="AA40" i="3"/>
  <c r="AB40" i="3" s="1"/>
  <c r="AA28" i="3"/>
  <c r="AB28" i="3" s="1"/>
  <c r="AA57" i="3"/>
  <c r="AB57" i="3" s="1"/>
  <c r="AA45" i="3"/>
  <c r="AB45" i="3" s="1"/>
  <c r="AA42" i="3"/>
  <c r="AB42" i="3" s="1"/>
  <c r="AA44" i="3"/>
  <c r="AB44" i="3" s="1"/>
  <c r="AA3" i="3"/>
  <c r="AB3" i="3" s="1"/>
  <c r="AA67" i="3"/>
  <c r="AB67" i="3" s="1"/>
  <c r="AA7" i="3"/>
  <c r="AB7" i="3" s="1"/>
  <c r="AA58" i="3"/>
  <c r="AB58" i="3" s="1"/>
  <c r="AA38" i="3"/>
  <c r="AB38" i="3" s="1"/>
  <c r="AA52" i="3"/>
  <c r="AB52" i="3" s="1"/>
  <c r="AA63" i="3"/>
  <c r="AB63" i="3" s="1"/>
  <c r="AA61" i="3"/>
  <c r="AB61" i="3" s="1"/>
  <c r="AA48" i="3"/>
  <c r="AB48" i="3" s="1"/>
  <c r="AA60" i="3"/>
  <c r="AB60" i="3" s="1"/>
  <c r="AA65" i="3"/>
  <c r="AB65" i="3" s="1"/>
  <c r="AA50" i="3"/>
  <c r="AB50" i="3" s="1"/>
  <c r="AA11" i="3"/>
  <c r="AB11" i="3" s="1"/>
  <c r="AA46" i="3"/>
  <c r="AB46" i="3" s="1"/>
  <c r="AA56" i="3"/>
  <c r="AB56" i="3" s="1"/>
  <c r="AA73" i="3"/>
  <c r="AB73" i="3" s="1"/>
  <c r="U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<sst xmlns="http://schemas.openxmlformats.org/spreadsheetml/2006/main" count="78" uniqueCount="35">
  <si>
    <t>Count</t>
  </si>
  <si>
    <t>Frequency</t>
  </si>
  <si>
    <t>Probability</t>
  </si>
  <si>
    <t>N_tb</t>
  </si>
  <si>
    <t>p</t>
  </si>
  <si>
    <t>n*p</t>
  </si>
  <si>
    <t>r-np</t>
  </si>
  <si>
    <t>(r-np)^2/np</t>
  </si>
  <si>
    <t>Q</t>
  </si>
  <si>
    <t>giá trị tới hạn</t>
  </si>
  <si>
    <t>N</t>
  </si>
  <si>
    <t>r</t>
  </si>
  <si>
    <t>N*r</t>
  </si>
  <si>
    <t>np</t>
  </si>
  <si>
    <t>thống kê kiểm định</t>
  </si>
  <si>
    <t>trị trung bình</t>
  </si>
  <si>
    <t>phương sai</t>
  </si>
  <si>
    <t>s^2</t>
  </si>
  <si>
    <t>độ lệch chuẩn</t>
  </si>
  <si>
    <t>sigma</t>
  </si>
  <si>
    <t>((Ni-Ntb)^2)*ri/n</t>
  </si>
  <si>
    <t>kiểm tra giá trị lạc</t>
  </si>
  <si>
    <t>độ tin cậy</t>
  </si>
  <si>
    <t>gamma</t>
  </si>
  <si>
    <t>z</t>
  </si>
  <si>
    <t>kiểm định Z</t>
  </si>
  <si>
    <t>((r-np)^2)/np</t>
  </si>
  <si>
    <t>không tuân theo Poisson</t>
  </si>
  <si>
    <t>không tuân theo Po</t>
  </si>
  <si>
    <t>Poisson</t>
  </si>
  <si>
    <t>Gauss</t>
  </si>
  <si>
    <t>r-np-</t>
  </si>
  <si>
    <t>tuân theo Gauss</t>
  </si>
  <si>
    <t>p_Poisson</t>
  </si>
  <si>
    <t>p_Gauss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</si>
</sst>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C955-01F3-4C5C-8C2F-2A482B32FD86}">
  <dimension ref="A1:M16"/>
  <sheetViews>
    <sheetView workbookViewId="0">
      <selection activeCell="H23" sqref="H23"/>
    </sheetView>
  </sheetViews>
  <sheetFormatPr defaultRowHeight="14.4" x14ac:dyDescent="0.3"/>
  <cols>
    <col min="5" max="6" width="12" bestFit="1" customWidth="1"/>
    <col min="8" max="8" width="10.44140625" customWidth="1"/>
    <col min="9" max="9" width="14.5546875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3</v>
      </c>
      <c r="E1" t="s">
        <v>4</v>
      </c>
      <c r="F1" t="s">
        <v>13</v>
      </c>
      <c r="G1" t="s">
        <v>6</v>
      </c>
      <c r="H1" t="s">
        <v>7</v>
      </c>
      <c r="I1" t="s">
        <v>20</v>
      </c>
      <c r="K1" t="s">
        <v>14</v>
      </c>
    </row>
    <row r="2" spans="1:13" x14ac:dyDescent="0.3">
      <c r="A2">
        <v>25</v>
      </c>
      <c r="B2">
        <v>1</v>
      </c>
      <c r="C2">
        <f>A2*B2</f>
        <v>25</v>
      </c>
      <c r="D2">
        <f>SUM(C2:C15)/SUM(B2:B15)</f>
        <v>36.733333333333334</v>
      </c>
      <c r="E2">
        <f>(($D$2^A2)*EXP(-$D$2))/FACT(A2)</f>
        <v>9.6112272845260225E-3</v>
      </c>
      <c r="F2">
        <f>30*E2</f>
        <v>0.28833681853578069</v>
      </c>
      <c r="G2">
        <f>B2-F2</f>
        <v>0.71166318146421936</v>
      </c>
      <c r="H2">
        <f>(G2^2)/F2</f>
        <v>1.7565029898841225</v>
      </c>
      <c r="I2">
        <f>((A2-$D$2)^2)*B2/$B$16</f>
        <v>4.5890370370370386</v>
      </c>
      <c r="L2" t="s">
        <v>8</v>
      </c>
      <c r="M2">
        <f>SUM(H2:H15)</f>
        <v>24.535421172367204</v>
      </c>
    </row>
    <row r="3" spans="1:13" x14ac:dyDescent="0.3">
      <c r="A3">
        <v>29</v>
      </c>
      <c r="B3">
        <v>2</v>
      </c>
      <c r="C3">
        <f t="shared" ref="C3:C15" si="0">A3*B3</f>
        <v>58</v>
      </c>
      <c r="E3">
        <f t="shared" ref="E3:E15" si="1">(($D$2^A3)*EXP(-$D$2))/FACT(A3)</f>
        <v>3.0699200501303356E-2</v>
      </c>
      <c r="F3">
        <f t="shared" ref="F3:F15" si="2">30*E3</f>
        <v>0.92097601503910065</v>
      </c>
      <c r="G3">
        <f t="shared" ref="G3:G15" si="3">B3-F3</f>
        <v>1.0790239849608994</v>
      </c>
      <c r="H3">
        <f t="shared" ref="H3:H15" si="4">(G3^2)/F3</f>
        <v>1.2641944427526361</v>
      </c>
      <c r="I3">
        <f t="shared" ref="I3:I15" si="5">((A3-$D$2)^2)*B3/$B$16</f>
        <v>3.9869629629629637</v>
      </c>
      <c r="K3" t="s">
        <v>9</v>
      </c>
    </row>
    <row r="4" spans="1:13" x14ac:dyDescent="0.3">
      <c r="A4">
        <v>30</v>
      </c>
      <c r="B4">
        <v>1</v>
      </c>
      <c r="C4">
        <f t="shared" si="0"/>
        <v>30</v>
      </c>
      <c r="E4">
        <f t="shared" si="1"/>
        <v>3.758946550270699E-2</v>
      </c>
      <c r="F4">
        <f t="shared" si="2"/>
        <v>1.1276839650812096</v>
      </c>
      <c r="G4">
        <f t="shared" si="3"/>
        <v>-0.1276839650812096</v>
      </c>
      <c r="H4">
        <f t="shared" si="4"/>
        <v>1.4457237527258344E-2</v>
      </c>
      <c r="I4">
        <f t="shared" si="5"/>
        <v>1.5112592592592595</v>
      </c>
      <c r="M4">
        <f>CHIINV(0.05,14-1-1)</f>
        <v>21.026069817483066</v>
      </c>
    </row>
    <row r="5" spans="1:13" x14ac:dyDescent="0.3">
      <c r="A5">
        <v>33</v>
      </c>
      <c r="B5">
        <v>4</v>
      </c>
      <c r="C5">
        <f t="shared" si="0"/>
        <v>132</v>
      </c>
      <c r="E5">
        <f t="shared" si="1"/>
        <v>5.6914320835271405E-2</v>
      </c>
      <c r="F5">
        <f t="shared" si="2"/>
        <v>1.7074296250581422</v>
      </c>
      <c r="G5">
        <f t="shared" si="3"/>
        <v>2.2925703749418576</v>
      </c>
      <c r="H5">
        <f t="shared" si="4"/>
        <v>3.0782404421980631</v>
      </c>
      <c r="I5">
        <f t="shared" si="5"/>
        <v>1.8583703703703711</v>
      </c>
    </row>
    <row r="6" spans="1:13" x14ac:dyDescent="0.3">
      <c r="A6">
        <v>35</v>
      </c>
      <c r="B6">
        <v>3</v>
      </c>
      <c r="C6">
        <f t="shared" si="0"/>
        <v>105</v>
      </c>
      <c r="E6">
        <f t="shared" si="1"/>
        <v>6.4534994285375319E-2</v>
      </c>
      <c r="F6">
        <f t="shared" si="2"/>
        <v>1.9360498285612595</v>
      </c>
      <c r="G6">
        <f t="shared" si="3"/>
        <v>1.0639501714387405</v>
      </c>
      <c r="H6">
        <f t="shared" si="4"/>
        <v>0.58469051292225427</v>
      </c>
      <c r="I6">
        <f t="shared" si="5"/>
        <v>0.30044444444444474</v>
      </c>
      <c r="K6" t="s">
        <v>15</v>
      </c>
    </row>
    <row r="7" spans="1:13" x14ac:dyDescent="0.3">
      <c r="A7">
        <v>36</v>
      </c>
      <c r="B7">
        <v>2</v>
      </c>
      <c r="C7">
        <f t="shared" si="0"/>
        <v>72</v>
      </c>
      <c r="E7">
        <f t="shared" si="1"/>
        <v>6.5849596020818121E-2</v>
      </c>
      <c r="F7">
        <f t="shared" si="2"/>
        <v>1.9754878806245437</v>
      </c>
      <c r="G7">
        <f t="shared" si="3"/>
        <v>2.4512119375456276E-2</v>
      </c>
      <c r="H7">
        <f t="shared" si="4"/>
        <v>3.0414967470550325E-4</v>
      </c>
      <c r="I7">
        <f t="shared" si="5"/>
        <v>3.585185185185194E-2</v>
      </c>
      <c r="L7" t="s">
        <v>3</v>
      </c>
      <c r="M7">
        <f>SUM(C2:C15)/SUM(B2:B15)</f>
        <v>36.733333333333334</v>
      </c>
    </row>
    <row r="8" spans="1:13" x14ac:dyDescent="0.3">
      <c r="A8">
        <v>37</v>
      </c>
      <c r="B8">
        <v>2</v>
      </c>
      <c r="C8">
        <f t="shared" si="0"/>
        <v>74</v>
      </c>
      <c r="E8">
        <f t="shared" si="1"/>
        <v>6.5375004337785231E-2</v>
      </c>
      <c r="F8">
        <f t="shared" si="2"/>
        <v>1.961250130133557</v>
      </c>
      <c r="G8">
        <f t="shared" si="3"/>
        <v>3.8749869866443021E-2</v>
      </c>
      <c r="H8">
        <f t="shared" si="4"/>
        <v>7.6560984832873733E-4</v>
      </c>
      <c r="I8">
        <f t="shared" si="5"/>
        <v>4.7407407407407077E-3</v>
      </c>
      <c r="K8" t="s">
        <v>16</v>
      </c>
    </row>
    <row r="9" spans="1:13" x14ac:dyDescent="0.3">
      <c r="A9">
        <v>38</v>
      </c>
      <c r="B9">
        <v>1</v>
      </c>
      <c r="C9">
        <f t="shared" si="0"/>
        <v>38</v>
      </c>
      <c r="E9">
        <f t="shared" si="1"/>
        <v>6.319583752652573E-2</v>
      </c>
      <c r="F9">
        <f t="shared" si="2"/>
        <v>1.895875125795772</v>
      </c>
      <c r="G9">
        <f t="shared" si="3"/>
        <v>-0.895875125795772</v>
      </c>
      <c r="H9">
        <f t="shared" si="4"/>
        <v>0.42333602572200596</v>
      </c>
      <c r="I9">
        <f t="shared" si="5"/>
        <v>5.3481481481481401E-2</v>
      </c>
      <c r="L9" t="s">
        <v>17</v>
      </c>
      <c r="M9">
        <f>SUM(I2:I15)</f>
        <v>21.262222222222224</v>
      </c>
    </row>
    <row r="10" spans="1:13" x14ac:dyDescent="0.3">
      <c r="A10">
        <v>39</v>
      </c>
      <c r="B10">
        <v>7</v>
      </c>
      <c r="C10">
        <f t="shared" si="0"/>
        <v>273</v>
      </c>
      <c r="E10">
        <f t="shared" si="1"/>
        <v>5.9522917054898566E-2</v>
      </c>
      <c r="F10">
        <f t="shared" si="2"/>
        <v>1.785687511646957</v>
      </c>
      <c r="G10">
        <f t="shared" si="3"/>
        <v>5.214312488353043</v>
      </c>
      <c r="H10">
        <f t="shared" si="4"/>
        <v>15.226098938843881</v>
      </c>
      <c r="I10">
        <f t="shared" si="5"/>
        <v>1.1988148148148139</v>
      </c>
      <c r="K10" t="s">
        <v>18</v>
      </c>
    </row>
    <row r="11" spans="1:13" x14ac:dyDescent="0.3">
      <c r="A11">
        <v>40</v>
      </c>
      <c r="B11">
        <v>1</v>
      </c>
      <c r="C11">
        <f t="shared" si="0"/>
        <v>40</v>
      </c>
      <c r="E11">
        <f t="shared" si="1"/>
        <v>5.4661878828748518E-2</v>
      </c>
      <c r="F11">
        <f t="shared" si="2"/>
        <v>1.6398563648624556</v>
      </c>
      <c r="G11">
        <f t="shared" si="3"/>
        <v>-0.63985636486245556</v>
      </c>
      <c r="H11">
        <f t="shared" si="4"/>
        <v>0.24966587100409612</v>
      </c>
      <c r="I11">
        <f t="shared" si="5"/>
        <v>0.35570370370370347</v>
      </c>
      <c r="L11" t="s">
        <v>19</v>
      </c>
      <c r="M11">
        <f>SQRT(M9)</f>
        <v>4.611097724210822</v>
      </c>
    </row>
    <row r="12" spans="1:13" x14ac:dyDescent="0.3">
      <c r="A12">
        <v>41</v>
      </c>
      <c r="B12">
        <v>3</v>
      </c>
      <c r="C12">
        <f t="shared" si="0"/>
        <v>123</v>
      </c>
      <c r="E12">
        <f t="shared" si="1"/>
        <v>4.8973488186407239E-2</v>
      </c>
      <c r="F12">
        <f t="shared" si="2"/>
        <v>1.4692046455922172</v>
      </c>
      <c r="G12">
        <f t="shared" si="3"/>
        <v>1.5307953544077828</v>
      </c>
      <c r="H12">
        <f t="shared" si="4"/>
        <v>1.5949680149097827</v>
      </c>
      <c r="I12">
        <f t="shared" si="5"/>
        <v>1.8204444444444439</v>
      </c>
    </row>
    <row r="13" spans="1:13" x14ac:dyDescent="0.3">
      <c r="A13">
        <v>42</v>
      </c>
      <c r="B13">
        <v>1</v>
      </c>
      <c r="C13">
        <f t="shared" si="0"/>
        <v>42</v>
      </c>
      <c r="E13">
        <f t="shared" si="1"/>
        <v>4.2832368239222818E-2</v>
      </c>
      <c r="F13">
        <f t="shared" si="2"/>
        <v>1.2849710471766844</v>
      </c>
      <c r="G13">
        <f t="shared" si="3"/>
        <v>-0.28497104717668442</v>
      </c>
      <c r="H13">
        <f t="shared" si="4"/>
        <v>6.3198698451148727E-2</v>
      </c>
      <c r="I13">
        <f t="shared" si="5"/>
        <v>0.9245925925925923</v>
      </c>
    </row>
    <row r="14" spans="1:13" x14ac:dyDescent="0.3">
      <c r="A14">
        <v>44</v>
      </c>
      <c r="B14">
        <v>1</v>
      </c>
      <c r="C14">
        <f t="shared" si="0"/>
        <v>44</v>
      </c>
      <c r="E14">
        <f t="shared" si="1"/>
        <v>3.0547215949721131E-2</v>
      </c>
      <c r="F14">
        <f t="shared" si="2"/>
        <v>0.91641647849163388</v>
      </c>
      <c r="G14">
        <f t="shared" si="3"/>
        <v>8.3583521508366121E-2</v>
      </c>
      <c r="H14">
        <f t="shared" si="4"/>
        <v>7.6233952921038401E-3</v>
      </c>
      <c r="I14">
        <f t="shared" si="5"/>
        <v>1.7601481481481476</v>
      </c>
    </row>
    <row r="15" spans="1:13" x14ac:dyDescent="0.3">
      <c r="A15">
        <v>46</v>
      </c>
      <c r="B15">
        <v>1</v>
      </c>
      <c r="C15">
        <f t="shared" si="0"/>
        <v>46</v>
      </c>
      <c r="E15">
        <f t="shared" si="1"/>
        <v>1.9912324872895949E-2</v>
      </c>
      <c r="F15">
        <f t="shared" si="2"/>
        <v>0.59736974618687844</v>
      </c>
      <c r="G15">
        <f t="shared" si="3"/>
        <v>0.40263025381312156</v>
      </c>
      <c r="H15">
        <f t="shared" si="4"/>
        <v>0.27137484333681772</v>
      </c>
      <c r="I15">
        <f t="shared" si="5"/>
        <v>2.8623703703703698</v>
      </c>
    </row>
    <row r="16" spans="1:13" x14ac:dyDescent="0.3">
      <c r="B16">
        <f>SUM(B2:B15)</f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opLeftCell="B1" workbookViewId="0">
      <selection activeCell="H25" sqref="H25"/>
    </sheetView>
  </sheetViews>
  <sheetFormatPr defaultRowHeight="14.4" x14ac:dyDescent="0.3"/>
  <cols>
    <col min="6" max="6" width="12" bestFit="1" customWidth="1"/>
    <col min="9" max="9" width="11.109375" customWidth="1"/>
    <col min="12" max="12" width="9.33203125" customWidth="1"/>
    <col min="21" max="21" width="12" customWidth="1"/>
  </cols>
  <sheetData>
    <row r="1" spans="1:22" x14ac:dyDescent="0.3">
      <c r="B1" s="1" t="s">
        <v>0</v>
      </c>
      <c r="C1" s="1" t="s">
        <v>1</v>
      </c>
      <c r="D1" s="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L1" t="s">
        <v>8</v>
      </c>
      <c r="M1" t="s">
        <v>9</v>
      </c>
      <c r="P1" t="s">
        <v>21</v>
      </c>
      <c r="U1" t="s">
        <v>25</v>
      </c>
    </row>
    <row r="2" spans="1:22" x14ac:dyDescent="0.3">
      <c r="A2" s="1">
        <v>0</v>
      </c>
      <c r="B2">
        <v>0</v>
      </c>
      <c r="C2">
        <v>1</v>
      </c>
      <c r="E2" cm="1">
        <f t="array" ref="E2">SUM((B2:B18)*(C2:C18))/SUM(C2:C18)</f>
        <v>6.3360000000000003</v>
      </c>
      <c r="F2">
        <f t="shared" ref="F2:F18" si="0">(($E$2^B2)*EXP(-$E$2))/FACT(B2)</f>
        <v>1.7713735790376251E-3</v>
      </c>
      <c r="G2">
        <f>1000*F2</f>
        <v>1.771373579037625</v>
      </c>
      <c r="H2">
        <f t="shared" ref="H2:H18" si="1">C2-G2</f>
        <v>-0.77137357903762505</v>
      </c>
      <c r="I2">
        <f>(H2^2)/G2</f>
        <v>0.33590723350439938</v>
      </c>
      <c r="J2">
        <f>((B2-$E$2)^2)*C2/1000</f>
        <v>4.0144895999999999E-2</v>
      </c>
      <c r="L2">
        <f>SUM(I2:I18)</f>
        <v>26.394732382874125</v>
      </c>
      <c r="M2">
        <f>CHIINV(0.05,17-1-1)</f>
        <v>24.99579013972863</v>
      </c>
      <c r="Q2" t="s">
        <v>22</v>
      </c>
      <c r="U2">
        <f>ABS(B2-$E$2)/$N$11</f>
        <v>2.543552090484889</v>
      </c>
      <c r="V2" t="str">
        <f>IF(U2&gt;$S$5,"lạc rồi","không lạc")</f>
        <v>không lạc</v>
      </c>
    </row>
    <row r="3" spans="1:22" x14ac:dyDescent="0.3">
      <c r="A3" s="1">
        <v>1</v>
      </c>
      <c r="B3">
        <v>1</v>
      </c>
      <c r="C3">
        <v>6</v>
      </c>
      <c r="F3">
        <f t="shared" si="0"/>
        <v>1.1223422996782393E-2</v>
      </c>
      <c r="G3">
        <f t="shared" ref="G3:G18" si="2">1000*F3</f>
        <v>11.223422996782393</v>
      </c>
      <c r="H3">
        <f t="shared" si="1"/>
        <v>-5.2234229967823929</v>
      </c>
      <c r="I3">
        <f t="shared" ref="I3:I17" si="3">(H3^2)/G3</f>
        <v>2.4310005789799742</v>
      </c>
      <c r="J3">
        <f t="shared" ref="J3:J18" si="4">((B3-$E$2)^2)*C3/1000</f>
        <v>0.17083737600000001</v>
      </c>
      <c r="R3" t="s">
        <v>23</v>
      </c>
      <c r="S3">
        <f>1-1/(2*C19)</f>
        <v>0.99950000000000006</v>
      </c>
      <c r="U3">
        <f t="shared" ref="U3:U18" si="5">ABS(B3-$E$2)/$N$11</f>
        <v>2.1421076317593699</v>
      </c>
      <c r="V3" t="str">
        <f t="shared" ref="V3:V17" si="6">IF(U3&gt;$S$5,"lạc rồi","không lạc")</f>
        <v>không lạc</v>
      </c>
    </row>
    <row r="4" spans="1:22" x14ac:dyDescent="0.3">
      <c r="A4" s="1">
        <v>2</v>
      </c>
      <c r="B4">
        <v>2</v>
      </c>
      <c r="C4">
        <v>38</v>
      </c>
      <c r="F4">
        <f t="shared" si="0"/>
        <v>3.5555804053806622E-2</v>
      </c>
      <c r="G4">
        <f t="shared" si="2"/>
        <v>35.555804053806625</v>
      </c>
      <c r="H4">
        <f t="shared" si="1"/>
        <v>2.4441959461933749</v>
      </c>
      <c r="I4">
        <f t="shared" si="3"/>
        <v>0.16802021448727544</v>
      </c>
      <c r="J4">
        <f t="shared" si="4"/>
        <v>0.7144340480000001</v>
      </c>
      <c r="L4" t="s">
        <v>27</v>
      </c>
      <c r="Q4" t="s">
        <v>9</v>
      </c>
      <c r="U4">
        <f t="shared" si="5"/>
        <v>1.7406631730338509</v>
      </c>
      <c r="V4" t="str">
        <f t="shared" si="6"/>
        <v>không lạc</v>
      </c>
    </row>
    <row r="5" spans="1:22" x14ac:dyDescent="0.3">
      <c r="A5" s="1">
        <v>3</v>
      </c>
      <c r="B5">
        <v>3</v>
      </c>
      <c r="C5">
        <v>83</v>
      </c>
      <c r="F5">
        <f t="shared" si="0"/>
        <v>7.509385816163959E-2</v>
      </c>
      <c r="G5">
        <f t="shared" si="2"/>
        <v>75.093858161639588</v>
      </c>
      <c r="H5">
        <f t="shared" si="1"/>
        <v>7.9061418383604121</v>
      </c>
      <c r="I5">
        <f t="shared" si="3"/>
        <v>0.83238603393804078</v>
      </c>
      <c r="J5">
        <f t="shared" si="4"/>
        <v>0.92369836800000016</v>
      </c>
      <c r="R5" t="s">
        <v>24</v>
      </c>
      <c r="S5">
        <f>NORMSINV(S3+((1-S3)/2))</f>
        <v>3.4807564043462422</v>
      </c>
      <c r="U5">
        <f t="shared" si="5"/>
        <v>1.3392187143083316</v>
      </c>
      <c r="V5" t="str">
        <f t="shared" si="6"/>
        <v>không lạc</v>
      </c>
    </row>
    <row r="6" spans="1:22" x14ac:dyDescent="0.3">
      <c r="A6" s="1">
        <v>4</v>
      </c>
      <c r="B6">
        <v>4</v>
      </c>
      <c r="C6">
        <v>108</v>
      </c>
      <c r="F6">
        <f t="shared" si="0"/>
        <v>0.1189486713280371</v>
      </c>
      <c r="G6">
        <f t="shared" si="2"/>
        <v>118.94867132803711</v>
      </c>
      <c r="H6">
        <f t="shared" si="1"/>
        <v>-10.948671328037108</v>
      </c>
      <c r="I6">
        <f t="shared" si="3"/>
        <v>1.0077742148022359</v>
      </c>
      <c r="J6">
        <f t="shared" si="4"/>
        <v>0.58934476800000013</v>
      </c>
      <c r="L6" t="s">
        <v>15</v>
      </c>
      <c r="U6">
        <f t="shared" si="5"/>
        <v>0.93777425558281269</v>
      </c>
      <c r="V6" t="str">
        <f t="shared" si="6"/>
        <v>không lạc</v>
      </c>
    </row>
    <row r="7" spans="1:22" x14ac:dyDescent="0.3">
      <c r="A7" s="1">
        <v>5</v>
      </c>
      <c r="B7">
        <v>5</v>
      </c>
      <c r="C7">
        <v>144</v>
      </c>
      <c r="F7">
        <f t="shared" si="0"/>
        <v>0.15073175630688862</v>
      </c>
      <c r="G7">
        <f t="shared" si="2"/>
        <v>150.73175630688863</v>
      </c>
      <c r="H7">
        <f t="shared" si="1"/>
        <v>-6.7317563068886273</v>
      </c>
      <c r="I7">
        <f t="shared" si="3"/>
        <v>0.300643634000195</v>
      </c>
      <c r="J7">
        <f t="shared" si="4"/>
        <v>0.2570250240000001</v>
      </c>
      <c r="M7" t="s">
        <v>3</v>
      </c>
      <c r="U7">
        <f t="shared" si="5"/>
        <v>0.53632979685729354</v>
      </c>
      <c r="V7" t="str">
        <f t="shared" si="6"/>
        <v>không lạc</v>
      </c>
    </row>
    <row r="8" spans="1:22" x14ac:dyDescent="0.3">
      <c r="A8" s="1">
        <v>6</v>
      </c>
      <c r="B8">
        <v>6</v>
      </c>
      <c r="C8">
        <v>181</v>
      </c>
      <c r="F8">
        <f t="shared" si="0"/>
        <v>0.15917273466007439</v>
      </c>
      <c r="G8">
        <f t="shared" si="2"/>
        <v>159.17273466007438</v>
      </c>
      <c r="H8">
        <f t="shared" si="1"/>
        <v>21.827265339925617</v>
      </c>
      <c r="I8">
        <f t="shared" si="3"/>
        <v>2.9931603125181585</v>
      </c>
      <c r="J8">
        <f t="shared" si="4"/>
        <v>2.0434176000000037E-2</v>
      </c>
      <c r="L8" t="s">
        <v>16</v>
      </c>
      <c r="U8">
        <f t="shared" si="5"/>
        <v>0.13488533813177453</v>
      </c>
      <c r="V8" t="str">
        <f t="shared" si="6"/>
        <v>không lạc</v>
      </c>
    </row>
    <row r="9" spans="1:22" x14ac:dyDescent="0.3">
      <c r="A9" s="1">
        <v>7</v>
      </c>
      <c r="B9">
        <v>7</v>
      </c>
      <c r="C9">
        <v>143</v>
      </c>
      <c r="F9">
        <f t="shared" si="0"/>
        <v>0.14407406382946161</v>
      </c>
      <c r="G9">
        <f t="shared" si="2"/>
        <v>144.07406382946161</v>
      </c>
      <c r="H9">
        <f t="shared" si="1"/>
        <v>-1.0740638294616076</v>
      </c>
      <c r="I9">
        <f t="shared" si="3"/>
        <v>8.0070838504510324E-3</v>
      </c>
      <c r="J9">
        <f t="shared" si="4"/>
        <v>6.3048127999999953E-2</v>
      </c>
      <c r="M9" t="s">
        <v>17</v>
      </c>
      <c r="N9">
        <f>SUM(J2:J18)</f>
        <v>6.2051040000000004</v>
      </c>
      <c r="U9">
        <f t="shared" si="5"/>
        <v>0.26655912059374454</v>
      </c>
      <c r="V9" t="str">
        <f t="shared" si="6"/>
        <v>không lạc</v>
      </c>
    </row>
    <row r="10" spans="1:22" x14ac:dyDescent="0.3">
      <c r="A10" s="1">
        <v>8</v>
      </c>
      <c r="B10">
        <v>8</v>
      </c>
      <c r="C10">
        <v>119</v>
      </c>
      <c r="F10">
        <f t="shared" si="0"/>
        <v>0.11410665855293359</v>
      </c>
      <c r="G10">
        <f t="shared" si="2"/>
        <v>114.10665855293358</v>
      </c>
      <c r="H10">
        <f t="shared" si="1"/>
        <v>4.8933414470664189</v>
      </c>
      <c r="I10">
        <f t="shared" si="3"/>
        <v>0.20984569017477792</v>
      </c>
      <c r="J10">
        <f t="shared" si="4"/>
        <v>0.32949862399999991</v>
      </c>
      <c r="L10" t="s">
        <v>18</v>
      </c>
      <c r="U10">
        <f t="shared" si="5"/>
        <v>0.66800357931926357</v>
      </c>
      <c r="V10" t="str">
        <f t="shared" si="6"/>
        <v>không lạc</v>
      </c>
    </row>
    <row r="11" spans="1:22" x14ac:dyDescent="0.3">
      <c r="A11" s="1">
        <v>9</v>
      </c>
      <c r="B11">
        <v>9</v>
      </c>
      <c r="C11">
        <v>73</v>
      </c>
      <c r="F11">
        <f t="shared" si="0"/>
        <v>8.0331087621265257E-2</v>
      </c>
      <c r="G11">
        <f t="shared" si="2"/>
        <v>80.331087621265254</v>
      </c>
      <c r="H11">
        <f t="shared" si="1"/>
        <v>-7.3310876212652545</v>
      </c>
      <c r="I11">
        <f t="shared" si="3"/>
        <v>0.66904167865942488</v>
      </c>
      <c r="J11">
        <f t="shared" si="4"/>
        <v>0.5180734079999999</v>
      </c>
      <c r="M11" t="s">
        <v>19</v>
      </c>
      <c r="N11">
        <f>SQRT(N9)</f>
        <v>2.4910046166155535</v>
      </c>
      <c r="U11">
        <f t="shared" si="5"/>
        <v>1.0694480380447826</v>
      </c>
      <c r="V11" t="str">
        <f t="shared" si="6"/>
        <v>không lạc</v>
      </c>
    </row>
    <row r="12" spans="1:22" x14ac:dyDescent="0.3">
      <c r="A12" s="1">
        <v>10</v>
      </c>
      <c r="B12">
        <v>10</v>
      </c>
      <c r="C12">
        <v>43</v>
      </c>
      <c r="F12">
        <f t="shared" si="0"/>
        <v>5.0897777116833673E-2</v>
      </c>
      <c r="G12">
        <f t="shared" si="2"/>
        <v>50.897777116833673</v>
      </c>
      <c r="H12">
        <f t="shared" si="1"/>
        <v>-7.897777116833673</v>
      </c>
      <c r="I12">
        <f t="shared" si="3"/>
        <v>1.2254932714252476</v>
      </c>
      <c r="J12">
        <f t="shared" si="4"/>
        <v>0.57727052799999989</v>
      </c>
      <c r="U12">
        <f t="shared" si="5"/>
        <v>1.4708924967703016</v>
      </c>
      <c r="V12" t="str">
        <f t="shared" si="6"/>
        <v>không lạc</v>
      </c>
    </row>
    <row r="13" spans="1:22" x14ac:dyDescent="0.3">
      <c r="A13" s="1">
        <v>11</v>
      </c>
      <c r="B13">
        <v>11</v>
      </c>
      <c r="C13">
        <v>31</v>
      </c>
      <c r="F13">
        <f t="shared" si="0"/>
        <v>2.9317119619296193E-2</v>
      </c>
      <c r="G13">
        <f t="shared" si="2"/>
        <v>29.317119619296193</v>
      </c>
      <c r="H13">
        <f t="shared" si="1"/>
        <v>1.6828803807038071</v>
      </c>
      <c r="I13">
        <f t="shared" si="3"/>
        <v>9.6601794873932417E-2</v>
      </c>
      <c r="J13">
        <f t="shared" si="4"/>
        <v>0.67433977599999995</v>
      </c>
      <c r="U13">
        <f t="shared" si="5"/>
        <v>1.8723369554958207</v>
      </c>
      <c r="V13" t="str">
        <f t="shared" si="6"/>
        <v>không lạc</v>
      </c>
    </row>
    <row r="14" spans="1:22" x14ac:dyDescent="0.3">
      <c r="A14" s="1">
        <v>12</v>
      </c>
      <c r="B14">
        <v>12</v>
      </c>
      <c r="C14">
        <v>14</v>
      </c>
      <c r="F14">
        <f t="shared" si="0"/>
        <v>1.5479439158988391E-2</v>
      </c>
      <c r="G14">
        <f t="shared" si="2"/>
        <v>15.479439158988392</v>
      </c>
      <c r="H14">
        <f t="shared" si="1"/>
        <v>-1.4794391589883915</v>
      </c>
      <c r="I14">
        <f t="shared" si="3"/>
        <v>0.14139661021745423</v>
      </c>
      <c r="J14">
        <f t="shared" si="4"/>
        <v>0.44913254399999991</v>
      </c>
      <c r="U14">
        <f t="shared" si="5"/>
        <v>2.2737814142213399</v>
      </c>
      <c r="V14" t="str">
        <f t="shared" si="6"/>
        <v>không lạc</v>
      </c>
    </row>
    <row r="15" spans="1:22" x14ac:dyDescent="0.3">
      <c r="A15" s="1">
        <v>13</v>
      </c>
      <c r="B15">
        <v>13</v>
      </c>
      <c r="C15">
        <v>12</v>
      </c>
      <c r="F15">
        <f t="shared" si="0"/>
        <v>7.5444405008731116E-3</v>
      </c>
      <c r="G15">
        <f t="shared" si="2"/>
        <v>7.5444405008731117</v>
      </c>
      <c r="H15">
        <f t="shared" si="1"/>
        <v>4.4555594991268883</v>
      </c>
      <c r="I15">
        <f t="shared" si="3"/>
        <v>2.6313429667796293</v>
      </c>
      <c r="J15">
        <f t="shared" si="4"/>
        <v>0.53290675199999993</v>
      </c>
      <c r="U15">
        <f t="shared" si="5"/>
        <v>2.675225872946859</v>
      </c>
      <c r="V15" t="str">
        <f t="shared" si="6"/>
        <v>không lạc</v>
      </c>
    </row>
    <row r="16" spans="1:22" x14ac:dyDescent="0.3">
      <c r="A16" s="1">
        <v>14</v>
      </c>
      <c r="B16">
        <v>14</v>
      </c>
      <c r="C16">
        <v>1</v>
      </c>
      <c r="F16">
        <f t="shared" si="0"/>
        <v>3.4143982152522877E-3</v>
      </c>
      <c r="G16">
        <f t="shared" si="2"/>
        <v>3.4143982152522878</v>
      </c>
      <c r="H16">
        <f t="shared" si="1"/>
        <v>-2.4143982152522878</v>
      </c>
      <c r="I16">
        <f t="shared" si="3"/>
        <v>1.7072755942097129</v>
      </c>
      <c r="J16">
        <f t="shared" si="4"/>
        <v>5.8736895999999997E-2</v>
      </c>
      <c r="U16">
        <f t="shared" si="5"/>
        <v>3.076670331672378</v>
      </c>
      <c r="V16" t="str">
        <f t="shared" si="6"/>
        <v>không lạc</v>
      </c>
    </row>
    <row r="17" spans="1:22" x14ac:dyDescent="0.3">
      <c r="A17" s="1">
        <v>15</v>
      </c>
      <c r="B17">
        <v>15</v>
      </c>
      <c r="C17">
        <v>2</v>
      </c>
      <c r="F17">
        <f t="shared" si="0"/>
        <v>1.4422418061225666E-3</v>
      </c>
      <c r="G17">
        <f t="shared" si="2"/>
        <v>1.4422418061225666</v>
      </c>
      <c r="H17">
        <f t="shared" si="1"/>
        <v>0.55775819387743342</v>
      </c>
      <c r="I17">
        <f t="shared" si="3"/>
        <v>0.21570183412848509</v>
      </c>
      <c r="J17">
        <f t="shared" si="4"/>
        <v>0.15012979199999998</v>
      </c>
      <c r="U17">
        <f t="shared" si="5"/>
        <v>3.4781147903978971</v>
      </c>
      <c r="V17" t="str">
        <f t="shared" si="6"/>
        <v>không lạc</v>
      </c>
    </row>
    <row r="18" spans="1:22" x14ac:dyDescent="0.3">
      <c r="A18" s="1">
        <v>16</v>
      </c>
      <c r="B18">
        <v>18</v>
      </c>
      <c r="C18">
        <v>1</v>
      </c>
      <c r="F18">
        <f t="shared" si="0"/>
        <v>7.492766122941982E-5</v>
      </c>
      <c r="G18">
        <f t="shared" si="2"/>
        <v>7.4927661229419823E-2</v>
      </c>
      <c r="H18">
        <f t="shared" si="1"/>
        <v>0.92507233877058015</v>
      </c>
      <c r="I18">
        <f>(H18^2)/G18</f>
        <v>11.421133636324729</v>
      </c>
      <c r="J18">
        <f t="shared" si="4"/>
        <v>0.13604889599999997</v>
      </c>
      <c r="U18">
        <f t="shared" si="5"/>
        <v>4.6824481665744546</v>
      </c>
      <c r="V18" t="str">
        <f>IF(U18&gt;$S$5,"lạc rồi","không lạc")</f>
        <v>lạc rồi</v>
      </c>
    </row>
    <row r="19" spans="1:22" x14ac:dyDescent="0.3">
      <c r="C19">
        <f>SUM(C2:C18)</f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82AB-13AD-48ED-ADFE-8E284002534A}">
  <dimension ref="A1:AB118"/>
  <sheetViews>
    <sheetView tabSelected="1" topLeftCell="K1" workbookViewId="0">
      <selection activeCell="X16" sqref="X16"/>
    </sheetView>
  </sheetViews>
  <sheetFormatPr defaultRowHeight="14.4" x14ac:dyDescent="0.3"/>
  <cols>
    <col min="7" max="7" width="10.21875" customWidth="1"/>
    <col min="9" max="9" width="12" bestFit="1" customWidth="1"/>
    <col min="11" max="11" width="10.88671875" customWidth="1"/>
    <col min="12" max="12" width="14.77734375" customWidth="1"/>
    <col min="13" max="13" width="18.33203125" customWidth="1"/>
    <col min="14" max="15" width="14.77734375" customWidth="1"/>
    <col min="16" max="16" width="12" bestFit="1" customWidth="1"/>
    <col min="17" max="17" width="12" customWidth="1"/>
    <col min="18" max="19" width="12" bestFit="1" customWidth="1"/>
  </cols>
  <sheetData>
    <row r="1" spans="1:28" x14ac:dyDescent="0.3">
      <c r="B1" s="2" t="s">
        <v>0</v>
      </c>
      <c r="C1" s="2" t="s">
        <v>1</v>
      </c>
      <c r="D1" s="2" t="s">
        <v>2</v>
      </c>
      <c r="F1" s="3" t="s">
        <v>12</v>
      </c>
      <c r="G1" s="3" t="s">
        <v>3</v>
      </c>
      <c r="H1" s="4" t="s">
        <v>33</v>
      </c>
      <c r="I1" s="4" t="s">
        <v>5</v>
      </c>
      <c r="J1" s="4" t="s">
        <v>6</v>
      </c>
      <c r="K1" s="4" t="s">
        <v>26</v>
      </c>
      <c r="L1" t="s">
        <v>20</v>
      </c>
      <c r="M1" s="5" t="s">
        <v>34</v>
      </c>
      <c r="N1" s="5" t="s">
        <v>5</v>
      </c>
      <c r="O1" s="5" t="s">
        <v>31</v>
      </c>
      <c r="P1" s="5" t="s">
        <v>26</v>
      </c>
      <c r="R1" t="s">
        <v>29</v>
      </c>
      <c r="S1" t="s">
        <v>14</v>
      </c>
      <c r="W1" t="s">
        <v>21</v>
      </c>
      <c r="AA1" t="s">
        <v>25</v>
      </c>
    </row>
    <row r="2" spans="1:28" x14ac:dyDescent="0.3">
      <c r="A2" s="2">
        <v>0</v>
      </c>
      <c r="B2">
        <v>97</v>
      </c>
      <c r="C2">
        <v>1</v>
      </c>
      <c r="D2">
        <v>0</v>
      </c>
      <c r="F2">
        <f>C2*B2</f>
        <v>97</v>
      </c>
      <c r="G2">
        <f>SUM(F2:F73)/SUM(C2:C73)</f>
        <v>133.11000000000001</v>
      </c>
      <c r="H2" s="4">
        <f>POISSON(B2,$G$2,FALSE)</f>
        <v>1.8044939185226698E-4</v>
      </c>
      <c r="I2" s="4">
        <f>$C$74*H2</f>
        <v>0.18044939185226697</v>
      </c>
      <c r="J2" s="4">
        <f>C2-I2</f>
        <v>0.81955060814773306</v>
      </c>
      <c r="K2" s="4">
        <f>(J2^2)/I2</f>
        <v>3.722169370707586</v>
      </c>
      <c r="L2">
        <f>((B2-$G$2)^2)*C2/$C$74</f>
        <v>1.3039321000000008</v>
      </c>
      <c r="M2" s="5">
        <f>NORMDIST(B2,$G$2,$Y$12,0)</f>
        <v>6.1649958989145215E-4</v>
      </c>
      <c r="N2" s="5">
        <f>M2*1000</f>
        <v>0.61649958989145215</v>
      </c>
      <c r="O2" s="5">
        <f>C2-N2</f>
        <v>0.38350041010854785</v>
      </c>
      <c r="P2" s="5">
        <f>(O2^2)/N2</f>
        <v>0.23856068514063347</v>
      </c>
      <c r="T2" t="s">
        <v>8</v>
      </c>
      <c r="U2">
        <f>SUM(K2:K73)</f>
        <v>121.88605729692542</v>
      </c>
      <c r="X2" t="s">
        <v>22</v>
      </c>
      <c r="AA2" s="6">
        <f>ABS(B2-$G$2)/$Y$12</f>
        <v>2.7981833110881964</v>
      </c>
      <c r="AB2" t="str">
        <f>IF(AA2&gt;$Z$5,"lạc rồi","không lạc")</f>
        <v>không lạc</v>
      </c>
    </row>
    <row r="3" spans="1:28" x14ac:dyDescent="0.3">
      <c r="A3" s="2">
        <v>1</v>
      </c>
      <c r="B3">
        <v>98</v>
      </c>
      <c r="C3">
        <v>1</v>
      </c>
      <c r="D3">
        <v>0</v>
      </c>
      <c r="F3">
        <f t="shared" ref="F3:F66" si="0">C3*B3</f>
        <v>98</v>
      </c>
      <c r="H3" s="4">
        <f t="shared" ref="H3:H49" si="1">POISSON(B3,$G$2,FALSE)</f>
        <v>2.4509814846382936E-4</v>
      </c>
      <c r="I3" s="4">
        <f t="shared" ref="I3:I66" si="2">$C$74*H3</f>
        <v>0.24509814846382935</v>
      </c>
      <c r="J3" s="4">
        <f t="shared" ref="J3:J66" si="3">C3-I3</f>
        <v>0.75490185153617062</v>
      </c>
      <c r="K3" s="4">
        <f t="shared" ref="K3:K66" si="4">(J3^2)/I3</f>
        <v>2.3250963298763505</v>
      </c>
      <c r="L3">
        <f t="shared" ref="L3:L66" si="5">((B3-$G$2)^2)*C3/$C$74</f>
        <v>1.232712100000001</v>
      </c>
      <c r="M3" s="5">
        <f>NORMDIST(B3,$G$2,$Y$12,0)</f>
        <v>7.6348081346429286E-4</v>
      </c>
      <c r="N3" s="5">
        <f t="shared" ref="N3:N66" si="6">M3*1000</f>
        <v>0.76348081346429286</v>
      </c>
      <c r="O3" s="5">
        <f t="shared" ref="O3:O66" si="7">C3-N3</f>
        <v>0.23651918653570714</v>
      </c>
      <c r="P3" s="5">
        <f t="shared" ref="P3:P66" si="8">(O3^2)/N3</f>
        <v>7.327142295256768E-2</v>
      </c>
      <c r="S3" t="s">
        <v>9</v>
      </c>
      <c r="Y3" t="s">
        <v>23</v>
      </c>
      <c r="Z3">
        <f>1-1/(2*C74)</f>
        <v>0.99950000000000006</v>
      </c>
      <c r="AA3" s="6">
        <f>ABS(B3-$G$2)/$Y$12</f>
        <v>2.7206927735338291</v>
      </c>
      <c r="AB3" t="str">
        <f t="shared" ref="AB3:AB66" si="9">IF(AA3&gt;$Z$5,"lạc rồi","không lạc")</f>
        <v>không lạc</v>
      </c>
    </row>
    <row r="4" spans="1:28" x14ac:dyDescent="0.3">
      <c r="A4" s="2">
        <v>2</v>
      </c>
      <c r="B4">
        <v>99</v>
      </c>
      <c r="C4">
        <v>3</v>
      </c>
      <c r="D4">
        <v>4.0000000000000002E-4</v>
      </c>
      <c r="F4">
        <f t="shared" si="0"/>
        <v>297</v>
      </c>
      <c r="H4" s="4">
        <f t="shared" si="1"/>
        <v>3.2954560143454717E-4</v>
      </c>
      <c r="I4" s="4">
        <f t="shared" si="2"/>
        <v>0.3295456014345472</v>
      </c>
      <c r="J4" s="4">
        <f>C4-I4</f>
        <v>2.670454398565453</v>
      </c>
      <c r="K4" s="4">
        <f t="shared" si="4"/>
        <v>21.639878255920117</v>
      </c>
      <c r="L4">
        <f t="shared" si="5"/>
        <v>3.4904763000000028</v>
      </c>
      <c r="M4" s="5">
        <f>NORMDIST(B4,$G$2,$Y$12,0)</f>
        <v>9.3984366581179209E-4</v>
      </c>
      <c r="N4" s="5">
        <f t="shared" si="6"/>
        <v>0.93984366581179213</v>
      </c>
      <c r="O4" s="5">
        <f t="shared" si="7"/>
        <v>2.0601563341882079</v>
      </c>
      <c r="P4" s="5">
        <f t="shared" si="8"/>
        <v>4.5159043739788567</v>
      </c>
      <c r="T4" t="s">
        <v>24</v>
      </c>
      <c r="U4">
        <f>CHIINV(0.05,72-1-1)</f>
        <v>90.531225434880668</v>
      </c>
      <c r="X4" t="s">
        <v>9</v>
      </c>
      <c r="AA4" s="6">
        <f>ABS(B4-$G$2)/$Y$12</f>
        <v>2.6432022359794622</v>
      </c>
      <c r="AB4" t="str">
        <f t="shared" si="9"/>
        <v>không lạc</v>
      </c>
    </row>
    <row r="5" spans="1:28" x14ac:dyDescent="0.3">
      <c r="A5" s="2">
        <v>3</v>
      </c>
      <c r="B5">
        <v>100</v>
      </c>
      <c r="C5">
        <v>1</v>
      </c>
      <c r="D5">
        <v>0</v>
      </c>
      <c r="F5">
        <f t="shared" si="0"/>
        <v>100</v>
      </c>
      <c r="H5" s="4">
        <f t="shared" si="1"/>
        <v>4.386581500695272E-4</v>
      </c>
      <c r="I5" s="4">
        <f t="shared" si="2"/>
        <v>0.43865815006952719</v>
      </c>
      <c r="J5" s="4">
        <f t="shared" si="3"/>
        <v>0.56134184993047276</v>
      </c>
      <c r="K5" s="4">
        <f t="shared" si="4"/>
        <v>0.71833766780218578</v>
      </c>
      <c r="L5">
        <f t="shared" si="5"/>
        <v>1.0962721000000009</v>
      </c>
      <c r="M5" s="5">
        <f>NORMDIST(B5,$G$2,$Y$12,0)</f>
        <v>1.1500196623330649E-3</v>
      </c>
      <c r="N5" s="5">
        <f t="shared" si="6"/>
        <v>1.150019662333065</v>
      </c>
      <c r="O5" s="5">
        <f t="shared" si="7"/>
        <v>-0.15001966233306496</v>
      </c>
      <c r="P5" s="5">
        <f t="shared" si="8"/>
        <v>1.9570012429934214E-2</v>
      </c>
      <c r="S5" t="s">
        <v>28</v>
      </c>
      <c r="Y5" t="s">
        <v>24</v>
      </c>
      <c r="Z5">
        <f>NORMSINV(Z3+((1-Z3)/2))</f>
        <v>3.4807564043462422</v>
      </c>
      <c r="AA5" s="6">
        <f>ABS(B5-$G$2)/$Y$12</f>
        <v>2.5657116984250949</v>
      </c>
      <c r="AB5" t="str">
        <f t="shared" si="9"/>
        <v>không lạc</v>
      </c>
    </row>
    <row r="6" spans="1:28" x14ac:dyDescent="0.3">
      <c r="A6" s="2">
        <v>4</v>
      </c>
      <c r="B6">
        <v>101</v>
      </c>
      <c r="C6">
        <v>1</v>
      </c>
      <c r="D6">
        <v>0</v>
      </c>
      <c r="F6">
        <f t="shared" si="0"/>
        <v>101</v>
      </c>
      <c r="H6" s="4">
        <f t="shared" si="1"/>
        <v>5.7811669659163002E-4</v>
      </c>
      <c r="I6" s="4">
        <f t="shared" si="2"/>
        <v>0.57811669659163001</v>
      </c>
      <c r="J6" s="4">
        <f t="shared" si="3"/>
        <v>0.42188330340836999</v>
      </c>
      <c r="K6" s="4">
        <f t="shared" si="4"/>
        <v>0.30787127018489169</v>
      </c>
      <c r="L6">
        <f t="shared" si="5"/>
        <v>1.0310521000000008</v>
      </c>
      <c r="M6" s="5">
        <f>NORMDIST(B6,$G$2,$Y$12,0)</f>
        <v>1.3987724449158773E-3</v>
      </c>
      <c r="N6" s="5">
        <f t="shared" si="6"/>
        <v>1.3987724449158774</v>
      </c>
      <c r="O6" s="5">
        <f t="shared" si="7"/>
        <v>-0.39877244491587738</v>
      </c>
      <c r="P6" s="5">
        <f t="shared" si="8"/>
        <v>0.11368501245658293</v>
      </c>
      <c r="AA6" s="6">
        <f>ABS(B6-$G$2)/$Y$12</f>
        <v>2.4882211608707281</v>
      </c>
      <c r="AB6" t="str">
        <f t="shared" si="9"/>
        <v>không lạc</v>
      </c>
    </row>
    <row r="7" spans="1:28" x14ac:dyDescent="0.3">
      <c r="A7" s="2">
        <v>5</v>
      </c>
      <c r="B7">
        <v>103</v>
      </c>
      <c r="C7">
        <v>1</v>
      </c>
      <c r="D7">
        <v>0</v>
      </c>
      <c r="F7">
        <f t="shared" si="0"/>
        <v>103</v>
      </c>
      <c r="H7" s="4">
        <f t="shared" si="1"/>
        <v>9.7498847665749373E-4</v>
      </c>
      <c r="I7" s="4">
        <f t="shared" si="2"/>
        <v>0.97498847665749377</v>
      </c>
      <c r="J7" s="4">
        <f t="shared" si="3"/>
        <v>2.5011523342506226E-2</v>
      </c>
      <c r="K7" s="4">
        <f t="shared" si="4"/>
        <v>6.4162430109673406E-4</v>
      </c>
      <c r="L7">
        <f t="shared" si="5"/>
        <v>0.90661210000000081</v>
      </c>
      <c r="M7" s="5">
        <f>NORMDIST(B7,$G$2,$Y$12,0)</f>
        <v>2.0323904273918288E-3</v>
      </c>
      <c r="N7" s="5">
        <f t="shared" si="6"/>
        <v>2.032390427391829</v>
      </c>
      <c r="O7" s="5">
        <f t="shared" si="7"/>
        <v>-1.032390427391829</v>
      </c>
      <c r="P7" s="5">
        <f t="shared" si="8"/>
        <v>0.52442187298533238</v>
      </c>
      <c r="R7" t="s">
        <v>30</v>
      </c>
      <c r="S7" t="s">
        <v>14</v>
      </c>
      <c r="W7" t="s">
        <v>15</v>
      </c>
      <c r="AA7" s="6">
        <f>ABS(B7-$G$2)/$Y$12</f>
        <v>2.3332400857619939</v>
      </c>
      <c r="AB7" t="str">
        <f t="shared" si="9"/>
        <v>không lạc</v>
      </c>
    </row>
    <row r="8" spans="1:28" x14ac:dyDescent="0.3">
      <c r="A8" s="2">
        <v>6</v>
      </c>
      <c r="B8">
        <v>104</v>
      </c>
      <c r="C8">
        <v>2</v>
      </c>
      <c r="D8">
        <v>1E-4</v>
      </c>
      <c r="F8">
        <f t="shared" si="0"/>
        <v>208</v>
      </c>
      <c r="H8" s="4">
        <f t="shared" si="1"/>
        <v>1.2478915012296081E-3</v>
      </c>
      <c r="I8" s="4">
        <f t="shared" si="2"/>
        <v>1.2478915012296081</v>
      </c>
      <c r="J8" s="4">
        <f t="shared" si="3"/>
        <v>0.75210849877039188</v>
      </c>
      <c r="K8" s="4">
        <f t="shared" si="4"/>
        <v>0.4532983783968984</v>
      </c>
      <c r="L8">
        <f t="shared" si="5"/>
        <v>1.6947842000000017</v>
      </c>
      <c r="M8" s="5">
        <f>NORMDIST(B8,$G$2,$Y$12,0)</f>
        <v>2.4278698974327289E-3</v>
      </c>
      <c r="N8" s="5">
        <f t="shared" si="6"/>
        <v>2.4278698974327289</v>
      </c>
      <c r="O8" s="5">
        <f t="shared" si="7"/>
        <v>-0.42786989743272885</v>
      </c>
      <c r="P8" s="5">
        <f t="shared" si="8"/>
        <v>7.5404637341843592E-2</v>
      </c>
      <c r="T8" t="s">
        <v>8</v>
      </c>
      <c r="U8">
        <f>SUM(P2:P73)</f>
        <v>51.851735281597925</v>
      </c>
      <c r="AA8" s="6">
        <f>ABS(B8-$G$2)/$Y$12</f>
        <v>2.2557495482076266</v>
      </c>
      <c r="AB8" t="str">
        <f t="shared" si="9"/>
        <v>không lạc</v>
      </c>
    </row>
    <row r="9" spans="1:28" x14ac:dyDescent="0.3">
      <c r="A9" s="2">
        <v>7</v>
      </c>
      <c r="B9">
        <v>105</v>
      </c>
      <c r="C9">
        <v>6</v>
      </c>
      <c r="D9">
        <v>9.2999999999999992E-3</v>
      </c>
      <c r="F9">
        <f t="shared" si="0"/>
        <v>630</v>
      </c>
      <c r="H9" s="4">
        <f t="shared" si="1"/>
        <v>1.5819698831302199E-3</v>
      </c>
      <c r="I9" s="4">
        <f t="shared" si="2"/>
        <v>1.5819698831302198</v>
      </c>
      <c r="J9" s="4">
        <f t="shared" si="3"/>
        <v>4.4180301168697804</v>
      </c>
      <c r="K9" s="4">
        <f t="shared" si="4"/>
        <v>12.338408159165759</v>
      </c>
      <c r="L9">
        <f t="shared" si="5"/>
        <v>4.7410326000000049</v>
      </c>
      <c r="M9" s="5">
        <f>NORMDIST(B9,$G$2,$Y$12,0)</f>
        <v>2.8829415397682327E-3</v>
      </c>
      <c r="N9" s="5">
        <f t="shared" si="6"/>
        <v>2.8829415397682325</v>
      </c>
      <c r="O9" s="5">
        <f t="shared" si="7"/>
        <v>3.1170584602317675</v>
      </c>
      <c r="P9" s="5">
        <f t="shared" si="8"/>
        <v>3.3701874666815259</v>
      </c>
      <c r="S9" t="s">
        <v>9</v>
      </c>
      <c r="W9" t="s">
        <v>16</v>
      </c>
      <c r="AA9" s="6">
        <f>ABS(B9-$G$2)/$Y$12</f>
        <v>2.1782590106532598</v>
      </c>
      <c r="AB9" t="str">
        <f t="shared" si="9"/>
        <v>không lạc</v>
      </c>
    </row>
    <row r="10" spans="1:28" x14ac:dyDescent="0.3">
      <c r="A10" s="2">
        <v>8</v>
      </c>
      <c r="B10">
        <v>106</v>
      </c>
      <c r="C10">
        <v>2</v>
      </c>
      <c r="D10">
        <v>1E-4</v>
      </c>
      <c r="F10">
        <f t="shared" si="0"/>
        <v>212</v>
      </c>
      <c r="H10" s="4">
        <f t="shared" si="1"/>
        <v>1.9865661428628638E-3</v>
      </c>
      <c r="I10" s="4">
        <f t="shared" si="2"/>
        <v>1.9865661428628638</v>
      </c>
      <c r="J10" s="4">
        <f t="shared" si="3"/>
        <v>1.3433857137136185E-2</v>
      </c>
      <c r="K10" s="4">
        <f t="shared" si="4"/>
        <v>9.0844454502234445E-5</v>
      </c>
      <c r="L10">
        <f t="shared" si="5"/>
        <v>1.4699042000000015</v>
      </c>
      <c r="M10" s="5">
        <f>NORMDIST(B10,$G$2,$Y$12,0)</f>
        <v>3.4028156145488983E-3</v>
      </c>
      <c r="N10" s="5">
        <f t="shared" si="6"/>
        <v>3.4028156145488984</v>
      </c>
      <c r="O10" s="5">
        <f t="shared" si="7"/>
        <v>-1.4028156145488984</v>
      </c>
      <c r="P10" s="5">
        <f t="shared" si="8"/>
        <v>0.57831274783399667</v>
      </c>
      <c r="T10" t="s">
        <v>24</v>
      </c>
      <c r="U10">
        <f>CHIINV(0.05,72-2-1)</f>
        <v>89.391207872507977</v>
      </c>
      <c r="X10" t="s">
        <v>17</v>
      </c>
      <c r="Y10">
        <f>SUM(L2:L73)</f>
        <v>166.53390000000002</v>
      </c>
      <c r="AA10" s="6">
        <f>ABS(B10-$G$2)/$Y$12</f>
        <v>2.1007684730988925</v>
      </c>
      <c r="AB10" t="str">
        <f t="shared" si="9"/>
        <v>không lạc</v>
      </c>
    </row>
    <row r="11" spans="1:28" x14ac:dyDescent="0.3">
      <c r="A11" s="2">
        <v>9</v>
      </c>
      <c r="B11">
        <v>107</v>
      </c>
      <c r="C11">
        <v>5</v>
      </c>
      <c r="D11">
        <v>4.0000000000000001E-3</v>
      </c>
      <c r="F11">
        <f t="shared" si="0"/>
        <v>535</v>
      </c>
      <c r="H11" s="4">
        <f t="shared" si="1"/>
        <v>2.4713254137988341E-3</v>
      </c>
      <c r="I11" s="4">
        <f t="shared" si="2"/>
        <v>2.4713254137988341</v>
      </c>
      <c r="J11" s="4">
        <f t="shared" si="3"/>
        <v>2.5286745862011659</v>
      </c>
      <c r="K11" s="4">
        <f t="shared" si="4"/>
        <v>2.5873545940964151</v>
      </c>
      <c r="L11">
        <f t="shared" si="5"/>
        <v>3.4086605000000034</v>
      </c>
      <c r="M11" s="5">
        <f>NORMDIST(B11,$G$2,$Y$12,0)</f>
        <v>3.9923917899039778E-3</v>
      </c>
      <c r="N11" s="5">
        <f t="shared" si="6"/>
        <v>3.9923917899039778</v>
      </c>
      <c r="O11" s="5">
        <f t="shared" si="7"/>
        <v>1.0076082100960222</v>
      </c>
      <c r="P11" s="5">
        <f t="shared" si="8"/>
        <v>0.25430227254257737</v>
      </c>
      <c r="S11" t="s">
        <v>32</v>
      </c>
      <c r="W11" t="s">
        <v>18</v>
      </c>
      <c r="AA11" s="6">
        <f>ABS(B11-$G$2)/$Y$12</f>
        <v>2.0232779355445256</v>
      </c>
      <c r="AB11" t="str">
        <f t="shared" si="9"/>
        <v>không lạc</v>
      </c>
    </row>
    <row r="12" spans="1:28" x14ac:dyDescent="0.3">
      <c r="A12" s="2">
        <v>10</v>
      </c>
      <c r="B12">
        <v>108</v>
      </c>
      <c r="C12">
        <v>8</v>
      </c>
      <c r="D12">
        <v>3.2099999999999997E-2</v>
      </c>
      <c r="F12">
        <f t="shared" si="0"/>
        <v>864</v>
      </c>
      <c r="H12" s="4">
        <f t="shared" si="1"/>
        <v>3.0459085725070755E-3</v>
      </c>
      <c r="I12" s="4">
        <f t="shared" si="2"/>
        <v>3.0459085725070754</v>
      </c>
      <c r="J12" s="4">
        <f t="shared" si="3"/>
        <v>4.9540914274929246</v>
      </c>
      <c r="K12" s="4">
        <f t="shared" si="4"/>
        <v>8.0577014338147457</v>
      </c>
      <c r="L12">
        <f t="shared" si="5"/>
        <v>5.0440968000000055</v>
      </c>
      <c r="M12" s="5">
        <f>NORMDIST(B12,$G$2,$Y$12,0)</f>
        <v>4.6560758473691063E-3</v>
      </c>
      <c r="N12" s="5">
        <f t="shared" si="6"/>
        <v>4.656075847369106</v>
      </c>
      <c r="O12" s="5">
        <f t="shared" si="7"/>
        <v>3.343924152630894</v>
      </c>
      <c r="P12" s="5">
        <f t="shared" si="8"/>
        <v>2.4015563975115404</v>
      </c>
      <c r="X12" t="s">
        <v>19</v>
      </c>
      <c r="Y12">
        <f>SQRT(Y10)</f>
        <v>12.904801432025215</v>
      </c>
      <c r="AA12" s="6">
        <f>ABS(B12-$G$2)/$Y$12</f>
        <v>1.9457873979901585</v>
      </c>
      <c r="AB12" t="str">
        <f t="shared" si="9"/>
        <v>không lạc</v>
      </c>
    </row>
    <row r="13" spans="1:28" x14ac:dyDescent="0.3">
      <c r="A13" s="2">
        <v>11</v>
      </c>
      <c r="B13">
        <v>109</v>
      </c>
      <c r="C13">
        <v>5</v>
      </c>
      <c r="D13">
        <v>4.0000000000000001E-3</v>
      </c>
      <c r="F13">
        <f t="shared" si="0"/>
        <v>545</v>
      </c>
      <c r="H13" s="4">
        <f t="shared" si="1"/>
        <v>3.7196411934533576E-3</v>
      </c>
      <c r="I13" s="4">
        <f t="shared" si="2"/>
        <v>3.7196411934533575</v>
      </c>
      <c r="J13" s="4">
        <f t="shared" si="3"/>
        <v>1.2803588065466425</v>
      </c>
      <c r="K13" s="4">
        <f t="shared" si="4"/>
        <v>0.44071957165835673</v>
      </c>
      <c r="L13">
        <f t="shared" si="5"/>
        <v>2.9064605000000032</v>
      </c>
      <c r="M13" s="5">
        <f>NORMDIST(B13,$G$2,$Y$12,0)</f>
        <v>5.3975800825657476E-3</v>
      </c>
      <c r="N13" s="5">
        <f t="shared" si="6"/>
        <v>5.3975800825657476</v>
      </c>
      <c r="O13" s="5">
        <f t="shared" si="7"/>
        <v>-0.39758008256574762</v>
      </c>
      <c r="P13" s="5">
        <f t="shared" si="8"/>
        <v>2.9285331506901501E-2</v>
      </c>
      <c r="AA13" s="6">
        <f>ABS(B13-$G$2)/$Y$12</f>
        <v>1.8682968604357915</v>
      </c>
      <c r="AB13" t="str">
        <f t="shared" si="9"/>
        <v>không lạc</v>
      </c>
    </row>
    <row r="14" spans="1:28" x14ac:dyDescent="0.3">
      <c r="A14" s="2">
        <v>12</v>
      </c>
      <c r="B14">
        <v>110</v>
      </c>
      <c r="C14">
        <v>9</v>
      </c>
      <c r="D14">
        <v>4.9500000000000002E-2</v>
      </c>
      <c r="F14">
        <f t="shared" si="0"/>
        <v>990</v>
      </c>
      <c r="H14" s="4">
        <f t="shared" si="1"/>
        <v>4.5011039932779722E-3</v>
      </c>
      <c r="I14" s="4">
        <f t="shared" si="2"/>
        <v>4.5011039932779724</v>
      </c>
      <c r="J14" s="4">
        <f t="shared" si="3"/>
        <v>4.4988960067220276</v>
      </c>
      <c r="K14" s="4">
        <f t="shared" si="4"/>
        <v>4.4966891032791683</v>
      </c>
      <c r="L14">
        <f t="shared" si="5"/>
        <v>4.8066489000000052</v>
      </c>
      <c r="M14" s="5">
        <f>NORMDIST(B14,$G$2,$Y$12,0)</f>
        <v>6.2197123306602211E-3</v>
      </c>
      <c r="N14" s="5">
        <f t="shared" si="6"/>
        <v>6.2197123306602213</v>
      </c>
      <c r="O14" s="5">
        <f t="shared" si="7"/>
        <v>2.7802876693397787</v>
      </c>
      <c r="P14" s="5">
        <f t="shared" si="8"/>
        <v>1.2428226762478387</v>
      </c>
      <c r="AA14" s="6">
        <f>ABS(B14-$G$2)/$Y$12</f>
        <v>1.7908063228814244</v>
      </c>
      <c r="AB14" t="str">
        <f t="shared" si="9"/>
        <v>không lạc</v>
      </c>
    </row>
    <row r="15" spans="1:28" x14ac:dyDescent="0.3">
      <c r="A15" s="2">
        <v>13</v>
      </c>
      <c r="B15">
        <v>111</v>
      </c>
      <c r="C15">
        <v>5</v>
      </c>
      <c r="D15">
        <v>4.0000000000000001E-3</v>
      </c>
      <c r="F15">
        <f t="shared" si="0"/>
        <v>555</v>
      </c>
      <c r="H15" s="4">
        <f t="shared" si="1"/>
        <v>5.3976752481552275E-3</v>
      </c>
      <c r="I15" s="4">
        <f t="shared" si="2"/>
        <v>5.3976752481552275</v>
      </c>
      <c r="J15" s="4">
        <f t="shared" si="3"/>
        <v>-0.39767524815522748</v>
      </c>
      <c r="K15" s="4">
        <f t="shared" si="4"/>
        <v>2.9298836207193358E-2</v>
      </c>
      <c r="L15">
        <f t="shared" si="5"/>
        <v>2.4442605000000031</v>
      </c>
      <c r="M15" s="5">
        <f>NORMDIST(B15,$G$2,$Y$12,0)</f>
        <v>7.1241598933829333E-3</v>
      </c>
      <c r="N15" s="5">
        <f t="shared" si="6"/>
        <v>7.1241598933829335</v>
      </c>
      <c r="O15" s="5">
        <f t="shared" si="7"/>
        <v>-2.1241598933829335</v>
      </c>
      <c r="P15" s="5">
        <f t="shared" si="8"/>
        <v>0.63334559024250492</v>
      </c>
      <c r="AA15" s="6">
        <f>ABS(B15-$G$2)/$Y$12</f>
        <v>1.7133157853270573</v>
      </c>
      <c r="AB15" t="str">
        <f t="shared" si="9"/>
        <v>không lạc</v>
      </c>
    </row>
    <row r="16" spans="1:28" x14ac:dyDescent="0.3">
      <c r="A16" s="2">
        <v>14</v>
      </c>
      <c r="B16">
        <v>112</v>
      </c>
      <c r="C16">
        <v>13</v>
      </c>
      <c r="D16">
        <v>0.1069</v>
      </c>
      <c r="F16">
        <f t="shared" si="0"/>
        <v>1456</v>
      </c>
      <c r="H16" s="4">
        <f t="shared" si="1"/>
        <v>6.4150406453744686E-3</v>
      </c>
      <c r="I16" s="4">
        <f t="shared" si="2"/>
        <v>6.4150406453744688</v>
      </c>
      <c r="J16" s="4">
        <f t="shared" si="3"/>
        <v>6.5849593546255312</v>
      </c>
      <c r="K16" s="4">
        <f t="shared" si="4"/>
        <v>6.7593787941680477</v>
      </c>
      <c r="L16">
        <f t="shared" si="5"/>
        <v>5.7932173000000073</v>
      </c>
      <c r="M16" s="5">
        <f>NORMDIST(B16,$G$2,$Y$12,0)</f>
        <v>8.1112758915494292E-3</v>
      </c>
      <c r="N16" s="5">
        <f t="shared" si="6"/>
        <v>8.111275891549429</v>
      </c>
      <c r="O16" s="5">
        <f t="shared" si="7"/>
        <v>4.888724108450571</v>
      </c>
      <c r="P16" s="5">
        <f t="shared" si="8"/>
        <v>2.946469054695227</v>
      </c>
      <c r="AA16" s="6">
        <f>ABS(B16-$G$2)/$Y$12</f>
        <v>1.6358252477726902</v>
      </c>
      <c r="AB16" t="str">
        <f t="shared" si="9"/>
        <v>không lạc</v>
      </c>
    </row>
    <row r="17" spans="1:28" x14ac:dyDescent="0.3">
      <c r="A17" s="2">
        <v>15</v>
      </c>
      <c r="B17">
        <v>113</v>
      </c>
      <c r="C17">
        <v>8</v>
      </c>
      <c r="D17">
        <v>3.2099999999999997E-2</v>
      </c>
      <c r="F17">
        <f t="shared" si="0"/>
        <v>904</v>
      </c>
      <c r="H17" s="4">
        <f t="shared" si="1"/>
        <v>7.556690799166349E-3</v>
      </c>
      <c r="I17" s="4">
        <f t="shared" si="2"/>
        <v>7.5566907991663488</v>
      </c>
      <c r="J17" s="4">
        <f t="shared" si="3"/>
        <v>0.44330920083365122</v>
      </c>
      <c r="K17" s="4">
        <f t="shared" si="4"/>
        <v>2.6006495801766939E-2</v>
      </c>
      <c r="L17">
        <f t="shared" si="5"/>
        <v>3.235296800000004</v>
      </c>
      <c r="M17" s="5">
        <f>NORMDIST(B17,$G$2,$Y$12,0)</f>
        <v>9.1798766258481927E-3</v>
      </c>
      <c r="N17" s="5">
        <f t="shared" si="6"/>
        <v>9.179876625848193</v>
      </c>
      <c r="O17" s="5">
        <f t="shared" si="7"/>
        <v>-1.179876625848193</v>
      </c>
      <c r="P17" s="5">
        <f t="shared" si="8"/>
        <v>0.15164788253287556</v>
      </c>
      <c r="AA17" s="6">
        <f>ABS(B17-$G$2)/$Y$12</f>
        <v>1.5583347102183231</v>
      </c>
      <c r="AB17" t="str">
        <f t="shared" si="9"/>
        <v>không lạc</v>
      </c>
    </row>
    <row r="18" spans="1:28" x14ac:dyDescent="0.3">
      <c r="A18" s="2">
        <v>16</v>
      </c>
      <c r="B18">
        <v>114</v>
      </c>
      <c r="C18">
        <v>13</v>
      </c>
      <c r="D18">
        <v>0.1069</v>
      </c>
      <c r="F18">
        <f t="shared" si="0"/>
        <v>1482</v>
      </c>
      <c r="H18" s="4">
        <f t="shared" si="1"/>
        <v>8.8234308094476757E-3</v>
      </c>
      <c r="I18" s="4">
        <f t="shared" si="2"/>
        <v>8.8234308094476752</v>
      </c>
      <c r="J18" s="4">
        <f t="shared" si="3"/>
        <v>4.1765691905523248</v>
      </c>
      <c r="K18" s="4">
        <f t="shared" si="4"/>
        <v>1.9769781823180452</v>
      </c>
      <c r="L18">
        <f t="shared" si="5"/>
        <v>4.7474973000000062</v>
      </c>
      <c r="M18" s="5">
        <f>NORMDIST(B18,$G$2,$Y$12,0)</f>
        <v>1.0327059308977588E-2</v>
      </c>
      <c r="N18" s="5">
        <f t="shared" si="6"/>
        <v>10.327059308977589</v>
      </c>
      <c r="O18" s="5">
        <f t="shared" si="7"/>
        <v>2.6729406910224114</v>
      </c>
      <c r="P18" s="5">
        <f t="shared" si="8"/>
        <v>0.69183411501397729</v>
      </c>
      <c r="AA18" s="6">
        <f>ABS(B18-$G$2)/$Y$12</f>
        <v>1.4808441726639561</v>
      </c>
      <c r="AB18" t="str">
        <f t="shared" si="9"/>
        <v>không lạc</v>
      </c>
    </row>
    <row r="19" spans="1:28" x14ac:dyDescent="0.3">
      <c r="A19" s="2">
        <v>17</v>
      </c>
      <c r="B19">
        <v>115</v>
      </c>
      <c r="C19">
        <v>11</v>
      </c>
      <c r="D19">
        <v>8.6599999999999996E-2</v>
      </c>
      <c r="F19">
        <f t="shared" si="0"/>
        <v>1265</v>
      </c>
      <c r="H19" s="4">
        <f t="shared" si="1"/>
        <v>1.0212929348222438E-2</v>
      </c>
      <c r="I19" s="4">
        <f t="shared" si="2"/>
        <v>10.212929348222438</v>
      </c>
      <c r="J19" s="4">
        <f t="shared" si="3"/>
        <v>0.78707065177756164</v>
      </c>
      <c r="K19" s="4">
        <f t="shared" si="4"/>
        <v>6.0656466892858349E-2</v>
      </c>
      <c r="L19">
        <f t="shared" si="5"/>
        <v>3.607693100000005</v>
      </c>
      <c r="M19" s="5">
        <f>NORMDIST(B19,$G$2,$Y$12,0)</f>
        <v>1.154804994797118E-2</v>
      </c>
      <c r="N19" s="5">
        <f t="shared" si="6"/>
        <v>11.54804994797118</v>
      </c>
      <c r="O19" s="5">
        <f t="shared" si="7"/>
        <v>-0.54804994797117956</v>
      </c>
      <c r="P19" s="5">
        <f t="shared" si="8"/>
        <v>2.6009477515637276E-2</v>
      </c>
      <c r="AA19" s="6">
        <f>ABS(B19-$G$2)/$Y$12</f>
        <v>1.403353635109589</v>
      </c>
      <c r="AB19" t="str">
        <f t="shared" si="9"/>
        <v>không lạc</v>
      </c>
    </row>
    <row r="20" spans="1:28" x14ac:dyDescent="0.3">
      <c r="A20" s="2">
        <v>18</v>
      </c>
      <c r="B20">
        <v>116</v>
      </c>
      <c r="C20">
        <v>15</v>
      </c>
      <c r="D20">
        <v>9.8000000000000004E-2</v>
      </c>
      <c r="F20">
        <f t="shared" si="0"/>
        <v>1740</v>
      </c>
      <c r="H20" s="4">
        <f t="shared" si="1"/>
        <v>1.1719336427085263E-2</v>
      </c>
      <c r="I20" s="4">
        <f t="shared" si="2"/>
        <v>11.719336427085263</v>
      </c>
      <c r="J20" s="4">
        <f t="shared" si="3"/>
        <v>3.2806635729147366</v>
      </c>
      <c r="K20" s="4">
        <f t="shared" si="4"/>
        <v>0.91837567302660905</v>
      </c>
      <c r="L20">
        <f t="shared" si="5"/>
        <v>4.3912815000000061</v>
      </c>
      <c r="M20" s="5">
        <f>NORMDIST(B20,$G$2,$Y$12,0)</f>
        <v>1.2836091131439105E-2</v>
      </c>
      <c r="N20" s="5">
        <f t="shared" si="6"/>
        <v>12.836091131439105</v>
      </c>
      <c r="O20" s="5">
        <f t="shared" si="7"/>
        <v>2.1639088685608954</v>
      </c>
      <c r="P20" s="5">
        <f t="shared" si="8"/>
        <v>0.36479186252953322</v>
      </c>
      <c r="AA20" s="6">
        <f>ABS(B20-$G$2)/$Y$12</f>
        <v>1.3258630975552219</v>
      </c>
      <c r="AB20" t="str">
        <f t="shared" si="9"/>
        <v>không lạc</v>
      </c>
    </row>
    <row r="21" spans="1:28" x14ac:dyDescent="0.3">
      <c r="A21" s="2">
        <v>19</v>
      </c>
      <c r="B21">
        <v>117</v>
      </c>
      <c r="C21">
        <v>12</v>
      </c>
      <c r="D21">
        <v>0.10009999999999999</v>
      </c>
      <c r="F21">
        <f t="shared" si="0"/>
        <v>1404</v>
      </c>
      <c r="H21" s="4">
        <f t="shared" si="1"/>
        <v>1.3332998904353121E-2</v>
      </c>
      <c r="I21" s="4">
        <f t="shared" si="2"/>
        <v>13.33299890435312</v>
      </c>
      <c r="J21" s="4">
        <f t="shared" si="3"/>
        <v>-1.3329989043531203</v>
      </c>
      <c r="K21" s="4">
        <f t="shared" si="4"/>
        <v>0.1332697986217099</v>
      </c>
      <c r="L21">
        <f t="shared" si="5"/>
        <v>3.114385200000005</v>
      </c>
      <c r="M21" s="5">
        <f>NORMDIST(B21,$G$2,$Y$12,0)</f>
        <v>1.4182378954687099E-2</v>
      </c>
      <c r="N21" s="5">
        <f t="shared" si="6"/>
        <v>14.182378954687099</v>
      </c>
      <c r="O21" s="5">
        <f t="shared" si="7"/>
        <v>-2.1823789546870991</v>
      </c>
      <c r="P21" s="5">
        <f t="shared" si="8"/>
        <v>0.33582362430719825</v>
      </c>
      <c r="R21" s="6"/>
      <c r="T21" s="6"/>
      <c r="AA21" s="6">
        <f>ABS(B21-$G$2)/$Y$12</f>
        <v>1.2483725600008548</v>
      </c>
      <c r="AB21" t="str">
        <f t="shared" si="9"/>
        <v>không lạc</v>
      </c>
    </row>
    <row r="22" spans="1:28" x14ac:dyDescent="0.3">
      <c r="A22" s="2">
        <v>20</v>
      </c>
      <c r="B22">
        <v>118</v>
      </c>
      <c r="C22">
        <v>12</v>
      </c>
      <c r="D22">
        <v>0.10009999999999999</v>
      </c>
      <c r="F22">
        <f t="shared" si="0"/>
        <v>1416</v>
      </c>
      <c r="H22" s="4">
        <f t="shared" si="1"/>
        <v>1.5040300713207191E-2</v>
      </c>
      <c r="I22" s="4">
        <f t="shared" si="2"/>
        <v>15.040300713207191</v>
      </c>
      <c r="J22" s="4">
        <f t="shared" si="3"/>
        <v>-3.0403007132071913</v>
      </c>
      <c r="K22" s="4">
        <f t="shared" si="4"/>
        <v>0.61457736803169871</v>
      </c>
      <c r="L22">
        <f t="shared" si="5"/>
        <v>2.7397452000000047</v>
      </c>
      <c r="M22" s="5">
        <f>NORMDIST(B22,$G$2,$Y$12,0)</f>
        <v>1.557605726236474E-2</v>
      </c>
      <c r="N22" s="5">
        <f t="shared" si="6"/>
        <v>15.57605726236474</v>
      </c>
      <c r="O22" s="5">
        <f t="shared" si="7"/>
        <v>-3.5760572623647402</v>
      </c>
      <c r="P22" s="5">
        <f t="shared" si="8"/>
        <v>0.8210155707767417</v>
      </c>
      <c r="R22" s="6"/>
      <c r="T22" s="6"/>
      <c r="AA22" s="6">
        <f>ABS(B22-$G$2)/$Y$12</f>
        <v>1.1708820224464878</v>
      </c>
      <c r="AB22" t="str">
        <f t="shared" si="9"/>
        <v>không lạc</v>
      </c>
    </row>
    <row r="23" spans="1:28" x14ac:dyDescent="0.3">
      <c r="A23" s="2">
        <v>21</v>
      </c>
      <c r="B23">
        <v>119</v>
      </c>
      <c r="C23">
        <v>13</v>
      </c>
      <c r="D23">
        <v>0.1069</v>
      </c>
      <c r="F23">
        <f t="shared" si="0"/>
        <v>1547</v>
      </c>
      <c r="H23" s="4">
        <f t="shared" si="1"/>
        <v>1.6823650654916041E-2</v>
      </c>
      <c r="I23" s="4">
        <f t="shared" si="2"/>
        <v>16.82365065491604</v>
      </c>
      <c r="J23" s="4">
        <f t="shared" si="3"/>
        <v>-3.8236506549160403</v>
      </c>
      <c r="K23" s="4">
        <f t="shared" si="4"/>
        <v>0.86903280570484642</v>
      </c>
      <c r="L23">
        <f t="shared" si="5"/>
        <v>2.5881973000000049</v>
      </c>
      <c r="M23" s="5">
        <f>NORMDIST(B23,$G$2,$Y$12,0)</f>
        <v>1.7004275798848827E-2</v>
      </c>
      <c r="N23" s="5">
        <f t="shared" si="6"/>
        <v>17.004275798848827</v>
      </c>
      <c r="O23" s="5">
        <f t="shared" si="7"/>
        <v>-4.0042757988488269</v>
      </c>
      <c r="P23" s="5">
        <f t="shared" si="8"/>
        <v>0.94295251752691001</v>
      </c>
      <c r="R23" s="6"/>
      <c r="T23" s="6"/>
      <c r="AA23" s="6">
        <f>ABS(B23-$G$2)/$Y$12</f>
        <v>1.0933914848921207</v>
      </c>
      <c r="AB23" t="str">
        <f t="shared" si="9"/>
        <v>không lạc</v>
      </c>
    </row>
    <row r="24" spans="1:28" x14ac:dyDescent="0.3">
      <c r="A24" s="2">
        <v>22</v>
      </c>
      <c r="B24">
        <v>120</v>
      </c>
      <c r="C24">
        <v>24</v>
      </c>
      <c r="D24">
        <v>3.8999999999999998E-3</v>
      </c>
      <c r="F24">
        <f t="shared" si="0"/>
        <v>2880</v>
      </c>
      <c r="H24" s="4">
        <f t="shared" si="1"/>
        <v>1.8661634488965594E-2</v>
      </c>
      <c r="I24" s="4">
        <f t="shared" si="2"/>
        <v>18.661634488965593</v>
      </c>
      <c r="J24" s="4">
        <f t="shared" si="3"/>
        <v>5.3383655110344073</v>
      </c>
      <c r="K24" s="4">
        <f t="shared" si="4"/>
        <v>1.5270980870540718</v>
      </c>
      <c r="L24">
        <f t="shared" si="5"/>
        <v>4.1249304000000082</v>
      </c>
      <c r="M24" s="5">
        <f>NORMDIST(B24,$G$2,$Y$12,0)</f>
        <v>1.8452316759551911E-2</v>
      </c>
      <c r="N24" s="5">
        <f t="shared" si="6"/>
        <v>18.452316759551909</v>
      </c>
      <c r="O24" s="5">
        <f t="shared" si="7"/>
        <v>5.5476832404480909</v>
      </c>
      <c r="P24" s="5">
        <f t="shared" si="8"/>
        <v>1.6679092244835281</v>
      </c>
      <c r="R24" s="6"/>
      <c r="T24" s="6"/>
      <c r="AA24" s="6">
        <f>ABS(B24-$G$2)/$Y$12</f>
        <v>1.0159009473377536</v>
      </c>
      <c r="AB24" t="str">
        <f t="shared" si="9"/>
        <v>không lạc</v>
      </c>
    </row>
    <row r="25" spans="1:28" x14ac:dyDescent="0.3">
      <c r="A25" s="2">
        <v>23</v>
      </c>
      <c r="B25">
        <v>121</v>
      </c>
      <c r="C25">
        <v>20</v>
      </c>
      <c r="D25">
        <v>2.7099999999999999E-2</v>
      </c>
      <c r="F25">
        <f t="shared" si="0"/>
        <v>2420</v>
      </c>
      <c r="H25" s="4">
        <f t="shared" si="1"/>
        <v>2.0529340221704221E-2</v>
      </c>
      <c r="I25" s="4">
        <f t="shared" si="2"/>
        <v>20.529340221704221</v>
      </c>
      <c r="J25" s="4">
        <f t="shared" si="3"/>
        <v>-0.52934022170422068</v>
      </c>
      <c r="K25" s="4">
        <f t="shared" si="4"/>
        <v>1.3648810302127327E-2</v>
      </c>
      <c r="L25">
        <f t="shared" si="5"/>
        <v>2.9330420000000066</v>
      </c>
      <c r="M25" s="5">
        <f>NORMDIST(B25,$G$2,$Y$12,0)</f>
        <v>1.9903791695298982E-2</v>
      </c>
      <c r="N25" s="5">
        <f t="shared" si="6"/>
        <v>19.903791695298981</v>
      </c>
      <c r="O25" s="5">
        <f t="shared" si="7"/>
        <v>9.6208304701018932E-2</v>
      </c>
      <c r="P25" s="5">
        <f t="shared" si="8"/>
        <v>4.6503892500192605E-4</v>
      </c>
      <c r="R25" s="6"/>
      <c r="T25" s="6"/>
      <c r="AA25" s="6">
        <f>ABS(B25-$G$2)/$Y$12</f>
        <v>0.93841040978338641</v>
      </c>
      <c r="AB25" t="str">
        <f t="shared" si="9"/>
        <v>không lạc</v>
      </c>
    </row>
    <row r="26" spans="1:28" x14ac:dyDescent="0.3">
      <c r="A26" s="2">
        <v>24</v>
      </c>
      <c r="B26">
        <v>122</v>
      </c>
      <c r="C26">
        <v>19</v>
      </c>
      <c r="D26">
        <v>3.9E-2</v>
      </c>
      <c r="F26">
        <f t="shared" si="0"/>
        <v>2318</v>
      </c>
      <c r="H26" s="4">
        <f t="shared" si="1"/>
        <v>2.2398856368123363E-2</v>
      </c>
      <c r="I26" s="4">
        <f t="shared" si="2"/>
        <v>22.398856368123365</v>
      </c>
      <c r="J26" s="4">
        <f t="shared" si="3"/>
        <v>-3.398856368123365</v>
      </c>
      <c r="K26" s="4">
        <f t="shared" si="4"/>
        <v>0.51575064464331966</v>
      </c>
      <c r="L26">
        <f t="shared" si="5"/>
        <v>2.3452099000000057</v>
      </c>
      <c r="M26" s="5">
        <f>NORMDIST(B26,$G$2,$Y$12,0)</f>
        <v>2.1340907834744727E-2</v>
      </c>
      <c r="N26" s="5">
        <f t="shared" si="6"/>
        <v>21.340907834744726</v>
      </c>
      <c r="O26" s="5">
        <f t="shared" si="7"/>
        <v>-2.3409078347447263</v>
      </c>
      <c r="P26" s="5">
        <f t="shared" si="8"/>
        <v>0.25677677506519214</v>
      </c>
      <c r="R26" s="6"/>
      <c r="T26" s="6"/>
      <c r="AA26" s="6">
        <f>ABS(B26-$G$2)/$Y$12</f>
        <v>0.86091987222901933</v>
      </c>
      <c r="AB26" t="str">
        <f t="shared" si="9"/>
        <v>không lạc</v>
      </c>
    </row>
    <row r="27" spans="1:28" x14ac:dyDescent="0.3">
      <c r="A27" s="2">
        <v>25</v>
      </c>
      <c r="B27">
        <v>123</v>
      </c>
      <c r="C27">
        <v>24</v>
      </c>
      <c r="D27">
        <v>6.7999999999999996E-3</v>
      </c>
      <c r="F27">
        <f t="shared" si="0"/>
        <v>2952</v>
      </c>
      <c r="H27" s="4">
        <f t="shared" si="1"/>
        <v>2.4239933098869113E-2</v>
      </c>
      <c r="I27" s="4">
        <f t="shared" si="2"/>
        <v>24.239933098869113</v>
      </c>
      <c r="J27" s="4">
        <f t="shared" si="3"/>
        <v>-0.23993309886911263</v>
      </c>
      <c r="K27" s="4">
        <f t="shared" si="4"/>
        <v>2.3749195881906599E-3</v>
      </c>
      <c r="L27">
        <f t="shared" si="5"/>
        <v>2.4530904000000064</v>
      </c>
      <c r="M27" s="5">
        <f>NORMDIST(B27,$G$2,$Y$12,0)</f>
        <v>2.2744799785545462E-2</v>
      </c>
      <c r="N27" s="5">
        <f t="shared" si="6"/>
        <v>22.74479978554546</v>
      </c>
      <c r="O27" s="5">
        <f t="shared" si="7"/>
        <v>1.2552002144545398</v>
      </c>
      <c r="P27" s="5">
        <f t="shared" si="8"/>
        <v>6.9269793237221003E-2</v>
      </c>
      <c r="R27" s="6"/>
      <c r="T27" s="6"/>
      <c r="AA27" s="6">
        <f>ABS(B27-$G$2)/$Y$12</f>
        <v>0.78342933467465226</v>
      </c>
      <c r="AB27" t="str">
        <f t="shared" si="9"/>
        <v>không lạc</v>
      </c>
    </row>
    <row r="28" spans="1:28" x14ac:dyDescent="0.3">
      <c r="A28" s="2">
        <v>26</v>
      </c>
      <c r="B28">
        <v>124</v>
      </c>
      <c r="C28">
        <v>18</v>
      </c>
      <c r="D28">
        <v>5.3499999999999999E-2</v>
      </c>
      <c r="F28">
        <f t="shared" si="0"/>
        <v>2232</v>
      </c>
      <c r="H28" s="4">
        <f t="shared" si="1"/>
        <v>2.6020786248310217E-2</v>
      </c>
      <c r="I28" s="4">
        <f t="shared" si="2"/>
        <v>26.020786248310216</v>
      </c>
      <c r="J28" s="4">
        <f t="shared" si="3"/>
        <v>-8.0207862483102161</v>
      </c>
      <c r="K28" s="4">
        <f t="shared" si="4"/>
        <v>2.4723700286058818</v>
      </c>
      <c r="L28">
        <f t="shared" si="5"/>
        <v>1.4938578000000045</v>
      </c>
      <c r="M28" s="5">
        <f>NORMDIST(B28,$G$2,$Y$12,0)</f>
        <v>2.4095919407937837E-2</v>
      </c>
      <c r="N28" s="5">
        <f t="shared" si="6"/>
        <v>24.095919407937835</v>
      </c>
      <c r="O28" s="5">
        <f t="shared" si="7"/>
        <v>-6.0959194079378349</v>
      </c>
      <c r="P28" s="5">
        <f t="shared" si="8"/>
        <v>1.542179520065609</v>
      </c>
      <c r="R28" s="6"/>
      <c r="T28" s="6"/>
      <c r="AA28" s="6">
        <f>ABS(B28-$G$2)/$Y$12</f>
        <v>0.70593879712028518</v>
      </c>
      <c r="AB28" t="str">
        <f t="shared" si="9"/>
        <v>không lạc</v>
      </c>
    </row>
    <row r="29" spans="1:28" x14ac:dyDescent="0.3">
      <c r="A29" s="2">
        <v>27</v>
      </c>
      <c r="B29">
        <v>125</v>
      </c>
      <c r="C29">
        <v>25</v>
      </c>
      <c r="D29">
        <v>2.2000000000000001E-3</v>
      </c>
      <c r="F29">
        <f t="shared" si="0"/>
        <v>3125</v>
      </c>
      <c r="H29" s="4">
        <f t="shared" si="1"/>
        <v>2.7709014860100557E-2</v>
      </c>
      <c r="I29" s="4">
        <f t="shared" si="2"/>
        <v>27.709014860100556</v>
      </c>
      <c r="J29" s="4">
        <f t="shared" si="3"/>
        <v>-2.7090148601005559</v>
      </c>
      <c r="K29" s="4">
        <f t="shared" si="4"/>
        <v>0.26485104393996495</v>
      </c>
      <c r="L29">
        <f t="shared" si="5"/>
        <v>1.6443025000000056</v>
      </c>
      <c r="M29" s="5">
        <f>NORMDIST(B29,$G$2,$Y$12,0)</f>
        <v>2.5374473595755089E-2</v>
      </c>
      <c r="N29" s="5">
        <f t="shared" si="6"/>
        <v>25.374473595755088</v>
      </c>
      <c r="O29" s="5">
        <f t="shared" si="7"/>
        <v>-0.37447359575508798</v>
      </c>
      <c r="P29" s="5">
        <f t="shared" si="8"/>
        <v>5.5264387412239475E-3</v>
      </c>
      <c r="R29" s="6"/>
      <c r="T29" s="6"/>
      <c r="AA29" s="6">
        <f>ABS(B29-$G$2)/$Y$12</f>
        <v>0.6284482595659181</v>
      </c>
      <c r="AB29" t="str">
        <f t="shared" si="9"/>
        <v>không lạc</v>
      </c>
    </row>
    <row r="30" spans="1:28" x14ac:dyDescent="0.3">
      <c r="A30" s="2">
        <v>28</v>
      </c>
      <c r="B30">
        <v>126</v>
      </c>
      <c r="C30">
        <v>21</v>
      </c>
      <c r="D30">
        <v>1.7899999999999999E-2</v>
      </c>
      <c r="F30">
        <f t="shared" si="0"/>
        <v>2646</v>
      </c>
      <c r="H30" s="4">
        <f t="shared" si="1"/>
        <v>2.9272594984349112E-2</v>
      </c>
      <c r="I30" s="4">
        <f t="shared" si="2"/>
        <v>29.272594984349112</v>
      </c>
      <c r="J30" s="4">
        <f t="shared" si="3"/>
        <v>-8.2725949843491122</v>
      </c>
      <c r="K30" s="4">
        <f t="shared" si="4"/>
        <v>2.3378804582124677</v>
      </c>
      <c r="L30">
        <f t="shared" si="5"/>
        <v>1.0615941000000042</v>
      </c>
      <c r="M30" s="5">
        <f>NORMDIST(B30,$G$2,$Y$12,0)</f>
        <v>2.6560896927680558E-2</v>
      </c>
      <c r="N30" s="5">
        <f t="shared" si="6"/>
        <v>26.56089692768056</v>
      </c>
      <c r="O30" s="5">
        <f t="shared" si="7"/>
        <v>-5.5608969276805595</v>
      </c>
      <c r="P30" s="5">
        <f t="shared" si="8"/>
        <v>1.1642518972339351</v>
      </c>
      <c r="R30" s="6"/>
      <c r="T30" s="6"/>
      <c r="AA30" s="6">
        <f>ABS(B30-$G$2)/$Y$12</f>
        <v>0.55095772201155102</v>
      </c>
      <c r="AB30" t="str">
        <f t="shared" si="9"/>
        <v>không lạc</v>
      </c>
    </row>
    <row r="31" spans="1:28" x14ac:dyDescent="0.3">
      <c r="A31" s="2">
        <v>29</v>
      </c>
      <c r="B31">
        <v>127</v>
      </c>
      <c r="C31">
        <v>30</v>
      </c>
      <c r="D31">
        <v>1E-4</v>
      </c>
      <c r="F31">
        <f t="shared" si="0"/>
        <v>3810</v>
      </c>
      <c r="H31" s="4">
        <f t="shared" si="1"/>
        <v>3.0680906443832347E-2</v>
      </c>
      <c r="I31" s="4">
        <f t="shared" si="2"/>
        <v>30.680906443832345</v>
      </c>
      <c r="J31" s="4">
        <f t="shared" si="3"/>
        <v>-0.68090644383234533</v>
      </c>
      <c r="K31" s="4">
        <f t="shared" si="4"/>
        <v>1.5111469607365957E-2</v>
      </c>
      <c r="L31">
        <f t="shared" si="5"/>
        <v>1.1199630000000049</v>
      </c>
      <c r="M31" s="5">
        <f>NORMDIST(B31,$G$2,$Y$12,0)</f>
        <v>2.7636343838808933E-2</v>
      </c>
      <c r="N31" s="5">
        <f t="shared" si="6"/>
        <v>27.636343838808934</v>
      </c>
      <c r="O31" s="5">
        <f t="shared" si="7"/>
        <v>2.3636561611910665</v>
      </c>
      <c r="P31" s="5">
        <f t="shared" si="8"/>
        <v>0.20215664130256641</v>
      </c>
      <c r="R31" s="6"/>
      <c r="T31" s="6"/>
      <c r="AA31" s="6">
        <f>ABS(B31-$G$2)/$Y$12</f>
        <v>0.47346718445718394</v>
      </c>
      <c r="AB31" t="str">
        <f t="shared" si="9"/>
        <v>không lạc</v>
      </c>
    </row>
    <row r="32" spans="1:28" x14ac:dyDescent="0.3">
      <c r="A32" s="2">
        <v>30</v>
      </c>
      <c r="B32">
        <v>128</v>
      </c>
      <c r="C32">
        <v>25</v>
      </c>
      <c r="D32">
        <v>2.2000000000000001E-3</v>
      </c>
      <c r="F32">
        <f t="shared" si="0"/>
        <v>3200</v>
      </c>
      <c r="H32" s="4">
        <f t="shared" si="1"/>
        <v>3.1905745755769765E-2</v>
      </c>
      <c r="I32" s="4">
        <f t="shared" si="2"/>
        <v>31.905745755769765</v>
      </c>
      <c r="J32" s="4">
        <f t="shared" si="3"/>
        <v>-6.9057457557697646</v>
      </c>
      <c r="K32" s="4">
        <f t="shared" si="4"/>
        <v>1.4946939278079117</v>
      </c>
      <c r="L32">
        <f t="shared" si="5"/>
        <v>0.6528025000000035</v>
      </c>
      <c r="M32" s="5">
        <f>NORMDIST(B32,$G$2,$Y$12,0)</f>
        <v>2.8583183265609931E-2</v>
      </c>
      <c r="N32" s="5">
        <f t="shared" si="6"/>
        <v>28.583183265609932</v>
      </c>
      <c r="O32" s="5">
        <f t="shared" si="7"/>
        <v>-3.5831832656099323</v>
      </c>
      <c r="P32" s="5">
        <f t="shared" si="8"/>
        <v>0.44918727895484756</v>
      </c>
      <c r="R32" s="6"/>
      <c r="T32" s="6"/>
      <c r="AA32" s="6">
        <f>ABS(B32-$G$2)/$Y$12</f>
        <v>0.39597664690281686</v>
      </c>
      <c r="AB32" t="str">
        <f t="shared" si="9"/>
        <v>không lạc</v>
      </c>
    </row>
    <row r="33" spans="1:28" x14ac:dyDescent="0.3">
      <c r="A33" s="2">
        <v>31</v>
      </c>
      <c r="B33">
        <v>129</v>
      </c>
      <c r="C33">
        <v>34</v>
      </c>
      <c r="D33">
        <v>0</v>
      </c>
      <c r="F33">
        <f t="shared" si="0"/>
        <v>4386</v>
      </c>
      <c r="H33" s="4">
        <f t="shared" si="1"/>
        <v>3.2922277655430342E-2</v>
      </c>
      <c r="I33" s="4">
        <f t="shared" si="2"/>
        <v>32.922277655430342</v>
      </c>
      <c r="J33" s="4">
        <f t="shared" si="3"/>
        <v>1.0777223445696578</v>
      </c>
      <c r="K33" s="4">
        <f t="shared" si="4"/>
        <v>3.5279620205533983E-2</v>
      </c>
      <c r="L33">
        <f t="shared" si="5"/>
        <v>0.57433140000000393</v>
      </c>
      <c r="M33" s="5">
        <f>NORMDIST(B33,$G$2,$Y$12,0)</f>
        <v>2.9385477763992179E-2</v>
      </c>
      <c r="N33" s="5">
        <f t="shared" si="6"/>
        <v>29.385477763992178</v>
      </c>
      <c r="O33" s="5">
        <f t="shared" si="7"/>
        <v>4.6145222360078222</v>
      </c>
      <c r="P33" s="5">
        <f t="shared" si="8"/>
        <v>0.72463737488397229</v>
      </c>
      <c r="R33" s="6"/>
      <c r="T33" s="6"/>
      <c r="AA33" s="6">
        <f>ABS(B33-$G$2)/$Y$12</f>
        <v>0.31848610934844979</v>
      </c>
      <c r="AB33" t="str">
        <f t="shared" si="9"/>
        <v>không lạc</v>
      </c>
    </row>
    <row r="34" spans="1:28" x14ac:dyDescent="0.3">
      <c r="A34" s="2">
        <v>32</v>
      </c>
      <c r="B34">
        <v>130</v>
      </c>
      <c r="C34">
        <v>30</v>
      </c>
      <c r="D34">
        <v>1E-4</v>
      </c>
      <c r="F34">
        <f t="shared" si="0"/>
        <v>3900</v>
      </c>
      <c r="H34" s="4">
        <f t="shared" si="1"/>
        <v>3.3709879836264084E-2</v>
      </c>
      <c r="I34" s="4">
        <f t="shared" si="2"/>
        <v>33.709879836264086</v>
      </c>
      <c r="J34" s="4">
        <f t="shared" si="3"/>
        <v>-3.7098798362640864</v>
      </c>
      <c r="K34" s="4">
        <f t="shared" si="4"/>
        <v>0.40828411333323095</v>
      </c>
      <c r="L34">
        <f t="shared" si="5"/>
        <v>0.29016300000000256</v>
      </c>
      <c r="M34" s="5">
        <f>NORMDIST(B34,$G$2,$Y$12,0)</f>
        <v>3.0029428979579536E-2</v>
      </c>
      <c r="N34" s="5">
        <f t="shared" si="6"/>
        <v>30.029428979579535</v>
      </c>
      <c r="O34" s="5">
        <f t="shared" si="7"/>
        <v>-2.9428979579535053E-2</v>
      </c>
      <c r="P34" s="5">
        <f t="shared" si="8"/>
        <v>2.8840536384545583E-5</v>
      </c>
      <c r="R34" s="6"/>
      <c r="T34" s="6"/>
      <c r="AA34" s="6">
        <f>ABS(B34-$G$2)/$Y$12</f>
        <v>0.24099557179408268</v>
      </c>
      <c r="AB34" t="str">
        <f t="shared" si="9"/>
        <v>không lạc</v>
      </c>
    </row>
    <row r="35" spans="1:28" x14ac:dyDescent="0.3">
      <c r="A35" s="2">
        <v>33</v>
      </c>
      <c r="B35">
        <v>131</v>
      </c>
      <c r="C35">
        <v>30</v>
      </c>
      <c r="D35">
        <v>1E-4</v>
      </c>
      <c r="F35">
        <f t="shared" si="0"/>
        <v>3930</v>
      </c>
      <c r="H35" s="4">
        <f t="shared" si="1"/>
        <v>3.4252840496222244E-2</v>
      </c>
      <c r="I35" s="4">
        <f t="shared" si="2"/>
        <v>34.252840496222241</v>
      </c>
      <c r="J35" s="4">
        <f t="shared" si="3"/>
        <v>-4.252840496222241</v>
      </c>
      <c r="K35" s="4">
        <f t="shared" si="4"/>
        <v>0.52803364697017241</v>
      </c>
      <c r="L35">
        <f t="shared" si="5"/>
        <v>0.13356300000000171</v>
      </c>
      <c r="M35" s="5">
        <f>NORMDIST(B35,$G$2,$Y$12,0)</f>
        <v>3.0503772104292465E-2</v>
      </c>
      <c r="N35" s="5">
        <f t="shared" si="6"/>
        <v>30.503772104292466</v>
      </c>
      <c r="O35" s="5">
        <f t="shared" si="7"/>
        <v>-0.50377210429246588</v>
      </c>
      <c r="P35" s="5">
        <f t="shared" si="8"/>
        <v>8.3198344190208041E-3</v>
      </c>
      <c r="R35" s="6"/>
      <c r="T35" s="6"/>
      <c r="AA35" s="6">
        <f>ABS(B35-$G$2)/$Y$12</f>
        <v>0.1635050342397156</v>
      </c>
      <c r="AB35" t="str">
        <f t="shared" si="9"/>
        <v>không lạc</v>
      </c>
    </row>
    <row r="36" spans="1:28" x14ac:dyDescent="0.3">
      <c r="A36" s="2">
        <v>34</v>
      </c>
      <c r="B36">
        <v>132</v>
      </c>
      <c r="C36">
        <v>22</v>
      </c>
      <c r="D36">
        <v>1.1299999999999999E-2</v>
      </c>
      <c r="F36">
        <f t="shared" si="0"/>
        <v>2904</v>
      </c>
      <c r="H36" s="4">
        <f t="shared" si="1"/>
        <v>3.4540875745849561E-2</v>
      </c>
      <c r="I36" s="4">
        <f t="shared" si="2"/>
        <v>34.540875745849561</v>
      </c>
      <c r="J36" s="4">
        <f t="shared" si="3"/>
        <v>-12.540875745849561</v>
      </c>
      <c r="K36" s="4">
        <f t="shared" si="4"/>
        <v>4.5532593217974737</v>
      </c>
      <c r="L36">
        <f t="shared" si="5"/>
        <v>2.710620000000067E-2</v>
      </c>
      <c r="M36" s="5">
        <f>NORMDIST(B36,$G$2,$Y$12,0)</f>
        <v>3.0800103575278643E-2</v>
      </c>
      <c r="N36" s="5">
        <f t="shared" si="6"/>
        <v>30.800103575278644</v>
      </c>
      <c r="O36" s="5">
        <f t="shared" si="7"/>
        <v>-8.8001035752786443</v>
      </c>
      <c r="P36" s="5">
        <f t="shared" si="8"/>
        <v>2.5143364452121446</v>
      </c>
      <c r="R36" s="6"/>
      <c r="T36" s="6"/>
      <c r="AA36" s="6">
        <f>ABS(B36-$G$2)/$Y$12</f>
        <v>8.6014496685348524E-2</v>
      </c>
      <c r="AB36" t="str">
        <f t="shared" si="9"/>
        <v>không lạc</v>
      </c>
    </row>
    <row r="37" spans="1:28" x14ac:dyDescent="0.3">
      <c r="A37" s="2">
        <v>35</v>
      </c>
      <c r="B37">
        <v>133</v>
      </c>
      <c r="C37">
        <v>29</v>
      </c>
      <c r="D37">
        <v>1E-4</v>
      </c>
      <c r="F37">
        <f t="shared" si="0"/>
        <v>3857</v>
      </c>
      <c r="H37" s="4">
        <f t="shared" si="1"/>
        <v>3.4569443387443881E-2</v>
      </c>
      <c r="I37" s="4">
        <f t="shared" si="2"/>
        <v>34.569443387443883</v>
      </c>
      <c r="J37" s="4">
        <f t="shared" si="3"/>
        <v>-5.5694433874438829</v>
      </c>
      <c r="K37" s="4">
        <f t="shared" si="4"/>
        <v>0.89728663832663358</v>
      </c>
      <c r="L37">
        <f t="shared" si="5"/>
        <v>3.5090000000008703E-4</v>
      </c>
      <c r="M37" s="5">
        <f>NORMDIST(B37,$G$2,$Y$12,0)</f>
        <v>3.0913128699885953E-2</v>
      </c>
      <c r="N37" s="5">
        <f t="shared" si="6"/>
        <v>30.913128699885952</v>
      </c>
      <c r="O37" s="5">
        <f t="shared" si="7"/>
        <v>-1.9131286998859522</v>
      </c>
      <c r="P37" s="5">
        <f t="shared" si="8"/>
        <v>0.11839828500894563</v>
      </c>
      <c r="R37" s="6"/>
      <c r="T37" s="6"/>
      <c r="AA37" s="6">
        <f>ABS(B37-$G$2)/$Y$12</f>
        <v>8.5239591309814369E-3</v>
      </c>
      <c r="AB37" t="str">
        <f t="shared" si="9"/>
        <v>không lạc</v>
      </c>
    </row>
    <row r="38" spans="1:28" x14ac:dyDescent="0.3">
      <c r="A38" s="2">
        <v>36</v>
      </c>
      <c r="B38">
        <v>134</v>
      </c>
      <c r="C38">
        <v>31</v>
      </c>
      <c r="D38">
        <v>0</v>
      </c>
      <c r="F38">
        <f t="shared" si="0"/>
        <v>4154</v>
      </c>
      <c r="H38" s="4">
        <f t="shared" si="1"/>
        <v>3.4339840367930266E-2</v>
      </c>
      <c r="I38" s="4">
        <f t="shared" si="2"/>
        <v>34.339840367930265</v>
      </c>
      <c r="J38" s="4">
        <f t="shared" si="3"/>
        <v>-3.3398403679302646</v>
      </c>
      <c r="K38" s="4">
        <f t="shared" si="4"/>
        <v>0.32482776750685499</v>
      </c>
      <c r="L38">
        <f t="shared" si="5"/>
        <v>2.4555099999999247E-2</v>
      </c>
      <c r="M38" s="5">
        <f>NORMDIST(B38,$G$2,$Y$12,0)</f>
        <v>3.0840819012186823E-2</v>
      </c>
      <c r="N38" s="5">
        <f t="shared" si="6"/>
        <v>30.840819012186824</v>
      </c>
      <c r="O38" s="5">
        <f t="shared" si="7"/>
        <v>0.15918098781317624</v>
      </c>
      <c r="P38" s="5">
        <f t="shared" si="8"/>
        <v>8.2159254172744112E-4</v>
      </c>
      <c r="R38" s="6"/>
      <c r="T38" s="6"/>
      <c r="AA38" s="6">
        <f>ABS(B38-$G$2)/$Y$12</f>
        <v>6.8966578423385647E-2</v>
      </c>
      <c r="AB38" t="str">
        <f t="shared" si="9"/>
        <v>không lạc</v>
      </c>
    </row>
    <row r="39" spans="1:28" x14ac:dyDescent="0.3">
      <c r="A39" s="2">
        <v>37</v>
      </c>
      <c r="B39">
        <v>135</v>
      </c>
      <c r="C39">
        <v>34</v>
      </c>
      <c r="D39">
        <v>0</v>
      </c>
      <c r="F39">
        <f t="shared" si="0"/>
        <v>4590</v>
      </c>
      <c r="H39" s="4">
        <f t="shared" si="1"/>
        <v>3.3859082602779242E-2</v>
      </c>
      <c r="I39" s="4">
        <f t="shared" si="2"/>
        <v>33.859082602779239</v>
      </c>
      <c r="J39" s="4">
        <f t="shared" si="3"/>
        <v>0.14091739722076113</v>
      </c>
      <c r="K39" s="4">
        <f t="shared" si="4"/>
        <v>5.8648112450169598E-4</v>
      </c>
      <c r="L39">
        <f t="shared" si="5"/>
        <v>0.12145139999999824</v>
      </c>
      <c r="M39" s="5">
        <f>NORMDIST(B39,$G$2,$Y$12,0)</f>
        <v>3.058447282688892E-2</v>
      </c>
      <c r="N39" s="5">
        <f t="shared" si="6"/>
        <v>30.58447282688892</v>
      </c>
      <c r="O39" s="5">
        <f t="shared" si="7"/>
        <v>3.4155271731110801</v>
      </c>
      <c r="P39" s="5">
        <f t="shared" si="8"/>
        <v>0.38142968611196509</v>
      </c>
      <c r="R39" s="6"/>
      <c r="T39" s="6"/>
      <c r="AA39" s="6">
        <f>ABS(B39-$G$2)/$Y$12</f>
        <v>0.14645711597775274</v>
      </c>
      <c r="AB39" t="str">
        <f t="shared" si="9"/>
        <v>không lạc</v>
      </c>
    </row>
    <row r="40" spans="1:28" x14ac:dyDescent="0.3">
      <c r="A40" s="2">
        <v>38</v>
      </c>
      <c r="B40">
        <v>136</v>
      </c>
      <c r="C40">
        <v>39</v>
      </c>
      <c r="D40">
        <v>0</v>
      </c>
      <c r="F40">
        <f t="shared" si="0"/>
        <v>5304</v>
      </c>
      <c r="H40" s="4">
        <f t="shared" si="1"/>
        <v>3.3139577097470188E-2</v>
      </c>
      <c r="I40" s="4">
        <f t="shared" si="2"/>
        <v>33.139577097470188</v>
      </c>
      <c r="J40" s="4">
        <f t="shared" si="3"/>
        <v>5.8604229025298125</v>
      </c>
      <c r="K40" s="4">
        <f t="shared" si="4"/>
        <v>1.0363607385659048</v>
      </c>
      <c r="L40">
        <f t="shared" si="5"/>
        <v>0.32573189999999691</v>
      </c>
      <c r="M40" s="5">
        <f>NORMDIST(B40,$G$2,$Y$12,0)</f>
        <v>3.0148676464949759E-2</v>
      </c>
      <c r="N40" s="5">
        <f t="shared" si="6"/>
        <v>30.148676464949759</v>
      </c>
      <c r="O40" s="5">
        <f t="shared" si="7"/>
        <v>8.8513235350502413</v>
      </c>
      <c r="P40" s="5">
        <f t="shared" si="8"/>
        <v>2.5986523293391564</v>
      </c>
      <c r="R40" s="6"/>
      <c r="T40" s="6"/>
      <c r="AA40" s="6">
        <f>ABS(B40-$G$2)/$Y$12</f>
        <v>0.22394765353211982</v>
      </c>
      <c r="AB40" t="str">
        <f t="shared" si="9"/>
        <v>không lạc</v>
      </c>
    </row>
    <row r="41" spans="1:28" x14ac:dyDescent="0.3">
      <c r="A41" s="2">
        <v>39</v>
      </c>
      <c r="B41">
        <v>137</v>
      </c>
      <c r="C41">
        <v>34</v>
      </c>
      <c r="D41">
        <v>0</v>
      </c>
      <c r="F41">
        <f t="shared" si="0"/>
        <v>4658</v>
      </c>
      <c r="H41" s="4">
        <f t="shared" si="1"/>
        <v>3.2198606623680709E-2</v>
      </c>
      <c r="I41" s="4">
        <f t="shared" si="2"/>
        <v>32.19860662368071</v>
      </c>
      <c r="J41" s="4">
        <f t="shared" si="3"/>
        <v>1.8013933763192895</v>
      </c>
      <c r="K41" s="4">
        <f t="shared" si="4"/>
        <v>0.10078132057616543</v>
      </c>
      <c r="L41">
        <f t="shared" si="5"/>
        <v>0.51449139999999649</v>
      </c>
      <c r="M41" s="5">
        <f>NORMDIST(B41,$G$2,$Y$12,0)</f>
        <v>2.9541167768869624E-2</v>
      </c>
      <c r="N41" s="5">
        <f t="shared" si="6"/>
        <v>29.541167768869624</v>
      </c>
      <c r="O41" s="5">
        <f t="shared" si="7"/>
        <v>4.4588322311303763</v>
      </c>
      <c r="P41" s="5">
        <f t="shared" si="8"/>
        <v>0.67299928766925088</v>
      </c>
      <c r="R41" s="6"/>
      <c r="T41" s="6"/>
      <c r="AA41" s="6">
        <f>ABS(B41-$G$2)/$Y$12</f>
        <v>0.3014381910864869</v>
      </c>
      <c r="AB41" t="str">
        <f t="shared" si="9"/>
        <v>không lạc</v>
      </c>
    </row>
    <row r="42" spans="1:28" x14ac:dyDescent="0.3">
      <c r="A42" s="2">
        <v>40</v>
      </c>
      <c r="B42">
        <v>138</v>
      </c>
      <c r="C42">
        <v>29</v>
      </c>
      <c r="D42">
        <v>1E-4</v>
      </c>
      <c r="F42">
        <f t="shared" si="0"/>
        <v>4002</v>
      </c>
      <c r="H42" s="4">
        <f t="shared" si="1"/>
        <v>3.1057655997667688E-2</v>
      </c>
      <c r="I42" s="4">
        <f t="shared" si="2"/>
        <v>31.057655997667688</v>
      </c>
      <c r="J42" s="4">
        <f t="shared" si="3"/>
        <v>-2.0576559976676876</v>
      </c>
      <c r="K42" s="4">
        <f t="shared" si="4"/>
        <v>0.13632542665343966</v>
      </c>
      <c r="L42">
        <f t="shared" si="5"/>
        <v>0.69345089999999621</v>
      </c>
      <c r="M42" s="5">
        <f>NORMDIST(B42,$G$2,$Y$12,0)</f>
        <v>2.8772607582662261E-2</v>
      </c>
      <c r="N42" s="5">
        <f t="shared" si="6"/>
        <v>28.77260758266226</v>
      </c>
      <c r="O42" s="5">
        <f t="shared" si="7"/>
        <v>0.22739241733773952</v>
      </c>
      <c r="P42" s="5">
        <f t="shared" si="8"/>
        <v>1.7971020288706256E-3</v>
      </c>
      <c r="R42" s="6"/>
      <c r="T42" s="6"/>
      <c r="AA42" s="6">
        <f>ABS(B42-$G$2)/$Y$12</f>
        <v>0.37892872864085397</v>
      </c>
      <c r="AB42" t="str">
        <f t="shared" si="9"/>
        <v>không lạc</v>
      </c>
    </row>
    <row r="43" spans="1:28" x14ac:dyDescent="0.3">
      <c r="A43" s="2">
        <v>41</v>
      </c>
      <c r="B43">
        <v>139</v>
      </c>
      <c r="C43">
        <v>22</v>
      </c>
      <c r="D43">
        <v>1.1299999999999999E-2</v>
      </c>
      <c r="F43">
        <f t="shared" si="0"/>
        <v>3058</v>
      </c>
      <c r="H43" s="4">
        <f t="shared" si="1"/>
        <v>2.9741615754313291E-2</v>
      </c>
      <c r="I43" s="4">
        <f t="shared" si="2"/>
        <v>29.74161575431329</v>
      </c>
      <c r="J43" s="4">
        <f t="shared" si="3"/>
        <v>-7.7416157543132904</v>
      </c>
      <c r="K43" s="4">
        <f t="shared" si="4"/>
        <v>2.0151095684416536</v>
      </c>
      <c r="L43">
        <f t="shared" si="5"/>
        <v>0.76322619999999641</v>
      </c>
      <c r="M43" s="5">
        <f>NORMDIST(B43,$G$2,$Y$12,0)</f>
        <v>2.7856268625747738E-2</v>
      </c>
      <c r="N43" s="5">
        <f t="shared" si="6"/>
        <v>27.856268625747738</v>
      </c>
      <c r="O43" s="5">
        <f t="shared" si="7"/>
        <v>-5.8562686257477381</v>
      </c>
      <c r="P43" s="5">
        <f t="shared" si="8"/>
        <v>1.231172870914139</v>
      </c>
      <c r="R43" s="6"/>
      <c r="T43" s="6"/>
      <c r="AA43" s="6">
        <f>ABS(B43-$G$2)/$Y$12</f>
        <v>0.45641926619522105</v>
      </c>
      <c r="AB43" t="str">
        <f t="shared" si="9"/>
        <v>không lạc</v>
      </c>
    </row>
    <row r="44" spans="1:28" x14ac:dyDescent="0.3">
      <c r="A44" s="2">
        <v>42</v>
      </c>
      <c r="B44">
        <v>140</v>
      </c>
      <c r="C44">
        <v>23</v>
      </c>
      <c r="D44">
        <v>6.7999999999999996E-3</v>
      </c>
      <c r="F44">
        <f t="shared" si="0"/>
        <v>3220</v>
      </c>
      <c r="H44" s="4">
        <f t="shared" si="1"/>
        <v>2.8277903378975993E-2</v>
      </c>
      <c r="I44" s="4">
        <f t="shared" si="2"/>
        <v>28.277903378975992</v>
      </c>
      <c r="J44" s="4">
        <f t="shared" si="3"/>
        <v>-5.2779033789759922</v>
      </c>
      <c r="K44" s="4">
        <f t="shared" si="4"/>
        <v>0.98508944261110687</v>
      </c>
      <c r="L44">
        <f t="shared" si="5"/>
        <v>1.0918582999999957</v>
      </c>
      <c r="M44" s="5">
        <f>NORMDIST(B44,$G$2,$Y$12,0)</f>
        <v>2.6807654445033316E-2</v>
      </c>
      <c r="N44" s="5">
        <f t="shared" si="6"/>
        <v>26.807654445033315</v>
      </c>
      <c r="O44" s="5">
        <f t="shared" si="7"/>
        <v>-3.8076544450333145</v>
      </c>
      <c r="P44" s="5">
        <f t="shared" si="8"/>
        <v>0.54082435307830756</v>
      </c>
      <c r="R44" s="6"/>
      <c r="T44" s="6"/>
      <c r="AA44" s="6">
        <f>ABS(B44-$G$2)/$Y$12</f>
        <v>0.53390980374958819</v>
      </c>
      <c r="AB44" t="str">
        <f t="shared" si="9"/>
        <v>không lạc</v>
      </c>
    </row>
    <row r="45" spans="1:28" x14ac:dyDescent="0.3">
      <c r="A45" s="2">
        <v>43</v>
      </c>
      <c r="B45">
        <v>141</v>
      </c>
      <c r="C45">
        <v>26</v>
      </c>
      <c r="D45">
        <v>1.1999999999999999E-3</v>
      </c>
      <c r="F45">
        <f t="shared" si="0"/>
        <v>3666</v>
      </c>
      <c r="H45" s="4">
        <f t="shared" si="1"/>
        <v>2.6695544104790737E-2</v>
      </c>
      <c r="I45" s="4">
        <f t="shared" si="2"/>
        <v>26.695544104790738</v>
      </c>
      <c r="J45" s="4">
        <f t="shared" si="3"/>
        <v>-0.6955441047907378</v>
      </c>
      <c r="K45" s="4">
        <f t="shared" si="4"/>
        <v>1.8122185478224816E-2</v>
      </c>
      <c r="L45">
        <f t="shared" si="5"/>
        <v>1.6185545999999944</v>
      </c>
      <c r="M45" s="5">
        <f>NORMDIST(B45,$G$2,$Y$12,0)</f>
        <v>2.5644063721041898E-2</v>
      </c>
      <c r="N45" s="5">
        <f t="shared" si="6"/>
        <v>25.644063721041899</v>
      </c>
      <c r="O45" s="5">
        <f t="shared" si="7"/>
        <v>0.35593627895810087</v>
      </c>
      <c r="P45" s="5">
        <f t="shared" si="8"/>
        <v>4.9403493945690312E-3</v>
      </c>
      <c r="R45" s="6"/>
      <c r="T45" s="6"/>
      <c r="AA45" s="6">
        <f>ABS(B45-$G$2)/$Y$12</f>
        <v>0.61140034130395526</v>
      </c>
      <c r="AB45" t="str">
        <f t="shared" si="9"/>
        <v>không lạc</v>
      </c>
    </row>
    <row r="46" spans="1:28" x14ac:dyDescent="0.3">
      <c r="A46" s="2">
        <v>44</v>
      </c>
      <c r="B46">
        <v>142</v>
      </c>
      <c r="C46">
        <v>25</v>
      </c>
      <c r="D46">
        <v>2.2000000000000001E-3</v>
      </c>
      <c r="F46">
        <f t="shared" si="0"/>
        <v>3550</v>
      </c>
      <c r="H46" s="4">
        <f t="shared" si="1"/>
        <v>2.5024252646399261E-2</v>
      </c>
      <c r="I46" s="4">
        <f t="shared" si="2"/>
        <v>25.024252646399262</v>
      </c>
      <c r="J46" s="4">
        <f t="shared" si="3"/>
        <v>-2.4252646399261835E-2</v>
      </c>
      <c r="K46" s="4">
        <f t="shared" si="4"/>
        <v>2.3504832119422467E-5</v>
      </c>
      <c r="L46">
        <f t="shared" si="5"/>
        <v>1.9758024999999939</v>
      </c>
      <c r="M46" s="5">
        <f>NORMDIST(B46,$G$2,$Y$12,0)</f>
        <v>2.4384117010227843E-2</v>
      </c>
      <c r="N46" s="5">
        <f t="shared" si="6"/>
        <v>24.384117010227843</v>
      </c>
      <c r="O46" s="5">
        <f t="shared" si="7"/>
        <v>0.61588298977215672</v>
      </c>
      <c r="P46" s="5">
        <f t="shared" si="8"/>
        <v>1.5555693771137552E-2</v>
      </c>
      <c r="R46" s="6"/>
      <c r="T46" s="6"/>
      <c r="AA46" s="6">
        <f>ABS(B46-$G$2)/$Y$12</f>
        <v>0.68889087885832234</v>
      </c>
      <c r="AB46" t="str">
        <f t="shared" si="9"/>
        <v>không lạc</v>
      </c>
    </row>
    <row r="47" spans="1:28" x14ac:dyDescent="0.3">
      <c r="A47" s="2">
        <v>45</v>
      </c>
      <c r="B47">
        <v>143</v>
      </c>
      <c r="C47">
        <v>23</v>
      </c>
      <c r="D47">
        <v>6.7999999999999996E-3</v>
      </c>
      <c r="F47">
        <f t="shared" si="0"/>
        <v>3289</v>
      </c>
      <c r="H47" s="4">
        <f t="shared" si="1"/>
        <v>2.3293554334001515E-2</v>
      </c>
      <c r="I47" s="4">
        <f t="shared" si="2"/>
        <v>23.293554334001517</v>
      </c>
      <c r="J47" s="4">
        <f t="shared" si="3"/>
        <v>-0.29355433400151654</v>
      </c>
      <c r="K47" s="4">
        <f t="shared" si="4"/>
        <v>3.6994846632437644E-3</v>
      </c>
      <c r="L47">
        <f t="shared" si="5"/>
        <v>2.2496782999999936</v>
      </c>
      <c r="M47" s="5">
        <f>NORMDIST(B47,$G$2,$Y$12,0)</f>
        <v>2.3047263953914234E-2</v>
      </c>
      <c r="N47" s="5">
        <f t="shared" si="6"/>
        <v>23.047263953914236</v>
      </c>
      <c r="O47" s="5">
        <f t="shared" si="7"/>
        <v>-4.7263953914235657E-2</v>
      </c>
      <c r="P47" s="5">
        <f t="shared" si="8"/>
        <v>9.6926096914319424E-5</v>
      </c>
      <c r="R47" s="6"/>
      <c r="T47" s="6"/>
      <c r="AA47" s="6">
        <f>ABS(B47-$G$2)/$Y$12</f>
        <v>0.76638141641268942</v>
      </c>
      <c r="AB47" t="str">
        <f t="shared" si="9"/>
        <v>không lạc</v>
      </c>
    </row>
    <row r="48" spans="1:28" x14ac:dyDescent="0.3">
      <c r="A48" s="2">
        <v>46</v>
      </c>
      <c r="B48">
        <v>144</v>
      </c>
      <c r="C48">
        <v>20</v>
      </c>
      <c r="D48">
        <v>2.7099999999999999E-2</v>
      </c>
      <c r="F48">
        <f t="shared" si="0"/>
        <v>2880</v>
      </c>
      <c r="H48" s="4">
        <f t="shared" si="1"/>
        <v>2.1531979287492606E-2</v>
      </c>
      <c r="I48" s="4">
        <f t="shared" si="2"/>
        <v>21.531979287492607</v>
      </c>
      <c r="J48" s="4">
        <f t="shared" si="3"/>
        <v>-1.5319792874926073</v>
      </c>
      <c r="K48" s="4">
        <f t="shared" si="4"/>
        <v>0.10899882941414715</v>
      </c>
      <c r="L48">
        <f t="shared" si="5"/>
        <v>2.3718419999999942</v>
      </c>
      <c r="M48" s="5">
        <f>NORMDIST(B48,$G$2,$Y$12,0)</f>
        <v>2.1653289054395244E-2</v>
      </c>
      <c r="N48" s="5">
        <f t="shared" si="6"/>
        <v>21.653289054395245</v>
      </c>
      <c r="O48" s="5">
        <f t="shared" si="7"/>
        <v>-1.6532890543952448</v>
      </c>
      <c r="P48" s="5">
        <f t="shared" si="8"/>
        <v>0.12623323369104042</v>
      </c>
      <c r="R48" s="6"/>
      <c r="T48" s="6"/>
      <c r="AA48" s="6">
        <f>ABS(B48-$G$2)/$Y$12</f>
        <v>0.8438719539670565</v>
      </c>
      <c r="AB48" t="str">
        <f t="shared" si="9"/>
        <v>không lạc</v>
      </c>
    </row>
    <row r="49" spans="1:28" x14ac:dyDescent="0.3">
      <c r="A49" s="2">
        <v>47</v>
      </c>
      <c r="B49">
        <v>145</v>
      </c>
      <c r="C49">
        <v>22</v>
      </c>
      <c r="D49">
        <v>1.1299999999999999E-2</v>
      </c>
      <c r="F49">
        <f t="shared" si="0"/>
        <v>3190</v>
      </c>
      <c r="H49" s="4">
        <f t="shared" si="1"/>
        <v>1.9766356985918176E-2</v>
      </c>
      <c r="I49" s="4">
        <f t="shared" si="2"/>
        <v>19.766356985918176</v>
      </c>
      <c r="J49" s="4">
        <f t="shared" si="3"/>
        <v>2.2336430140818244</v>
      </c>
      <c r="K49" s="4">
        <f t="shared" si="4"/>
        <v>0.252406708930274</v>
      </c>
      <c r="L49">
        <f t="shared" si="5"/>
        <v>3.1101861999999927</v>
      </c>
      <c r="M49" s="5">
        <f>NORMDIST(B49,$G$2,$Y$12,0)</f>
        <v>2.0221833342431123E-2</v>
      </c>
      <c r="N49" s="5">
        <f t="shared" si="6"/>
        <v>20.221833342431122</v>
      </c>
      <c r="O49" s="5">
        <f t="shared" si="7"/>
        <v>1.7781666575688782</v>
      </c>
      <c r="P49" s="5">
        <f t="shared" si="8"/>
        <v>0.15635954507918751</v>
      </c>
      <c r="R49" s="6"/>
      <c r="T49" s="6"/>
      <c r="AA49" s="6">
        <f>ABS(B49-$G$2)/$Y$12</f>
        <v>0.92136249152142358</v>
      </c>
      <c r="AB49" t="str">
        <f t="shared" si="9"/>
        <v>không lạc</v>
      </c>
    </row>
    <row r="50" spans="1:28" x14ac:dyDescent="0.3">
      <c r="A50" s="2">
        <v>48</v>
      </c>
      <c r="B50">
        <v>146</v>
      </c>
      <c r="C50">
        <v>21</v>
      </c>
      <c r="D50">
        <v>1.7899999999999999E-2</v>
      </c>
      <c r="F50">
        <f t="shared" si="0"/>
        <v>3066</v>
      </c>
      <c r="H50" s="4">
        <f>POISSON(B50,$G$2,FALSE)</f>
        <v>1.802123135887377E-2</v>
      </c>
      <c r="I50" s="4">
        <f t="shared" si="2"/>
        <v>18.02123135887377</v>
      </c>
      <c r="J50" s="4">
        <f t="shared" si="3"/>
        <v>2.97876864112623</v>
      </c>
      <c r="K50" s="4">
        <f t="shared" si="4"/>
        <v>0.49236716629731597</v>
      </c>
      <c r="L50">
        <f t="shared" si="5"/>
        <v>3.4891940999999926</v>
      </c>
      <c r="M50" s="5">
        <f>NORMDIST(B50,$G$2,$Y$12,0)</f>
        <v>1.8771947717208873E-2</v>
      </c>
      <c r="N50" s="5">
        <f t="shared" si="6"/>
        <v>18.771947717208874</v>
      </c>
      <c r="O50" s="5">
        <f t="shared" si="7"/>
        <v>2.2280522827911255</v>
      </c>
      <c r="P50" s="5">
        <f t="shared" si="8"/>
        <v>0.26444868958908729</v>
      </c>
      <c r="R50" s="6"/>
      <c r="T50" s="6"/>
      <c r="AA50" s="6">
        <f>ABS(B50-$G$2)/$Y$12</f>
        <v>0.99885302907579065</v>
      </c>
      <c r="AB50" t="str">
        <f t="shared" si="9"/>
        <v>không lạc</v>
      </c>
    </row>
    <row r="51" spans="1:28" x14ac:dyDescent="0.3">
      <c r="A51" s="2">
        <v>49</v>
      </c>
      <c r="B51">
        <v>147</v>
      </c>
      <c r="C51">
        <v>21</v>
      </c>
      <c r="D51">
        <v>1.7899999999999999E-2</v>
      </c>
      <c r="F51">
        <f t="shared" si="0"/>
        <v>3087</v>
      </c>
      <c r="H51" s="4">
        <f t="shared" ref="H51:H73" si="10">POISSON(B51,$G$2,FALSE)</f>
        <v>1.631840888557615E-2</v>
      </c>
      <c r="I51" s="4">
        <f t="shared" si="2"/>
        <v>16.318408885576151</v>
      </c>
      <c r="J51" s="4">
        <f t="shared" si="3"/>
        <v>4.6815911144238491</v>
      </c>
      <c r="K51" s="4">
        <f t="shared" si="4"/>
        <v>1.3431024750228586</v>
      </c>
      <c r="L51">
        <f t="shared" si="5"/>
        <v>4.0515740999999919</v>
      </c>
      <c r="M51" s="5">
        <f>NORMDIST(B51,$G$2,$Y$12,0)</f>
        <v>1.7321691549990959E-2</v>
      </c>
      <c r="N51" s="5">
        <f t="shared" si="6"/>
        <v>17.321691549990959</v>
      </c>
      <c r="O51" s="5">
        <f t="shared" si="7"/>
        <v>3.6783084500090411</v>
      </c>
      <c r="P51" s="5">
        <f t="shared" si="8"/>
        <v>0.78109883289169735</v>
      </c>
      <c r="R51" s="6"/>
      <c r="T51" s="6"/>
      <c r="AA51" s="6">
        <f>ABS(B51-$G$2)/$Y$12</f>
        <v>1.0763435666301577</v>
      </c>
      <c r="AB51" t="str">
        <f t="shared" si="9"/>
        <v>không lạc</v>
      </c>
    </row>
    <row r="52" spans="1:28" x14ac:dyDescent="0.3">
      <c r="A52" s="2">
        <v>50</v>
      </c>
      <c r="B52">
        <v>148</v>
      </c>
      <c r="C52">
        <v>18</v>
      </c>
      <c r="D52">
        <v>5.3499999999999999E-2</v>
      </c>
      <c r="F52">
        <f t="shared" si="0"/>
        <v>2664</v>
      </c>
      <c r="H52" s="4">
        <f t="shared" si="10"/>
        <v>1.4676644640263789E-2</v>
      </c>
      <c r="I52" s="4">
        <f t="shared" si="2"/>
        <v>14.676644640263788</v>
      </c>
      <c r="J52" s="4">
        <f t="shared" si="3"/>
        <v>3.3233553597362118</v>
      </c>
      <c r="K52" s="4">
        <f t="shared" si="4"/>
        <v>0.75253514122618259</v>
      </c>
      <c r="L52">
        <f t="shared" si="5"/>
        <v>3.9908177999999923</v>
      </c>
      <c r="M52" s="5">
        <f>NORMDIST(B52,$G$2,$Y$12,0)</f>
        <v>1.5887787457082438E-2</v>
      </c>
      <c r="N52" s="5">
        <f t="shared" si="6"/>
        <v>15.887787457082439</v>
      </c>
      <c r="O52" s="5">
        <f t="shared" si="7"/>
        <v>2.1122125429175611</v>
      </c>
      <c r="P52" s="5">
        <f t="shared" si="8"/>
        <v>0.28080951098508394</v>
      </c>
      <c r="R52" s="6"/>
      <c r="T52" s="6"/>
      <c r="AA52" s="6">
        <f>ABS(B52-$G$2)/$Y$12</f>
        <v>1.1538341041845248</v>
      </c>
      <c r="AB52" t="str">
        <f t="shared" si="9"/>
        <v>không lạc</v>
      </c>
    </row>
    <row r="53" spans="1:28" x14ac:dyDescent="0.3">
      <c r="A53" s="2">
        <v>51</v>
      </c>
      <c r="B53">
        <v>149</v>
      </c>
      <c r="C53">
        <v>15</v>
      </c>
      <c r="D53">
        <v>9.8000000000000004E-2</v>
      </c>
      <c r="F53">
        <f t="shared" si="0"/>
        <v>2235</v>
      </c>
      <c r="H53" s="4">
        <f t="shared" si="10"/>
        <v>1.3111464215204744E-2</v>
      </c>
      <c r="I53" s="4">
        <f t="shared" si="2"/>
        <v>13.111464215204744</v>
      </c>
      <c r="J53" s="4">
        <f t="shared" si="3"/>
        <v>1.8885357847952555</v>
      </c>
      <c r="K53" s="4">
        <f t="shared" si="4"/>
        <v>0.27201900199035378</v>
      </c>
      <c r="L53">
        <f t="shared" si="5"/>
        <v>3.7873814999999937</v>
      </c>
      <c r="M53" s="5">
        <f>NORMDIST(B53,$G$2,$Y$12,0)</f>
        <v>1.4485340136846664E-2</v>
      </c>
      <c r="N53" s="5">
        <f t="shared" si="6"/>
        <v>14.485340136846663</v>
      </c>
      <c r="O53" s="5">
        <f t="shared" si="7"/>
        <v>0.51465986315333723</v>
      </c>
      <c r="P53" s="5">
        <f t="shared" si="8"/>
        <v>1.8285713158177369E-2</v>
      </c>
      <c r="R53" s="6"/>
      <c r="T53" s="6"/>
      <c r="AA53" s="6">
        <f>ABS(B53-$G$2)/$Y$12</f>
        <v>1.2313246417388919</v>
      </c>
      <c r="AB53" t="str">
        <f t="shared" si="9"/>
        <v>không lạc</v>
      </c>
    </row>
    <row r="54" spans="1:28" x14ac:dyDescent="0.3">
      <c r="A54" s="2">
        <v>52</v>
      </c>
      <c r="B54">
        <v>150</v>
      </c>
      <c r="C54">
        <v>13</v>
      </c>
      <c r="D54">
        <v>0.1069</v>
      </c>
      <c r="F54">
        <f t="shared" si="0"/>
        <v>1950</v>
      </c>
      <c r="H54" s="4">
        <f t="shared" si="10"/>
        <v>1.1635113344572687E-2</v>
      </c>
      <c r="I54" s="4">
        <f t="shared" si="2"/>
        <v>11.635113344572687</v>
      </c>
      <c r="J54" s="4">
        <f t="shared" si="3"/>
        <v>1.3648866554273127</v>
      </c>
      <c r="K54" s="4">
        <f t="shared" si="4"/>
        <v>0.16011151133585916</v>
      </c>
      <c r="L54">
        <f t="shared" si="5"/>
        <v>3.7085372999999935</v>
      </c>
      <c r="M54" s="5">
        <f>NORMDIST(B54,$G$2,$Y$12,0)</f>
        <v>1.3127624007197627E-2</v>
      </c>
      <c r="N54" s="5">
        <f t="shared" si="6"/>
        <v>13.127624007197626</v>
      </c>
      <c r="O54" s="5">
        <f t="shared" si="7"/>
        <v>-0.12762400719762645</v>
      </c>
      <c r="P54" s="5">
        <f t="shared" si="8"/>
        <v>1.2407338299946335E-3</v>
      </c>
      <c r="R54" s="6"/>
      <c r="T54" s="6"/>
      <c r="AA54" s="6">
        <f>ABS(B54-$G$2)/$Y$12</f>
        <v>1.308815179293259</v>
      </c>
      <c r="AB54" t="str">
        <f t="shared" si="9"/>
        <v>không lạc</v>
      </c>
    </row>
    <row r="55" spans="1:28" x14ac:dyDescent="0.3">
      <c r="A55" s="2">
        <v>53</v>
      </c>
      <c r="B55">
        <v>151</v>
      </c>
      <c r="C55">
        <v>14</v>
      </c>
      <c r="D55">
        <v>0.10589999999999999</v>
      </c>
      <c r="F55">
        <f t="shared" si="0"/>
        <v>2114</v>
      </c>
      <c r="H55" s="4">
        <f t="shared" si="10"/>
        <v>1.0256622101298513E-2</v>
      </c>
      <c r="I55" s="4">
        <f t="shared" si="2"/>
        <v>10.256622101298513</v>
      </c>
      <c r="J55" s="4">
        <f t="shared" si="3"/>
        <v>3.7433778987014872</v>
      </c>
      <c r="K55" s="4">
        <f t="shared" si="4"/>
        <v>1.3662273947592061</v>
      </c>
      <c r="L55">
        <f t="shared" si="5"/>
        <v>4.4807293999999933</v>
      </c>
      <c r="M55" s="5">
        <f>NORMDIST(B55,$G$2,$Y$12,0)</f>
        <v>1.1825941247948446E-2</v>
      </c>
      <c r="N55" s="5">
        <f t="shared" si="6"/>
        <v>11.825941247948446</v>
      </c>
      <c r="O55" s="5">
        <f t="shared" si="7"/>
        <v>2.174058752051554</v>
      </c>
      <c r="P55" s="5">
        <f t="shared" si="8"/>
        <v>0.39967486378235767</v>
      </c>
      <c r="R55" s="6"/>
      <c r="T55" s="6"/>
      <c r="AA55" s="6">
        <f>ABS(B55-$G$2)/$Y$12</f>
        <v>1.386305716847626</v>
      </c>
      <c r="AB55" t="str">
        <f t="shared" si="9"/>
        <v>không lạc</v>
      </c>
    </row>
    <row r="56" spans="1:28" x14ac:dyDescent="0.3">
      <c r="A56" s="2">
        <v>54</v>
      </c>
      <c r="B56">
        <v>152</v>
      </c>
      <c r="C56">
        <v>7</v>
      </c>
      <c r="D56">
        <v>1.8499999999999999E-2</v>
      </c>
      <c r="F56">
        <f t="shared" si="0"/>
        <v>1064</v>
      </c>
      <c r="H56" s="4">
        <f t="shared" si="10"/>
        <v>8.9819668941042222E-3</v>
      </c>
      <c r="I56" s="4">
        <f t="shared" si="2"/>
        <v>8.9819668941042217</v>
      </c>
      <c r="J56" s="4">
        <f t="shared" si="3"/>
        <v>-1.9819668941042217</v>
      </c>
      <c r="K56" s="4">
        <f t="shared" si="4"/>
        <v>0.43734215630471845</v>
      </c>
      <c r="L56">
        <f t="shared" si="5"/>
        <v>2.4978246999999962</v>
      </c>
      <c r="M56" s="5">
        <f>NORMDIST(B56,$G$2,$Y$12,0)</f>
        <v>1.0589548905404263E-2</v>
      </c>
      <c r="N56" s="5">
        <f t="shared" si="6"/>
        <v>10.589548905404262</v>
      </c>
      <c r="O56" s="5">
        <f t="shared" si="7"/>
        <v>-3.5895489054042624</v>
      </c>
      <c r="P56" s="5">
        <f t="shared" si="8"/>
        <v>1.21675261707449</v>
      </c>
      <c r="R56" s="6"/>
      <c r="T56" s="6"/>
      <c r="AA56" s="6">
        <f>ABS(B56-$G$2)/$Y$12</f>
        <v>1.4637962544019931</v>
      </c>
      <c r="AB56" t="str">
        <f t="shared" si="9"/>
        <v>không lạc</v>
      </c>
    </row>
    <row r="57" spans="1:28" x14ac:dyDescent="0.3">
      <c r="A57" s="2">
        <v>55</v>
      </c>
      <c r="B57">
        <v>153</v>
      </c>
      <c r="C57">
        <v>14</v>
      </c>
      <c r="D57">
        <v>0.10589999999999999</v>
      </c>
      <c r="F57">
        <f t="shared" si="0"/>
        <v>2142</v>
      </c>
      <c r="H57" s="4">
        <f t="shared" si="10"/>
        <v>7.8143111978706825E-3</v>
      </c>
      <c r="I57" s="4">
        <f t="shared" si="2"/>
        <v>7.8143111978706825</v>
      </c>
      <c r="J57" s="4">
        <f t="shared" si="3"/>
        <v>6.1856888021293175</v>
      </c>
      <c r="K57" s="4">
        <f t="shared" si="4"/>
        <v>4.8964963114361542</v>
      </c>
      <c r="L57">
        <f t="shared" si="5"/>
        <v>5.5385693999999921</v>
      </c>
      <c r="M57" s="5">
        <f>NORMDIST(B57,$G$2,$Y$12,0)</f>
        <v>9.4256510898384459E-3</v>
      </c>
      <c r="N57" s="5">
        <f t="shared" si="6"/>
        <v>9.4256510898384462</v>
      </c>
      <c r="O57" s="5">
        <f t="shared" si="7"/>
        <v>4.5743489101615538</v>
      </c>
      <c r="P57" s="5">
        <f t="shared" si="8"/>
        <v>2.2199705625062385</v>
      </c>
      <c r="AA57" s="6">
        <f>ABS(B57-$G$2)/$Y$12</f>
        <v>1.5412867919563602</v>
      </c>
      <c r="AB57" t="str">
        <f t="shared" si="9"/>
        <v>không lạc</v>
      </c>
    </row>
    <row r="58" spans="1:28" x14ac:dyDescent="0.3">
      <c r="A58" s="2">
        <v>56</v>
      </c>
      <c r="B58">
        <v>154</v>
      </c>
      <c r="C58">
        <v>5</v>
      </c>
      <c r="D58">
        <v>4.0000000000000001E-3</v>
      </c>
      <c r="F58">
        <f t="shared" si="0"/>
        <v>770</v>
      </c>
      <c r="H58" s="4">
        <f t="shared" si="10"/>
        <v>6.7543049581075707E-3</v>
      </c>
      <c r="I58" s="4">
        <f t="shared" si="2"/>
        <v>6.7543049581075705</v>
      </c>
      <c r="J58" s="4">
        <f t="shared" si="3"/>
        <v>-1.7543049581075705</v>
      </c>
      <c r="K58" s="4">
        <f t="shared" si="4"/>
        <v>0.45564805041066531</v>
      </c>
      <c r="L58">
        <f t="shared" si="5"/>
        <v>2.1819604999999971</v>
      </c>
      <c r="M58" s="5">
        <f>NORMDIST(B58,$G$2,$Y$12,0)</f>
        <v>8.339450095110083E-3</v>
      </c>
      <c r="N58" s="5">
        <f t="shared" si="6"/>
        <v>8.3394500951100827</v>
      </c>
      <c r="O58" s="5">
        <f t="shared" si="7"/>
        <v>-3.3394500951100827</v>
      </c>
      <c r="P58" s="5">
        <f t="shared" si="8"/>
        <v>1.3372496760031913</v>
      </c>
      <c r="AA58" s="6">
        <f>ABS(B58-$G$2)/$Y$12</f>
        <v>1.6187773295107273</v>
      </c>
      <c r="AB58" t="str">
        <f t="shared" si="9"/>
        <v>không lạc</v>
      </c>
    </row>
    <row r="59" spans="1:28" x14ac:dyDescent="0.3">
      <c r="A59" s="2">
        <v>57</v>
      </c>
      <c r="B59">
        <v>155</v>
      </c>
      <c r="C59">
        <v>3</v>
      </c>
      <c r="D59">
        <v>4.0000000000000002E-4</v>
      </c>
      <c r="F59">
        <f t="shared" si="0"/>
        <v>465</v>
      </c>
      <c r="H59" s="4">
        <f t="shared" si="10"/>
        <v>5.8004227933787155E-3</v>
      </c>
      <c r="I59" s="4">
        <f t="shared" si="2"/>
        <v>5.8004227933787158</v>
      </c>
      <c r="J59" s="4">
        <f t="shared" si="3"/>
        <v>-2.8004227933787158</v>
      </c>
      <c r="K59" s="4">
        <f t="shared" si="4"/>
        <v>1.3520338259871763</v>
      </c>
      <c r="L59">
        <f t="shared" si="5"/>
        <v>1.4375162999999982</v>
      </c>
      <c r="M59" s="5">
        <f>NORMDIST(B59,$G$2,$Y$12,0)</f>
        <v>7.3342485649109217E-3</v>
      </c>
      <c r="N59" s="5">
        <f t="shared" si="6"/>
        <v>7.3342485649109213</v>
      </c>
      <c r="O59" s="5">
        <f t="shared" si="7"/>
        <v>-4.3342485649109213</v>
      </c>
      <c r="P59" s="5">
        <f t="shared" si="8"/>
        <v>2.5613681423763612</v>
      </c>
      <c r="AA59" s="6">
        <f>ABS(B59-$G$2)/$Y$12</f>
        <v>1.6962678670650944</v>
      </c>
      <c r="AB59" t="str">
        <f t="shared" si="9"/>
        <v>không lạc</v>
      </c>
    </row>
    <row r="60" spans="1:28" x14ac:dyDescent="0.3">
      <c r="A60" s="2">
        <v>58</v>
      </c>
      <c r="B60">
        <v>156</v>
      </c>
      <c r="C60">
        <v>6</v>
      </c>
      <c r="D60">
        <v>9.2999999999999992E-3</v>
      </c>
      <c r="F60">
        <f t="shared" si="0"/>
        <v>936</v>
      </c>
      <c r="H60" s="4">
        <f t="shared" si="10"/>
        <v>4.9493222950425528E-3</v>
      </c>
      <c r="I60" s="4">
        <f t="shared" si="2"/>
        <v>4.9493222950425526</v>
      </c>
      <c r="J60" s="4">
        <f t="shared" si="3"/>
        <v>1.0506777049574474</v>
      </c>
      <c r="K60" s="4">
        <f t="shared" si="4"/>
        <v>0.22304541387421561</v>
      </c>
      <c r="L60">
        <f t="shared" si="5"/>
        <v>3.1437125999999962</v>
      </c>
      <c r="M60" s="5">
        <f>NORMDIST(B60,$G$2,$Y$12,0)</f>
        <v>6.4115936581545232E-3</v>
      </c>
      <c r="N60" s="5">
        <f t="shared" si="6"/>
        <v>6.4115936581545236</v>
      </c>
      <c r="O60" s="5">
        <f t="shared" si="7"/>
        <v>-0.41159365815452365</v>
      </c>
      <c r="P60" s="5">
        <f t="shared" si="8"/>
        <v>2.6422344968409096E-2</v>
      </c>
      <c r="AA60" s="6">
        <f>ABS(B60-$G$2)/$Y$12</f>
        <v>1.7737584046194614</v>
      </c>
      <c r="AB60" t="str">
        <f t="shared" si="9"/>
        <v>không lạc</v>
      </c>
    </row>
    <row r="61" spans="1:28" x14ac:dyDescent="0.3">
      <c r="A61" s="2">
        <v>59</v>
      </c>
      <c r="B61">
        <v>157</v>
      </c>
      <c r="C61">
        <v>8</v>
      </c>
      <c r="D61">
        <v>3.2099999999999997E-2</v>
      </c>
      <c r="F61">
        <f t="shared" si="0"/>
        <v>1256</v>
      </c>
      <c r="H61" s="4">
        <f t="shared" si="10"/>
        <v>4.196205673204563E-3</v>
      </c>
      <c r="I61" s="4">
        <f t="shared" si="2"/>
        <v>4.1962056732045632</v>
      </c>
      <c r="J61" s="4">
        <f t="shared" si="3"/>
        <v>3.8037943267954368</v>
      </c>
      <c r="K61" s="4">
        <f t="shared" si="4"/>
        <v>3.448079624159976</v>
      </c>
      <c r="L61">
        <f t="shared" si="5"/>
        <v>4.5658567999999953</v>
      </c>
      <c r="M61" s="5">
        <f>NORMDIST(B61,$G$2,$Y$12,0)</f>
        <v>5.5714535292749594E-3</v>
      </c>
      <c r="N61" s="5">
        <f t="shared" si="6"/>
        <v>5.5714535292749598</v>
      </c>
      <c r="O61" s="5">
        <f t="shared" si="7"/>
        <v>2.4285464707250402</v>
      </c>
      <c r="P61" s="5">
        <f t="shared" si="8"/>
        <v>1.0585815585611755</v>
      </c>
      <c r="AA61" s="6">
        <f>ABS(B61-$G$2)/$Y$12</f>
        <v>1.8512489421738285</v>
      </c>
      <c r="AB61" t="str">
        <f t="shared" si="9"/>
        <v>không lạc</v>
      </c>
    </row>
    <row r="62" spans="1:28" x14ac:dyDescent="0.3">
      <c r="A62" s="2">
        <v>60</v>
      </c>
      <c r="B62">
        <v>158</v>
      </c>
      <c r="C62">
        <v>5</v>
      </c>
      <c r="D62">
        <v>4.0000000000000001E-3</v>
      </c>
      <c r="F62">
        <f t="shared" si="0"/>
        <v>790</v>
      </c>
      <c r="H62" s="4">
        <f t="shared" si="10"/>
        <v>3.5351704883560763E-3</v>
      </c>
      <c r="I62" s="4">
        <f t="shared" si="2"/>
        <v>3.5351704883560764</v>
      </c>
      <c r="J62" s="4">
        <f t="shared" si="3"/>
        <v>1.4648295116439236</v>
      </c>
      <c r="K62" s="4">
        <f t="shared" si="4"/>
        <v>0.60696521009394944</v>
      </c>
      <c r="L62">
        <f t="shared" si="5"/>
        <v>3.0975604999999971</v>
      </c>
      <c r="M62" s="5">
        <f>NORMDIST(B62,$G$2,$Y$12,0)</f>
        <v>4.8124163098252895E-3</v>
      </c>
      <c r="N62" s="5">
        <f t="shared" si="6"/>
        <v>4.8124163098252897</v>
      </c>
      <c r="O62" s="5">
        <f t="shared" si="7"/>
        <v>0.18758369017471033</v>
      </c>
      <c r="P62" s="5">
        <f t="shared" si="8"/>
        <v>7.3118447270907804E-3</v>
      </c>
      <c r="AA62" s="6">
        <f>ABS(B62-$G$2)/$Y$12</f>
        <v>1.9287394797281956</v>
      </c>
      <c r="AB62" t="str">
        <f t="shared" si="9"/>
        <v>không lạc</v>
      </c>
    </row>
    <row r="63" spans="1:28" x14ac:dyDescent="0.3">
      <c r="A63" s="2">
        <v>61</v>
      </c>
      <c r="B63">
        <v>159</v>
      </c>
      <c r="C63">
        <v>6</v>
      </c>
      <c r="D63">
        <v>9.2999999999999992E-3</v>
      </c>
      <c r="F63">
        <f t="shared" si="0"/>
        <v>954</v>
      </c>
      <c r="H63" s="4">
        <f t="shared" si="10"/>
        <v>2.9595380107237564E-3</v>
      </c>
      <c r="I63" s="4">
        <f t="shared" si="2"/>
        <v>2.9595380107237563</v>
      </c>
      <c r="J63" s="4">
        <f t="shared" si="3"/>
        <v>3.0404619892762437</v>
      </c>
      <c r="K63" s="4">
        <f t="shared" si="4"/>
        <v>3.1235987085609107</v>
      </c>
      <c r="L63">
        <f t="shared" si="5"/>
        <v>4.0217525999999966</v>
      </c>
      <c r="M63" s="5">
        <f>NORMDIST(B63,$G$2,$Y$12,0)</f>
        <v>4.1319021027060934E-3</v>
      </c>
      <c r="N63" s="5">
        <f t="shared" si="6"/>
        <v>4.1319021027060936</v>
      </c>
      <c r="O63" s="5">
        <f t="shared" si="7"/>
        <v>1.8680978972939064</v>
      </c>
      <c r="P63" s="5">
        <f t="shared" si="8"/>
        <v>0.84459642729394713</v>
      </c>
      <c r="AA63" s="6">
        <f>ABS(B63-$G$2)/$Y$12</f>
        <v>2.0062300172825629</v>
      </c>
      <c r="AB63" t="str">
        <f t="shared" si="9"/>
        <v>không lạc</v>
      </c>
    </row>
    <row r="64" spans="1:28" x14ac:dyDescent="0.3">
      <c r="A64" s="2">
        <v>62</v>
      </c>
      <c r="B64">
        <v>160</v>
      </c>
      <c r="C64">
        <v>2</v>
      </c>
      <c r="D64">
        <v>1E-4</v>
      </c>
      <c r="F64">
        <f t="shared" si="0"/>
        <v>320</v>
      </c>
      <c r="H64" s="4">
        <f t="shared" si="10"/>
        <v>2.4621506537964954E-3</v>
      </c>
      <c r="I64" s="4">
        <f t="shared" si="2"/>
        <v>2.4621506537964954</v>
      </c>
      <c r="J64" s="4">
        <f t="shared" si="3"/>
        <v>-0.46215065379649545</v>
      </c>
      <c r="K64" s="4">
        <f t="shared" si="4"/>
        <v>8.6746611737667262E-2</v>
      </c>
      <c r="L64">
        <f t="shared" si="5"/>
        <v>1.4461441999999987</v>
      </c>
      <c r="M64" s="5">
        <f>NORMDIST(B64,$G$2,$Y$12,0)</f>
        <v>3.5263792075825992E-3</v>
      </c>
      <c r="N64" s="5">
        <f t="shared" si="6"/>
        <v>3.526379207582599</v>
      </c>
      <c r="O64" s="5">
        <f t="shared" si="7"/>
        <v>-1.526379207582599</v>
      </c>
      <c r="P64" s="5">
        <f t="shared" si="8"/>
        <v>0.66068716612517375</v>
      </c>
      <c r="AA64" s="6">
        <f>ABS(B64-$G$2)/$Y$12</f>
        <v>2.0837205548369298</v>
      </c>
      <c r="AB64" t="str">
        <f t="shared" si="9"/>
        <v>không lạc</v>
      </c>
    </row>
    <row r="65" spans="1:28" x14ac:dyDescent="0.3">
      <c r="A65" s="2">
        <v>63</v>
      </c>
      <c r="B65">
        <v>161</v>
      </c>
      <c r="C65">
        <v>5</v>
      </c>
      <c r="D65">
        <v>4.0000000000000001E-3</v>
      </c>
      <c r="F65">
        <f t="shared" si="0"/>
        <v>805</v>
      </c>
      <c r="H65" s="4">
        <f t="shared" si="10"/>
        <v>2.0356327548251589E-3</v>
      </c>
      <c r="I65" s="4">
        <f t="shared" si="2"/>
        <v>2.0356327548251589</v>
      </c>
      <c r="J65" s="4">
        <f t="shared" si="3"/>
        <v>2.9643672451748411</v>
      </c>
      <c r="K65" s="4">
        <f t="shared" si="4"/>
        <v>4.3168263742249691</v>
      </c>
      <c r="L65">
        <f t="shared" si="5"/>
        <v>3.8892604999999962</v>
      </c>
      <c r="M65" s="5">
        <f>NORMDIST(B65,$G$2,$Y$12,0)</f>
        <v>2.9915768012929093E-3</v>
      </c>
      <c r="N65" s="5">
        <f t="shared" si="6"/>
        <v>2.9915768012929091</v>
      </c>
      <c r="O65" s="5">
        <f t="shared" si="7"/>
        <v>2.0084231987070909</v>
      </c>
      <c r="P65" s="5">
        <f t="shared" si="8"/>
        <v>1.3483737884855564</v>
      </c>
      <c r="AA65" s="6">
        <f>ABS(B65-$G$2)/$Y$12</f>
        <v>2.1612110923912971</v>
      </c>
      <c r="AB65" t="str">
        <f t="shared" si="9"/>
        <v>không lạc</v>
      </c>
    </row>
    <row r="66" spans="1:28" x14ac:dyDescent="0.3">
      <c r="A66" s="2">
        <v>64</v>
      </c>
      <c r="B66">
        <v>162</v>
      </c>
      <c r="C66">
        <v>1</v>
      </c>
      <c r="D66">
        <v>0</v>
      </c>
      <c r="F66">
        <f t="shared" si="0"/>
        <v>162</v>
      </c>
      <c r="H66" s="4">
        <f t="shared" si="10"/>
        <v>1.6726115802146743E-3</v>
      </c>
      <c r="I66" s="4">
        <f t="shared" si="2"/>
        <v>1.6726115802146744</v>
      </c>
      <c r="J66" s="4">
        <f t="shared" si="3"/>
        <v>-0.67261158021467438</v>
      </c>
      <c r="K66" s="4">
        <f t="shared" si="4"/>
        <v>0.27047901807592201</v>
      </c>
      <c r="L66">
        <f t="shared" si="5"/>
        <v>0.83463209999999921</v>
      </c>
      <c r="M66" s="5">
        <f>NORMDIST(B66,$G$2,$Y$12,0)</f>
        <v>2.5226875105016982E-3</v>
      </c>
      <c r="N66" s="5">
        <f t="shared" si="6"/>
        <v>2.5226875105016981</v>
      </c>
      <c r="O66" s="5">
        <f t="shared" si="7"/>
        <v>-1.5226875105016981</v>
      </c>
      <c r="P66" s="5">
        <f t="shared" si="8"/>
        <v>0.91909015483917522</v>
      </c>
      <c r="AA66" s="6">
        <f>ABS(B66-$G$2)/$Y$12</f>
        <v>2.2387016299456639</v>
      </c>
      <c r="AB66" t="str">
        <f t="shared" si="9"/>
        <v>không lạc</v>
      </c>
    </row>
    <row r="67" spans="1:28" x14ac:dyDescent="0.3">
      <c r="A67" s="2">
        <v>65</v>
      </c>
      <c r="B67">
        <v>163</v>
      </c>
      <c r="C67">
        <v>1</v>
      </c>
      <c r="D67">
        <v>0</v>
      </c>
      <c r="F67">
        <f t="shared" ref="F67:F73" si="11">C67*B67</f>
        <v>163</v>
      </c>
      <c r="H67" s="4">
        <f t="shared" si="10"/>
        <v>1.3658977143704005E-3</v>
      </c>
      <c r="I67" s="4">
        <f t="shared" ref="I67:I73" si="12">$C$74*H67</f>
        <v>1.3658977143704005</v>
      </c>
      <c r="J67" s="4">
        <f t="shared" ref="J67:J73" si="13">C67-I67</f>
        <v>-0.36589771437040053</v>
      </c>
      <c r="K67" s="4">
        <f t="shared" ref="K67:K73" si="14">(J67^2)/I67</f>
        <v>9.8016956886991094E-2</v>
      </c>
      <c r="L67">
        <f t="shared" ref="L67:L73" si="15">((B67-$G$2)^2)*C67/$C$74</f>
        <v>0.89341209999999927</v>
      </c>
      <c r="M67" s="5">
        <f>NORMDIST(B67,$G$2,$Y$12,0)</f>
        <v>2.1145546463702293E-3</v>
      </c>
      <c r="N67" s="5">
        <f t="shared" ref="N67:N73" si="16">M67*1000</f>
        <v>2.1145546463702294</v>
      </c>
      <c r="O67" s="5">
        <f t="shared" ref="O67:O73" si="17">C67-N67</f>
        <v>-1.1145546463702294</v>
      </c>
      <c r="P67" s="5">
        <f t="shared" ref="P67:P73" si="18">(O67^2)/N67</f>
        <v>0.58746746596397459</v>
      </c>
      <c r="AA67" s="6">
        <f>ABS(B67-$G$2)/$Y$12</f>
        <v>2.3161921675000312</v>
      </c>
      <c r="AB67" t="str">
        <f t="shared" ref="AB67:AB73" si="19">IF(AA67&gt;$Z$5,"lạc rồi","không lạc")</f>
        <v>không lạc</v>
      </c>
    </row>
    <row r="68" spans="1:28" x14ac:dyDescent="0.3">
      <c r="A68" s="2">
        <v>66</v>
      </c>
      <c r="B68">
        <v>164</v>
      </c>
      <c r="C68">
        <v>2</v>
      </c>
      <c r="D68">
        <v>1E-4</v>
      </c>
      <c r="F68">
        <f t="shared" si="11"/>
        <v>328</v>
      </c>
      <c r="H68" s="4">
        <f t="shared" si="10"/>
        <v>1.1086258826819753E-3</v>
      </c>
      <c r="I68" s="4">
        <f t="shared" si="12"/>
        <v>1.1086258826819753</v>
      </c>
      <c r="J68" s="4">
        <f t="shared" si="13"/>
        <v>0.89137411731802474</v>
      </c>
      <c r="K68" s="4">
        <f t="shared" si="14"/>
        <v>0.71669607343311037</v>
      </c>
      <c r="L68">
        <f t="shared" si="15"/>
        <v>1.9083841999999984</v>
      </c>
      <c r="M68" s="5">
        <f>NORMDIST(B68,$G$2,$Y$12,0)</f>
        <v>1.7618402394355605E-3</v>
      </c>
      <c r="N68" s="5">
        <f t="shared" si="16"/>
        <v>1.7618402394355606</v>
      </c>
      <c r="O68" s="5">
        <f t="shared" si="17"/>
        <v>0.23815976056443944</v>
      </c>
      <c r="P68" s="5">
        <f t="shared" si="18"/>
        <v>3.2193652002341873E-2</v>
      </c>
      <c r="AA68" s="6">
        <f>ABS(B68-$G$2)/$Y$12</f>
        <v>2.3936827050543981</v>
      </c>
      <c r="AB68" t="str">
        <f t="shared" si="19"/>
        <v>không lạc</v>
      </c>
    </row>
    <row r="69" spans="1:28" x14ac:dyDescent="0.3">
      <c r="A69" s="2">
        <v>67</v>
      </c>
      <c r="B69">
        <v>165</v>
      </c>
      <c r="C69">
        <v>2</v>
      </c>
      <c r="D69">
        <v>1E-4</v>
      </c>
      <c r="F69">
        <f t="shared" si="11"/>
        <v>330</v>
      </c>
      <c r="H69" s="4">
        <f t="shared" si="10"/>
        <v>8.9435873481089729E-4</v>
      </c>
      <c r="I69" s="4">
        <f t="shared" si="12"/>
        <v>0.89435873481089734</v>
      </c>
      <c r="J69" s="4">
        <f t="shared" si="13"/>
        <v>1.1056412651891026</v>
      </c>
      <c r="K69" s="4">
        <f t="shared" si="14"/>
        <v>1.3668369969545071</v>
      </c>
      <c r="L69">
        <f t="shared" si="15"/>
        <v>2.0339441999999983</v>
      </c>
      <c r="M69" s="5">
        <f>NORMDIST(B69,$G$2,$Y$12,0)</f>
        <v>1.4591713442154461E-3</v>
      </c>
      <c r="N69" s="5">
        <f t="shared" si="16"/>
        <v>1.4591713442154461</v>
      </c>
      <c r="O69" s="5">
        <f t="shared" si="17"/>
        <v>0.54082865578455386</v>
      </c>
      <c r="P69" s="5">
        <f t="shared" si="18"/>
        <v>0.20045324771299824</v>
      </c>
      <c r="AA69" s="6">
        <f>ABS(B69-$G$2)/$Y$12</f>
        <v>2.4711732426087654</v>
      </c>
      <c r="AB69" t="str">
        <f t="shared" si="19"/>
        <v>không lạc</v>
      </c>
    </row>
    <row r="70" spans="1:28" x14ac:dyDescent="0.3">
      <c r="A70" s="2">
        <v>68</v>
      </c>
      <c r="B70">
        <v>166</v>
      </c>
      <c r="C70">
        <v>1</v>
      </c>
      <c r="D70">
        <v>0</v>
      </c>
      <c r="F70">
        <f t="shared" si="11"/>
        <v>166</v>
      </c>
      <c r="H70" s="4">
        <f t="shared" si="10"/>
        <v>7.1715717584746274E-4</v>
      </c>
      <c r="I70" s="4">
        <f t="shared" si="12"/>
        <v>0.71715717584746275</v>
      </c>
      <c r="J70" s="4">
        <f t="shared" si="13"/>
        <v>0.28284282415253725</v>
      </c>
      <c r="K70" s="4">
        <f t="shared" si="14"/>
        <v>0.11155164567662207</v>
      </c>
      <c r="L70">
        <f t="shared" si="15"/>
        <v>1.081752099999999</v>
      </c>
      <c r="M70" s="5">
        <f>NORMDIST(B70,$G$2,$Y$12,0)</f>
        <v>1.2012633173325701E-3</v>
      </c>
      <c r="N70" s="5">
        <f t="shared" si="16"/>
        <v>1.2012633173325702</v>
      </c>
      <c r="O70" s="5">
        <f t="shared" si="17"/>
        <v>-0.20126331733257019</v>
      </c>
      <c r="P70" s="5">
        <f t="shared" si="18"/>
        <v>3.3720269585570381E-2</v>
      </c>
      <c r="AA70" s="6">
        <f>ABS(B70-$G$2)/$Y$12</f>
        <v>2.5486637801631322</v>
      </c>
      <c r="AB70" t="str">
        <f t="shared" si="19"/>
        <v>không lạc</v>
      </c>
    </row>
    <row r="71" spans="1:28" x14ac:dyDescent="0.3">
      <c r="A71" s="2">
        <v>69</v>
      </c>
      <c r="B71">
        <v>167</v>
      </c>
      <c r="C71">
        <v>1</v>
      </c>
      <c r="D71">
        <v>0</v>
      </c>
      <c r="F71">
        <f t="shared" si="11"/>
        <v>167</v>
      </c>
      <c r="H71" s="4">
        <f t="shared" si="10"/>
        <v>5.7162150704823372E-4</v>
      </c>
      <c r="I71" s="4">
        <f t="shared" si="12"/>
        <v>0.57162150704823367</v>
      </c>
      <c r="J71" s="4">
        <f t="shared" si="13"/>
        <v>0.42837849295176633</v>
      </c>
      <c r="K71" s="4">
        <f t="shared" si="14"/>
        <v>0.32103084114387953</v>
      </c>
      <c r="L71">
        <f t="shared" si="15"/>
        <v>1.1485320999999991</v>
      </c>
      <c r="M71" s="5">
        <f>NORMDIST(B71,$G$2,$Y$12,0)</f>
        <v>9.8301986489026695E-4</v>
      </c>
      <c r="N71" s="5">
        <f t="shared" si="16"/>
        <v>0.98301986489026694</v>
      </c>
      <c r="O71" s="5">
        <f t="shared" si="17"/>
        <v>1.6980135109733063E-2</v>
      </c>
      <c r="P71" s="5">
        <f t="shared" si="18"/>
        <v>2.9330535286484243E-4</v>
      </c>
      <c r="AA71" s="6">
        <f>ABS(B71-$G$2)/$Y$12</f>
        <v>2.6261543177174995</v>
      </c>
      <c r="AB71" t="str">
        <f t="shared" si="19"/>
        <v>không lạc</v>
      </c>
    </row>
    <row r="72" spans="1:28" x14ac:dyDescent="0.3">
      <c r="A72" s="2">
        <v>70</v>
      </c>
      <c r="B72">
        <v>168</v>
      </c>
      <c r="C72">
        <v>2</v>
      </c>
      <c r="D72">
        <v>1E-4</v>
      </c>
      <c r="F72">
        <f t="shared" si="11"/>
        <v>336</v>
      </c>
      <c r="H72" s="4">
        <f t="shared" si="10"/>
        <v>4.5290796906661439E-4</v>
      </c>
      <c r="I72" s="4">
        <f t="shared" si="12"/>
        <v>0.4529079690666144</v>
      </c>
      <c r="J72" s="4">
        <f t="shared" si="13"/>
        <v>1.5470920309333855</v>
      </c>
      <c r="K72" s="4">
        <f t="shared" si="14"/>
        <v>5.2847243052717161</v>
      </c>
      <c r="L72">
        <f t="shared" si="15"/>
        <v>2.4346241999999978</v>
      </c>
      <c r="M72" s="5">
        <f>NORMDIST(B72,$G$2,$Y$12,0)</f>
        <v>7.9961057419180399E-4</v>
      </c>
      <c r="N72" s="5">
        <f t="shared" si="16"/>
        <v>0.79961057419180404</v>
      </c>
      <c r="O72" s="5">
        <f t="shared" si="17"/>
        <v>1.200389425808196</v>
      </c>
      <c r="P72" s="5">
        <f t="shared" si="18"/>
        <v>1.8020456708548864</v>
      </c>
      <c r="AA72" s="6">
        <f>ABS(B72-$G$2)/$Y$12</f>
        <v>2.7036448552718664</v>
      </c>
      <c r="AB72" t="str">
        <f t="shared" si="19"/>
        <v>không lạc</v>
      </c>
    </row>
    <row r="73" spans="1:28" x14ac:dyDescent="0.3">
      <c r="A73" s="2">
        <v>71</v>
      </c>
      <c r="B73">
        <v>170</v>
      </c>
      <c r="C73">
        <v>1</v>
      </c>
      <c r="D73">
        <v>0</v>
      </c>
      <c r="F73">
        <f t="shared" si="11"/>
        <v>170</v>
      </c>
      <c r="H73" s="4">
        <f t="shared" si="10"/>
        <v>2.7931592872191521E-4</v>
      </c>
      <c r="I73" s="4">
        <f t="shared" si="12"/>
        <v>0.27931592872191524</v>
      </c>
      <c r="J73" s="4">
        <f t="shared" si="13"/>
        <v>0.72068407127808476</v>
      </c>
      <c r="K73" s="4">
        <f t="shared" si="14"/>
        <v>1.8594912684376541</v>
      </c>
      <c r="L73">
        <f t="shared" si="15"/>
        <v>1.3608720999999988</v>
      </c>
      <c r="M73" s="5">
        <f>NORMDIST(B73,$G$2,$Y$12,0)</f>
        <v>5.1962192181025601E-4</v>
      </c>
      <c r="N73" s="5">
        <f t="shared" si="16"/>
        <v>0.51962192181025602</v>
      </c>
      <c r="O73" s="5">
        <f t="shared" si="17"/>
        <v>0.48037807818974398</v>
      </c>
      <c r="P73" s="5">
        <f t="shared" si="18"/>
        <v>0.44409808039149035</v>
      </c>
      <c r="AA73" s="6">
        <f>ABS(B73-$G$2)/$Y$12</f>
        <v>2.8586259303806005</v>
      </c>
      <c r="AB73" t="str">
        <f t="shared" si="19"/>
        <v>không lạc</v>
      </c>
    </row>
    <row r="74" spans="1:28" x14ac:dyDescent="0.3">
      <c r="C74">
        <f>SUM(C2:C73)</f>
        <v>1000</v>
      </c>
    </row>
    <row r="79" spans="1:28" x14ac:dyDescent="0.3">
      <c r="D79" s="7"/>
      <c r="E79" s="7"/>
      <c r="F79" s="7"/>
      <c r="G79" s="7"/>
      <c r="H79" s="7"/>
      <c r="I79" s="7"/>
      <c r="J79" s="7"/>
      <c r="K79" s="7"/>
      <c r="N79" s="7"/>
      <c r="O79" s="7"/>
      <c r="P79" s="7"/>
      <c r="Q79" s="7"/>
    </row>
    <row r="80" spans="1:28" x14ac:dyDescent="0.3">
      <c r="D80" s="8"/>
      <c r="E80" s="8"/>
      <c r="F80" s="8"/>
      <c r="G80" s="8"/>
      <c r="H80" s="8"/>
      <c r="I80" s="8"/>
      <c r="J80" s="8"/>
      <c r="K80" s="8"/>
      <c r="N80" s="8"/>
      <c r="O80" s="8"/>
      <c r="P80" s="8"/>
      <c r="Q80" s="8"/>
    </row>
    <row r="81" spans="4:17" x14ac:dyDescent="0.3">
      <c r="D81" s="8"/>
      <c r="E81" s="8"/>
      <c r="F81" s="8"/>
      <c r="G81" s="8"/>
      <c r="H81" s="8"/>
      <c r="I81" s="8"/>
      <c r="J81" s="8"/>
      <c r="K81" s="8"/>
      <c r="N81" s="8"/>
      <c r="O81" s="8"/>
      <c r="P81" s="8"/>
      <c r="Q81" s="8"/>
    </row>
    <row r="82" spans="4:17" x14ac:dyDescent="0.3">
      <c r="D82" s="8"/>
      <c r="E82" s="8"/>
      <c r="F82" s="8"/>
      <c r="G82" s="8"/>
      <c r="H82" s="8"/>
      <c r="I82" s="8"/>
      <c r="J82" s="8"/>
      <c r="K82" s="8"/>
      <c r="N82" s="8"/>
      <c r="O82" s="8"/>
      <c r="P82" s="8"/>
      <c r="Q82" s="8"/>
    </row>
    <row r="83" spans="4:17" x14ac:dyDescent="0.3">
      <c r="D83" s="8"/>
      <c r="E83" s="8"/>
      <c r="F83" s="8"/>
      <c r="G83" s="8"/>
      <c r="H83" s="8"/>
      <c r="I83" s="8"/>
      <c r="J83" s="8"/>
      <c r="K83" s="8"/>
      <c r="N83" s="8"/>
      <c r="O83" s="8"/>
      <c r="P83" s="8"/>
      <c r="Q83" s="8"/>
    </row>
    <row r="84" spans="4:17" x14ac:dyDescent="0.3">
      <c r="D84" s="8"/>
      <c r="E84" s="8"/>
      <c r="F84" s="8"/>
      <c r="G84" s="8"/>
      <c r="H84" s="8"/>
      <c r="I84" s="8"/>
      <c r="J84" s="8"/>
      <c r="K84" s="8"/>
      <c r="N84" s="8"/>
      <c r="O84" s="8"/>
      <c r="P84" s="8"/>
      <c r="Q84" s="8"/>
    </row>
    <row r="85" spans="4:17" x14ac:dyDescent="0.3">
      <c r="D85" s="8"/>
      <c r="E85" s="8"/>
      <c r="F85" s="8"/>
      <c r="G85" s="8"/>
      <c r="H85" s="8"/>
      <c r="I85" s="8"/>
      <c r="J85" s="8"/>
      <c r="K85" s="8"/>
      <c r="N85" s="8"/>
      <c r="O85" s="8"/>
      <c r="P85" s="8"/>
      <c r="Q85" s="8"/>
    </row>
    <row r="86" spans="4:17" x14ac:dyDescent="0.3">
      <c r="D86" s="8"/>
      <c r="E86" s="8"/>
      <c r="F86" s="8"/>
      <c r="G86" s="8"/>
      <c r="H86" s="8"/>
      <c r="I86" s="8"/>
      <c r="J86" s="8"/>
      <c r="K86" s="8"/>
      <c r="N86" s="8"/>
      <c r="O86" s="8"/>
      <c r="P86" s="8"/>
      <c r="Q86" s="8"/>
    </row>
    <row r="87" spans="4:17" x14ac:dyDescent="0.3">
      <c r="D87" s="8"/>
      <c r="E87" s="8"/>
      <c r="F87" s="8"/>
      <c r="G87" s="8"/>
      <c r="H87" s="8"/>
      <c r="I87" s="8"/>
      <c r="J87" s="8"/>
      <c r="K87" s="8"/>
      <c r="N87" s="8"/>
      <c r="O87" s="8"/>
      <c r="P87" s="8"/>
      <c r="Q87" s="8"/>
    </row>
    <row r="88" spans="4:17" x14ac:dyDescent="0.3">
      <c r="D88" s="8"/>
      <c r="E88" s="8"/>
      <c r="F88" s="8"/>
      <c r="G88" s="8"/>
      <c r="H88" s="8"/>
      <c r="I88" s="8"/>
      <c r="J88" s="8"/>
      <c r="K88" s="8"/>
      <c r="N88" s="8"/>
      <c r="O88" s="8"/>
      <c r="P88" s="8"/>
      <c r="Q88" s="8"/>
    </row>
    <row r="89" spans="4:17" x14ac:dyDescent="0.3">
      <c r="D89" s="8"/>
      <c r="E89" s="8"/>
      <c r="F89" s="8"/>
      <c r="G89" s="8"/>
      <c r="H89" s="8"/>
      <c r="I89" s="8"/>
      <c r="J89" s="8"/>
      <c r="K89" s="8"/>
      <c r="N89" s="8"/>
      <c r="O89" s="8"/>
      <c r="P89" s="8"/>
      <c r="Q89" s="8"/>
    </row>
    <row r="90" spans="4:17" x14ac:dyDescent="0.3">
      <c r="D90" s="8"/>
      <c r="E90" s="8"/>
      <c r="F90" s="8"/>
      <c r="G90" s="8"/>
      <c r="H90" s="8"/>
      <c r="I90" s="8"/>
      <c r="J90" s="8"/>
      <c r="K90" s="8"/>
      <c r="N90" s="8"/>
      <c r="O90" s="8"/>
      <c r="P90" s="8"/>
      <c r="Q90" s="8"/>
    </row>
    <row r="91" spans="4:17" x14ac:dyDescent="0.3">
      <c r="D91" s="8"/>
      <c r="E91" s="8"/>
      <c r="F91" s="8"/>
      <c r="G91" s="8"/>
      <c r="H91" s="8"/>
      <c r="I91" s="8"/>
      <c r="J91" s="8"/>
      <c r="K91" s="8"/>
      <c r="N91" s="8"/>
      <c r="O91" s="8"/>
      <c r="P91" s="8"/>
      <c r="Q91" s="8"/>
    </row>
    <row r="92" spans="4:17" x14ac:dyDescent="0.3">
      <c r="D92" s="8"/>
      <c r="E92" s="8"/>
      <c r="F92" s="8"/>
      <c r="G92" s="8"/>
      <c r="H92" s="8"/>
      <c r="I92" s="8"/>
      <c r="J92" s="8"/>
      <c r="K92" s="8"/>
      <c r="N92" s="8"/>
      <c r="O92" s="8"/>
      <c r="P92" s="8"/>
      <c r="Q92" s="8"/>
    </row>
    <row r="93" spans="4:17" x14ac:dyDescent="0.3">
      <c r="D93" s="8"/>
      <c r="E93" s="8"/>
      <c r="F93" s="8"/>
      <c r="G93" s="8"/>
      <c r="H93" s="8"/>
      <c r="I93" s="8"/>
      <c r="J93" s="8"/>
      <c r="K93" s="8"/>
      <c r="N93" s="8"/>
      <c r="O93" s="8"/>
      <c r="P93" s="8"/>
      <c r="Q93" s="8"/>
    </row>
    <row r="94" spans="4:17" x14ac:dyDescent="0.3">
      <c r="D94" s="8"/>
      <c r="E94" s="8"/>
      <c r="F94" s="8"/>
      <c r="G94" s="8"/>
      <c r="H94" s="8"/>
      <c r="I94" s="8"/>
      <c r="J94" s="8"/>
      <c r="K94" s="8"/>
      <c r="N94" s="8"/>
      <c r="O94" s="8"/>
      <c r="P94" s="8"/>
      <c r="Q94" s="8"/>
    </row>
    <row r="95" spans="4:17" x14ac:dyDescent="0.3">
      <c r="D95" s="8"/>
      <c r="E95" s="8"/>
      <c r="F95" s="8"/>
      <c r="G95" s="8"/>
      <c r="H95" s="8"/>
      <c r="I95" s="8"/>
      <c r="J95" s="8"/>
      <c r="K95" s="8"/>
      <c r="N95" s="8"/>
      <c r="O95" s="8"/>
      <c r="P95" s="8"/>
      <c r="Q95" s="8"/>
    </row>
    <row r="96" spans="4:17" x14ac:dyDescent="0.3">
      <c r="D96" s="8"/>
      <c r="E96" s="8"/>
      <c r="F96" s="8"/>
      <c r="G96" s="8"/>
      <c r="H96" s="8"/>
      <c r="I96" s="8"/>
      <c r="J96" s="8"/>
      <c r="K96" s="8"/>
      <c r="N96" s="8"/>
      <c r="O96" s="8"/>
      <c r="P96" s="8"/>
      <c r="Q96" s="8"/>
    </row>
    <row r="97" spans="4:17" x14ac:dyDescent="0.3">
      <c r="D97" s="8"/>
      <c r="E97" s="8"/>
      <c r="F97" s="8"/>
      <c r="G97" s="8"/>
      <c r="H97" s="8"/>
      <c r="I97" s="8"/>
      <c r="J97" s="8"/>
      <c r="K97" s="8"/>
      <c r="N97" s="8"/>
      <c r="O97" s="8"/>
      <c r="P97" s="8"/>
      <c r="Q97" s="8"/>
    </row>
    <row r="98" spans="4:17" x14ac:dyDescent="0.3">
      <c r="D98" s="8"/>
      <c r="E98" s="8"/>
      <c r="F98" s="8"/>
      <c r="G98" s="8"/>
      <c r="H98" s="8"/>
      <c r="I98" s="8"/>
      <c r="J98" s="8"/>
      <c r="K98" s="8"/>
      <c r="N98" s="8"/>
      <c r="O98" s="8"/>
      <c r="P98" s="8"/>
      <c r="Q98" s="8"/>
    </row>
    <row r="99" spans="4:17" x14ac:dyDescent="0.3">
      <c r="D99" s="8"/>
      <c r="E99" s="8"/>
      <c r="F99" s="8"/>
      <c r="G99" s="8"/>
      <c r="H99" s="8"/>
      <c r="I99" s="8"/>
      <c r="J99" s="8"/>
      <c r="K99" s="8"/>
      <c r="N99" s="8"/>
      <c r="O99" s="8"/>
      <c r="P99" s="8"/>
      <c r="Q99" s="8"/>
    </row>
    <row r="100" spans="4:17" x14ac:dyDescent="0.3">
      <c r="D100" s="8"/>
      <c r="E100" s="8"/>
      <c r="F100" s="8"/>
      <c r="G100" s="8"/>
      <c r="H100" s="8"/>
      <c r="I100" s="8"/>
      <c r="J100" s="8"/>
      <c r="K100" s="8"/>
      <c r="N100" s="8"/>
      <c r="O100" s="8"/>
      <c r="P100" s="8"/>
      <c r="Q100" s="8"/>
    </row>
    <row r="101" spans="4:17" x14ac:dyDescent="0.3">
      <c r="D101" s="8"/>
      <c r="E101" s="8"/>
      <c r="F101" s="8"/>
      <c r="G101" s="8"/>
      <c r="H101" s="8"/>
      <c r="I101" s="8"/>
      <c r="J101" s="8"/>
      <c r="K101" s="8"/>
      <c r="N101" s="8"/>
      <c r="O101" s="8"/>
      <c r="P101" s="8"/>
      <c r="Q101" s="8"/>
    </row>
    <row r="102" spans="4:17" x14ac:dyDescent="0.3">
      <c r="D102" s="8"/>
      <c r="E102" s="8"/>
      <c r="F102" s="8"/>
      <c r="G102" s="8"/>
      <c r="H102" s="8"/>
      <c r="I102" s="8"/>
      <c r="J102" s="8"/>
      <c r="K102" s="8"/>
      <c r="N102" s="8"/>
      <c r="O102" s="8"/>
      <c r="P102" s="8"/>
      <c r="Q102" s="8"/>
    </row>
    <row r="103" spans="4:17" x14ac:dyDescent="0.3">
      <c r="D103" s="8"/>
      <c r="E103" s="8"/>
      <c r="F103" s="8"/>
      <c r="G103" s="8"/>
      <c r="H103" s="8"/>
      <c r="I103" s="8"/>
      <c r="J103" s="8"/>
      <c r="K103" s="8"/>
      <c r="N103" s="8"/>
      <c r="O103" s="8"/>
      <c r="P103" s="8"/>
      <c r="Q103" s="8"/>
    </row>
    <row r="104" spans="4:17" x14ac:dyDescent="0.3">
      <c r="D104" s="8"/>
      <c r="E104" s="8"/>
      <c r="F104" s="8"/>
      <c r="G104" s="8"/>
      <c r="H104" s="8"/>
      <c r="I104" s="8"/>
      <c r="J104" s="8"/>
      <c r="K104" s="8"/>
      <c r="N104" s="8"/>
      <c r="O104" s="8"/>
      <c r="P104" s="8"/>
      <c r="Q104" s="8"/>
    </row>
    <row r="105" spans="4:17" x14ac:dyDescent="0.3">
      <c r="D105" s="8"/>
      <c r="E105" s="8"/>
      <c r="F105" s="8"/>
      <c r="G105" s="8"/>
      <c r="H105" s="8"/>
      <c r="I105" s="8"/>
      <c r="J105" s="8"/>
      <c r="K105" s="8"/>
      <c r="N105" s="8"/>
      <c r="O105" s="8"/>
      <c r="P105" s="8"/>
      <c r="Q105" s="8"/>
    </row>
    <row r="106" spans="4:17" x14ac:dyDescent="0.3">
      <c r="D106" s="8"/>
      <c r="E106" s="8"/>
      <c r="F106" s="8"/>
      <c r="G106" s="8"/>
      <c r="H106" s="8"/>
      <c r="I106" s="8"/>
      <c r="J106" s="8"/>
      <c r="K106" s="8"/>
      <c r="N106" s="8"/>
      <c r="O106" s="8"/>
      <c r="P106" s="8"/>
      <c r="Q106" s="8"/>
    </row>
    <row r="107" spans="4:17" x14ac:dyDescent="0.3">
      <c r="D107" s="8"/>
      <c r="E107" s="8"/>
      <c r="F107" s="8"/>
      <c r="G107" s="8"/>
      <c r="H107" s="8"/>
      <c r="I107" s="8"/>
      <c r="J107" s="8"/>
      <c r="K107" s="8"/>
      <c r="N107" s="8"/>
      <c r="O107" s="8"/>
      <c r="P107" s="8"/>
      <c r="Q107" s="8"/>
    </row>
    <row r="108" spans="4:17" x14ac:dyDescent="0.3">
      <c r="D108" s="8"/>
      <c r="E108" s="8"/>
      <c r="F108" s="8"/>
      <c r="G108" s="8"/>
      <c r="H108" s="8"/>
      <c r="I108" s="8"/>
      <c r="J108" s="8"/>
      <c r="K108" s="8"/>
      <c r="N108" s="8"/>
      <c r="O108" s="8"/>
      <c r="P108" s="8"/>
      <c r="Q108" s="8"/>
    </row>
    <row r="109" spans="4:17" x14ac:dyDescent="0.3">
      <c r="D109" s="8"/>
      <c r="E109" s="8"/>
      <c r="F109" s="8"/>
      <c r="G109" s="8"/>
      <c r="H109" s="8"/>
      <c r="I109" s="8"/>
      <c r="J109" s="8"/>
      <c r="K109" s="8"/>
      <c r="N109" s="8"/>
      <c r="O109" s="8"/>
      <c r="P109" s="8"/>
      <c r="Q109" s="8"/>
    </row>
    <row r="110" spans="4:17" x14ac:dyDescent="0.3">
      <c r="D110" s="8"/>
      <c r="E110" s="8"/>
      <c r="F110" s="8"/>
      <c r="G110" s="8"/>
      <c r="H110" s="8"/>
      <c r="I110" s="8"/>
      <c r="J110" s="8"/>
      <c r="K110" s="8"/>
      <c r="N110" s="8"/>
      <c r="O110" s="8"/>
      <c r="P110" s="8"/>
      <c r="Q110" s="8"/>
    </row>
    <row r="111" spans="4:17" x14ac:dyDescent="0.3">
      <c r="D111" s="8"/>
      <c r="E111" s="8"/>
      <c r="F111" s="8"/>
      <c r="G111" s="8"/>
      <c r="H111" s="8"/>
      <c r="I111" s="8"/>
      <c r="J111" s="8"/>
      <c r="K111" s="8"/>
      <c r="N111" s="8"/>
      <c r="O111" s="8"/>
      <c r="P111" s="8"/>
      <c r="Q111" s="8"/>
    </row>
    <row r="112" spans="4:17" x14ac:dyDescent="0.3">
      <c r="D112" s="8"/>
      <c r="E112" s="8"/>
      <c r="F112" s="8"/>
      <c r="G112" s="8"/>
      <c r="H112" s="8"/>
      <c r="I112" s="8"/>
      <c r="J112" s="8"/>
      <c r="K112" s="8"/>
      <c r="N112" s="8"/>
      <c r="O112" s="8"/>
      <c r="P112" s="8"/>
      <c r="Q112" s="8"/>
    </row>
    <row r="113" spans="4:17" x14ac:dyDescent="0.3">
      <c r="D113" s="8"/>
      <c r="E113" s="8"/>
      <c r="F113" s="8"/>
      <c r="G113" s="8"/>
      <c r="H113" s="8"/>
      <c r="I113" s="8"/>
      <c r="J113" s="8"/>
      <c r="K113" s="8"/>
      <c r="N113" s="8"/>
      <c r="O113" s="8"/>
      <c r="P113" s="8"/>
      <c r="Q113" s="8"/>
    </row>
    <row r="114" spans="4:17" x14ac:dyDescent="0.3">
      <c r="D114" s="8"/>
      <c r="E114" s="8"/>
      <c r="F114" s="8"/>
      <c r="G114" s="8"/>
      <c r="H114" s="8"/>
      <c r="I114" s="8"/>
      <c r="J114" s="8"/>
      <c r="K114" s="8"/>
      <c r="N114" s="8"/>
      <c r="O114" s="8"/>
      <c r="P114" s="8"/>
      <c r="Q114" s="8"/>
    </row>
    <row r="115" spans="4:17" x14ac:dyDescent="0.3">
      <c r="D115" s="8"/>
      <c r="E115" s="8"/>
      <c r="F115" s="8"/>
      <c r="G115" s="8"/>
      <c r="H115" s="8"/>
      <c r="I115" s="8"/>
      <c r="J115" s="8"/>
      <c r="K115" s="8"/>
      <c r="N115" s="8"/>
      <c r="O115" s="8"/>
      <c r="P115" s="8"/>
      <c r="Q115" s="8"/>
    </row>
    <row r="116" spans="4:17" x14ac:dyDescent="0.3">
      <c r="D116" s="7"/>
      <c r="E116" s="7"/>
      <c r="F116" s="7"/>
      <c r="G116" s="7"/>
      <c r="H116" s="7"/>
      <c r="I116" s="7"/>
      <c r="J116" s="7"/>
      <c r="K116" s="7"/>
      <c r="N116" s="7"/>
      <c r="O116" s="7"/>
      <c r="P116" s="7"/>
      <c r="Q116" s="7"/>
    </row>
    <row r="117" spans="4:17" x14ac:dyDescent="0.3">
      <c r="N117" s="7"/>
      <c r="O117" s="7"/>
      <c r="P117" s="7"/>
      <c r="Q117" s="7"/>
    </row>
    <row r="118" spans="4:17" x14ac:dyDescent="0.3">
      <c r="N118" s="7"/>
      <c r="O118" s="7"/>
      <c r="P118" s="7"/>
      <c r="Q1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phông 30</vt:lpstr>
      <vt:lpstr>phông 1000</vt:lpstr>
      <vt:lpstr>nguồn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2023-05-21T12:14:47Z</dcterms:created>
  <dcterms:modified xsi:type="dcterms:W3CDTF">2023-05-28T16:26:56Z</dcterms:modified>
</cp:coreProperties>
</file>