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<sst xmlns="http://schemas.openxmlformats.org/spreadsheetml/2006/main" count="115" uniqueCount="64">
  <si>
    <t>Config IO</t>
  </si>
  <si>
    <t>Px7</t>
  </si>
  <si>
    <t>Px6</t>
  </si>
  <si>
    <t>Px5</t>
  </si>
  <si>
    <t>Px4</t>
  </si>
  <si>
    <t>Px3</t>
  </si>
  <si>
    <t>Px2</t>
  </si>
  <si>
    <t>Px1</t>
  </si>
  <si>
    <t>Px0</t>
  </si>
  <si>
    <t>P0</t>
  </si>
  <si>
    <t>Input-only</t>
  </si>
  <si>
    <t>Open-drain</t>
  </si>
  <si>
    <t>Push-pull</t>
  </si>
  <si>
    <t>P1</t>
  </si>
  <si>
    <t>P3</t>
  </si>
  <si>
    <t>Default State</t>
  </si>
  <si>
    <t>Value</t>
  </si>
  <si>
    <t>Hex</t>
  </si>
  <si>
    <t>Define Pin By Config_GPIO</t>
  </si>
  <si>
    <t>Type</t>
  </si>
  <si>
    <t>M1</t>
  </si>
  <si>
    <t>M2</t>
  </si>
  <si>
    <t>Code</t>
  </si>
  <si>
    <t>Quasi</t>
  </si>
  <si>
    <t xml:space="preserve">   Quasi   </t>
  </si>
  <si>
    <t>AIN2</t>
  </si>
  <si>
    <t>AIN3</t>
  </si>
  <si>
    <t>AIN4</t>
  </si>
  <si>
    <t>AIN5</t>
  </si>
  <si>
    <t>FB_BUZZER</t>
  </si>
  <si>
    <t>PWM</t>
  </si>
  <si>
    <t>RELAY</t>
  </si>
  <si>
    <t xml:space="preserve"> Push-pull </t>
  </si>
  <si>
    <t>AIN0</t>
  </si>
  <si>
    <t>BUZZER</t>
  </si>
  <si>
    <t>SDA</t>
  </si>
  <si>
    <t>SCL</t>
  </si>
  <si>
    <t>SENSOR</t>
  </si>
  <si>
    <t>SDA_BUT</t>
  </si>
  <si>
    <t>SCK_BUT</t>
  </si>
  <si>
    <t xml:space="preserve">Input-only </t>
  </si>
  <si>
    <t>AIN1</t>
  </si>
  <si>
    <t xml:space="preserve">Open-drain </t>
  </si>
  <si>
    <t>P07</t>
  </si>
  <si>
    <t>P06</t>
  </si>
  <si>
    <t>P05</t>
  </si>
  <si>
    <t>P04</t>
  </si>
  <si>
    <t>P03</t>
  </si>
  <si>
    <t>P02</t>
  </si>
  <si>
    <t>P01</t>
  </si>
  <si>
    <t>P00</t>
  </si>
  <si>
    <t>Port x</t>
  </si>
  <si>
    <t>Select</t>
  </si>
  <si>
    <t>Yes</t>
  </si>
  <si>
    <t>P17</t>
  </si>
  <si>
    <t>P16</t>
  </si>
  <si>
    <t>P15</t>
  </si>
  <si>
    <t>P14</t>
  </si>
  <si>
    <t>P13</t>
  </si>
  <si>
    <t>P12</t>
  </si>
  <si>
    <t>P11</t>
  </si>
  <si>
    <t>P10</t>
  </si>
  <si>
    <t>P30</t>
  </si>
  <si>
    <t>Note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</si>
</sst>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7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11" fillId="9" borderId="11" applyNumberFormat="0" applyAlignment="0" applyProtection="0">
      <alignment vertical="center"/>
    </xf>
    <xf numFmtId="0" fontId="12" fillId="9" borderId="10" applyNumberFormat="0" applyAlignment="0" applyProtection="0">
      <alignment vertical="center"/>
    </xf>
    <xf numFmtId="0" fontId="13" fillId="10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5" borderId="0" xfId="0" applyFill="1" applyAlignment="1">
      <alignment horizontal="left" vertical="top" wrapText="1"/>
    </xf>
    <xf numFmtId="0" fontId="0" fillId="0" borderId="5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002F65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3"/>
  <sheetViews>
    <sheetView tabSelected="1" zoomScale="130" zoomScaleNormal="130" topLeftCell="C36" workbookViewId="0">
      <selection activeCell="E36" sqref="E36"/>
    </sheetView>
  </sheetViews>
  <sheetFormatPr defaultColWidth="9" defaultRowHeight="14.4"/>
  <cols>
    <col min="2" max="2" width="18.712962962963" customWidth="1"/>
    <col min="3" max="4" width="5" customWidth="1"/>
    <col min="5" max="5" width="15" customWidth="1"/>
    <col min="6" max="7" width="5" customWidth="1"/>
    <col min="8" max="15" width="10" customWidth="1"/>
    <col min="18" max="18" width="9" customWidth="1"/>
  </cols>
  <sheetData>
    <row r="2" spans="7:15">
      <c r="G2" s="1" t="s">
        <v>0</v>
      </c>
      <c r="H2" s="1"/>
      <c r="I2" s="1"/>
      <c r="J2" s="1"/>
      <c r="K2" s="1"/>
      <c r="L2" s="1"/>
      <c r="M2" s="1"/>
      <c r="N2" s="1"/>
      <c r="O2" s="1"/>
    </row>
    <row r="3" spans="7:15">
      <c r="G3" s="2"/>
      <c r="H3" s="2" t="s">
        <v>1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6</v>
      </c>
      <c r="N3" s="2" t="s">
        <v>7</v>
      </c>
      <c r="O3" s="2" t="s">
        <v>8</v>
      </c>
    </row>
    <row r="4" spans="7:15">
      <c r="G4" s="2" t="s">
        <v>9</v>
      </c>
      <c r="H4" s="3" t="s">
        <v>10</v>
      </c>
      <c r="I4" s="6" t="s">
        <v>10</v>
      </c>
      <c r="J4" s="6" t="s">
        <v>10</v>
      </c>
      <c r="K4" s="6" t="s">
        <v>10</v>
      </c>
      <c r="L4" s="6" t="s">
        <v>10</v>
      </c>
      <c r="M4" s="6" t="s">
        <v>11</v>
      </c>
      <c r="N4" s="6" t="s">
        <v>12</v>
      </c>
      <c r="O4" s="6" t="s">
        <v>12</v>
      </c>
    </row>
    <row r="5" spans="7:15">
      <c r="G5" s="2" t="s">
        <v>13</v>
      </c>
      <c r="H5" s="3" t="s">
        <v>10</v>
      </c>
      <c r="I5" s="6" t="s">
        <v>10</v>
      </c>
      <c r="J5" s="6" t="s">
        <v>12</v>
      </c>
      <c r="K5" s="6" t="s">
        <v>12</v>
      </c>
      <c r="L5" s="6" t="s">
        <v>12</v>
      </c>
      <c r="M5" s="6" t="s">
        <v>10</v>
      </c>
      <c r="N5" s="6" t="s">
        <v>10</v>
      </c>
      <c r="O5" s="6" t="s">
        <v>12</v>
      </c>
    </row>
    <row r="6" spans="7:15">
      <c r="G6" s="2" t="s">
        <v>14</v>
      </c>
      <c r="H6" s="4"/>
      <c r="I6" s="4"/>
      <c r="J6" s="4"/>
      <c r="K6" s="4"/>
      <c r="L6" s="4"/>
      <c r="M6" s="4"/>
      <c r="N6" s="4"/>
      <c r="O6" s="6" t="s">
        <v>10</v>
      </c>
    </row>
    <row r="8" spans="7:15">
      <c r="G8" s="1" t="s">
        <v>15</v>
      </c>
      <c r="H8" s="1"/>
      <c r="I8" s="1"/>
      <c r="J8" s="1"/>
      <c r="K8" s="1"/>
      <c r="L8" s="1"/>
      <c r="M8" s="1"/>
      <c r="N8" s="1"/>
      <c r="O8" s="1"/>
    </row>
    <row r="9" spans="7:17">
      <c r="G9" s="2"/>
      <c r="H9" s="2" t="s">
        <v>1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6</v>
      </c>
      <c r="N9" s="2" t="s">
        <v>7</v>
      </c>
      <c r="O9" s="2" t="s">
        <v>8</v>
      </c>
      <c r="P9" s="20" t="s">
        <v>16</v>
      </c>
      <c r="Q9" s="8" t="s">
        <v>17</v>
      </c>
    </row>
    <row r="10" spans="7:17">
      <c r="G10" s="5" t="s">
        <v>9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8">
        <f>IF(O10=1,1,0)+IF(N10=1,2,0)+IF(M10=1,4,0)+IF(L10=1,8,0)+IF(K10=1,16,0)+IF(J10=1,32,0)+IF(I10=1,64,0)+IF(H10=1,128,0)</f>
        <v>0</v>
      </c>
      <c r="Q10" s="8" t="str">
        <f>IF(P10&lt;16,"0x0"&amp;DEC2HEX(P10),"0x"&amp;DEC2HEX(P10))</f>
        <v>0x00</v>
      </c>
    </row>
    <row r="11" spans="7:17">
      <c r="G11" s="5" t="s">
        <v>13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8">
        <f>IF(O11=1,1,0)+IF(N11=1,2,0)+IF(M11=1,4,0)+IF(L11=1,8,0)+IF(K11=1,16,0)+IF(J11=1,32,0)+IF(I11=1,64,0)+IF(H11=1,128,0)</f>
        <v>0</v>
      </c>
      <c r="Q11" s="8" t="str">
        <f>IF(P11&lt;16,"0x0"&amp;DEC2HEX(P11),"0x"&amp;DEC2HEX(P11))</f>
        <v>0x00</v>
      </c>
    </row>
    <row r="12" spans="7:17">
      <c r="G12" s="2" t="s">
        <v>14</v>
      </c>
      <c r="H12" s="7"/>
      <c r="I12" s="4"/>
      <c r="J12" s="4"/>
      <c r="K12" s="4"/>
      <c r="L12" s="4"/>
      <c r="M12" s="4"/>
      <c r="N12" s="4"/>
      <c r="O12" s="6">
        <v>0</v>
      </c>
      <c r="P12" s="8">
        <f>IF(O12=1,1,0)+IF(N12=1,2,0)+IF(M12=1,4,0)+IF(L12=1,8,0)+IF(K12=1,16,0)+IF(J12=1,32,0)+IF(I12=1,64,0)+IF(H12=1,128,0)</f>
        <v>0</v>
      </c>
      <c r="Q12" s="8" t="str">
        <f>IF(P12&lt;16,"0x0"&amp;DEC2HEX(P12),"0x"&amp;DEC2HEX(P12))</f>
        <v>0x00</v>
      </c>
    </row>
    <row r="14" spans="7:15">
      <c r="G14" s="1" t="s">
        <v>18</v>
      </c>
      <c r="H14" s="1"/>
      <c r="I14" s="1"/>
      <c r="J14" s="1"/>
      <c r="K14" s="1"/>
      <c r="L14" s="1"/>
      <c r="M14" s="1"/>
      <c r="N14" s="1"/>
      <c r="O14" s="1"/>
    </row>
    <row r="15" spans="2:15">
      <c r="B15" s="2" t="s">
        <v>19</v>
      </c>
      <c r="C15" s="2" t="s">
        <v>20</v>
      </c>
      <c r="D15" s="2" t="s">
        <v>21</v>
      </c>
      <c r="E15" s="2" t="s">
        <v>22</v>
      </c>
      <c r="F15" s="8"/>
      <c r="G15" s="2"/>
      <c r="H15" s="2" t="s">
        <v>1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7</v>
      </c>
      <c r="O15" s="2" t="s">
        <v>8</v>
      </c>
    </row>
    <row r="16" spans="2:15">
      <c r="B16" s="2" t="s">
        <v>23</v>
      </c>
      <c r="C16" s="2">
        <v>0</v>
      </c>
      <c r="D16" s="2">
        <v>0</v>
      </c>
      <c r="E16" s="2" t="s">
        <v>24</v>
      </c>
      <c r="F16" s="8"/>
      <c r="G16" s="5" t="s">
        <v>9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/>
      <c r="N16" s="6" t="s">
        <v>30</v>
      </c>
      <c r="O16" s="6" t="s">
        <v>31</v>
      </c>
    </row>
    <row r="17" spans="2:15">
      <c r="B17" s="2" t="s">
        <v>12</v>
      </c>
      <c r="C17" s="2">
        <v>0</v>
      </c>
      <c r="D17" s="2">
        <v>1</v>
      </c>
      <c r="E17" s="2" t="s">
        <v>32</v>
      </c>
      <c r="F17" s="8"/>
      <c r="G17" s="5" t="s">
        <v>13</v>
      </c>
      <c r="H17" s="6" t="s">
        <v>33</v>
      </c>
      <c r="I17" s="6"/>
      <c r="J17" s="6" t="s">
        <v>34</v>
      </c>
      <c r="K17" s="6" t="s">
        <v>35</v>
      </c>
      <c r="L17" s="6" t="s">
        <v>36</v>
      </c>
      <c r="M17" s="6" t="s">
        <v>37</v>
      </c>
      <c r="N17" s="6" t="s">
        <v>38</v>
      </c>
      <c r="O17" s="6" t="s">
        <v>39</v>
      </c>
    </row>
    <row r="18" spans="2:15">
      <c r="B18" s="2" t="s">
        <v>10</v>
      </c>
      <c r="C18" s="2">
        <v>1</v>
      </c>
      <c r="D18" s="2">
        <v>0</v>
      </c>
      <c r="E18" s="2" t="s">
        <v>40</v>
      </c>
      <c r="F18" s="8"/>
      <c r="G18" s="2" t="s">
        <v>14</v>
      </c>
      <c r="H18" s="7"/>
      <c r="I18" s="4"/>
      <c r="J18" s="4"/>
      <c r="K18" s="4"/>
      <c r="L18" s="4"/>
      <c r="M18" s="4"/>
      <c r="N18" s="4"/>
      <c r="O18" s="6" t="s">
        <v>41</v>
      </c>
    </row>
    <row r="19" spans="2:6">
      <c r="B19" s="2" t="s">
        <v>11</v>
      </c>
      <c r="C19" s="2">
        <v>1</v>
      </c>
      <c r="D19" s="2">
        <v>1</v>
      </c>
      <c r="E19" s="2" t="s">
        <v>42</v>
      </c>
      <c r="F19" s="8"/>
    </row>
    <row r="20" spans="6:17">
      <c r="F20" s="8"/>
      <c r="G20" s="9"/>
      <c r="H20" s="10" t="s">
        <v>43</v>
      </c>
      <c r="I20" s="10" t="s">
        <v>44</v>
      </c>
      <c r="J20" s="10" t="s">
        <v>45</v>
      </c>
      <c r="K20" s="10" t="s">
        <v>46</v>
      </c>
      <c r="L20" s="10" t="s">
        <v>47</v>
      </c>
      <c r="M20" s="10" t="s">
        <v>48</v>
      </c>
      <c r="N20" s="10" t="s">
        <v>49</v>
      </c>
      <c r="O20" s="10" t="s">
        <v>50</v>
      </c>
      <c r="P20" s="20" t="s">
        <v>16</v>
      </c>
      <c r="Q20" s="8" t="s">
        <v>17</v>
      </c>
    </row>
    <row r="21" spans="1:17">
      <c r="A21" s="2" t="s">
        <v>51</v>
      </c>
      <c r="B21" s="2" t="s">
        <v>22</v>
      </c>
      <c r="C21" s="11" t="s">
        <v>52</v>
      </c>
      <c r="D21" s="11"/>
      <c r="F21" s="8"/>
      <c r="G21" s="9" t="s">
        <v>20</v>
      </c>
      <c r="H21" s="9">
        <f t="shared" ref="H21:O21" si="0">VLOOKUP(H4,$B$15:$D$19,2,FALSE)</f>
        <v>1</v>
      </c>
      <c r="I21" s="9">
        <f t="shared" si="0"/>
        <v>1</v>
      </c>
      <c r="J21" s="9">
        <f t="shared" si="0"/>
        <v>1</v>
      </c>
      <c r="K21" s="9">
        <f t="shared" si="0"/>
        <v>1</v>
      </c>
      <c r="L21" s="9">
        <f t="shared" si="0"/>
        <v>1</v>
      </c>
      <c r="M21" s="9">
        <f t="shared" si="0"/>
        <v>1</v>
      </c>
      <c r="N21" s="9">
        <f t="shared" si="0"/>
        <v>0</v>
      </c>
      <c r="O21" s="9">
        <f t="shared" si="0"/>
        <v>0</v>
      </c>
      <c r="P21" s="8">
        <f>IF(O21=1,1,0)+IF(N21=1,2,0)+IF(M21=1,4,0)+IF(L21=1,8,0)+IF(K21=1,16,0)+IF(J21=1,32,0)+IF(I21=1,64,0)+IF(H21=1,128,0)</f>
        <v>252</v>
      </c>
      <c r="Q21" s="8" t="str">
        <f>IF(P21&lt;16,"0x0"&amp;DEC2HEX(P21),"0x"&amp;DEC2HEX(P21))</f>
        <v>0xFC</v>
      </c>
    </row>
    <row r="22" spans="1:17">
      <c r="A22" s="2">
        <v>0</v>
      </c>
      <c r="B22" s="12" t="str">
        <f>"P0M1="&amp;Q21&amp;";"&amp;CHAR(10)&amp;"P0M2="&amp;Q22&amp;";"</f>
        <v>P0M1=0xFC;
P0M2=0x07;</v>
      </c>
      <c r="C22" s="6" t="s">
        <v>53</v>
      </c>
      <c r="D22" s="6"/>
      <c r="F22" s="8"/>
      <c r="G22" s="13" t="s">
        <v>21</v>
      </c>
      <c r="H22" s="13">
        <f t="shared" ref="H22:O22" si="1">VLOOKUP(H4,$B$15:$D$19,3,FALSE)</f>
        <v>0</v>
      </c>
      <c r="I22" s="13">
        <f t="shared" si="1"/>
        <v>0</v>
      </c>
      <c r="J22" s="13">
        <f t="shared" si="1"/>
        <v>0</v>
      </c>
      <c r="K22" s="13">
        <f t="shared" si="1"/>
        <v>0</v>
      </c>
      <c r="L22" s="13">
        <f t="shared" si="1"/>
        <v>0</v>
      </c>
      <c r="M22" s="13">
        <f t="shared" si="1"/>
        <v>1</v>
      </c>
      <c r="N22" s="13">
        <f t="shared" si="1"/>
        <v>1</v>
      </c>
      <c r="O22" s="13">
        <f t="shared" si="1"/>
        <v>1</v>
      </c>
      <c r="P22" s="8">
        <f>IF(O22=1,1,0)+IF(N22=1,2,0)+IF(M22=1,4,0)+IF(L22=1,8,0)+IF(K22=1,16,0)+IF(J22=1,32,0)+IF(I22=1,64,0)+IF(H22=1,128,0)</f>
        <v>7</v>
      </c>
      <c r="Q22" s="8" t="str">
        <f>IF(P22&lt;16,"0x0"&amp;DEC2HEX(P22),"0x"&amp;DEC2HEX(P22))</f>
        <v>0x07</v>
      </c>
    </row>
    <row r="23" spans="1:17">
      <c r="A23" s="2"/>
      <c r="B23" s="12"/>
      <c r="C23" s="6"/>
      <c r="D23" s="6"/>
      <c r="F23" s="8"/>
      <c r="G23" s="9"/>
      <c r="H23" s="10" t="s">
        <v>54</v>
      </c>
      <c r="I23" s="10" t="s">
        <v>55</v>
      </c>
      <c r="J23" s="10" t="s">
        <v>56</v>
      </c>
      <c r="K23" s="10" t="s">
        <v>57</v>
      </c>
      <c r="L23" s="10" t="s">
        <v>58</v>
      </c>
      <c r="M23" s="10" t="s">
        <v>59</v>
      </c>
      <c r="N23" s="10" t="s">
        <v>60</v>
      </c>
      <c r="O23" s="10" t="s">
        <v>61</v>
      </c>
      <c r="P23" s="8"/>
      <c r="Q23" s="8"/>
    </row>
    <row r="24" spans="1:17">
      <c r="A24" s="14"/>
      <c r="B24" s="15"/>
      <c r="C24" s="15"/>
      <c r="D24" s="16"/>
      <c r="F24" s="8"/>
      <c r="G24" s="9" t="s">
        <v>20</v>
      </c>
      <c r="H24" s="9">
        <f t="shared" ref="H24:O24" si="2">VLOOKUP(H5,$B$15:$D$19,2,FALSE)</f>
        <v>1</v>
      </c>
      <c r="I24" s="9">
        <f t="shared" si="2"/>
        <v>1</v>
      </c>
      <c r="J24" s="9">
        <f t="shared" si="2"/>
        <v>0</v>
      </c>
      <c r="K24" s="9">
        <f t="shared" si="2"/>
        <v>0</v>
      </c>
      <c r="L24" s="9">
        <f t="shared" si="2"/>
        <v>0</v>
      </c>
      <c r="M24" s="9">
        <f t="shared" si="2"/>
        <v>1</v>
      </c>
      <c r="N24" s="9">
        <f t="shared" si="2"/>
        <v>1</v>
      </c>
      <c r="O24" s="9">
        <f t="shared" si="2"/>
        <v>0</v>
      </c>
      <c r="P24" s="8">
        <f>IF(O24=1,1,0)+IF(N24=1,2,0)+IF(M24=1,4,0)+IF(L24=1,8,0)+IF(K24=1,16,0)+IF(J24=1,32,0)+IF(I24=1,64,0)+IF(H24=1,128,0)</f>
        <v>198</v>
      </c>
      <c r="Q24" s="8" t="str">
        <f>IF(P24&lt;16,"0x0"&amp;DEC2HEX(P24),"0x"&amp;DEC2HEX(P24))</f>
        <v>0xC6</v>
      </c>
    </row>
    <row r="25" spans="1:17">
      <c r="A25" s="2">
        <v>1</v>
      </c>
      <c r="B25" s="12" t="str">
        <f>"P1M1="&amp;Q24&amp;";"&amp;CHAR(10)&amp;"P1M2="&amp;Q25&amp;";"</f>
        <v>P1M1=0xC6;
P1M2=0x39;</v>
      </c>
      <c r="C25" s="6" t="s">
        <v>53</v>
      </c>
      <c r="D25" s="6"/>
      <c r="G25" s="13" t="s">
        <v>21</v>
      </c>
      <c r="H25" s="13">
        <f t="shared" ref="H25:O25" si="3">VLOOKUP(H5,$B$15:$D$19,3,FALSE)</f>
        <v>0</v>
      </c>
      <c r="I25" s="13">
        <f t="shared" si="3"/>
        <v>0</v>
      </c>
      <c r="J25" s="13">
        <f t="shared" si="3"/>
        <v>1</v>
      </c>
      <c r="K25" s="13">
        <f t="shared" si="3"/>
        <v>1</v>
      </c>
      <c r="L25" s="13">
        <f t="shared" si="3"/>
        <v>1</v>
      </c>
      <c r="M25" s="13">
        <f t="shared" si="3"/>
        <v>0</v>
      </c>
      <c r="N25" s="13">
        <f t="shared" si="3"/>
        <v>0</v>
      </c>
      <c r="O25" s="13">
        <f t="shared" si="3"/>
        <v>1</v>
      </c>
      <c r="P25" s="8">
        <f>IF(O25=1,1,0)+IF(N25=1,2,0)+IF(M25=1,4,0)+IF(L25=1,8,0)+IF(K25=1,16,0)+IF(J25=1,32,0)+IF(I25=1,64,0)+IF(H25=1,128,0)</f>
        <v>57</v>
      </c>
      <c r="Q25" s="8" t="str">
        <f>IF(P25&lt;16,"0x0"&amp;DEC2HEX(P25),"0x"&amp;DEC2HEX(P25))</f>
        <v>0x39</v>
      </c>
    </row>
    <row r="26" spans="1:17">
      <c r="A26" s="2"/>
      <c r="B26" s="12"/>
      <c r="C26" s="6"/>
      <c r="D26" s="6"/>
      <c r="G26" s="9"/>
      <c r="H26" s="9"/>
      <c r="I26" s="9"/>
      <c r="J26" s="9"/>
      <c r="K26" s="9"/>
      <c r="L26" s="9"/>
      <c r="M26" s="9"/>
      <c r="N26" s="9"/>
      <c r="O26" s="10" t="s">
        <v>62</v>
      </c>
      <c r="P26" s="8"/>
      <c r="Q26" s="8"/>
    </row>
    <row r="27" spans="1:17">
      <c r="A27" s="14"/>
      <c r="B27" s="15"/>
      <c r="C27" s="15"/>
      <c r="D27" s="16"/>
      <c r="G27" s="9" t="s">
        <v>20</v>
      </c>
      <c r="H27" s="9"/>
      <c r="I27" s="9"/>
      <c r="J27" s="9"/>
      <c r="K27" s="9"/>
      <c r="L27" s="9"/>
      <c r="M27" s="9"/>
      <c r="N27" s="9"/>
      <c r="O27" s="9">
        <f>VLOOKUP(O6,$B$15:$D$19,2,FALSE)</f>
        <v>1</v>
      </c>
      <c r="P27" s="8">
        <f>IF(O27=1,1,0)</f>
        <v>1</v>
      </c>
      <c r="Q27" s="8" t="str">
        <f>IF(P27&lt;16,"0x0"&amp;DEC2HEX(P27),"0x"&amp;DEC2HEX(P27))</f>
        <v>0x01</v>
      </c>
    </row>
    <row r="28" spans="1:17">
      <c r="A28" s="2">
        <v>3</v>
      </c>
      <c r="B28" s="12" t="str">
        <f>"P3M1="&amp;Q27&amp;";"&amp;CHAR(10)&amp;"P3M2="&amp;Q28&amp;";"</f>
        <v>P3M1=0x01;
P3M2=0x00;</v>
      </c>
      <c r="C28" s="6" t="s">
        <v>53</v>
      </c>
      <c r="D28" s="6"/>
      <c r="G28" s="13" t="s">
        <v>21</v>
      </c>
      <c r="H28" s="9"/>
      <c r="I28" s="9"/>
      <c r="J28" s="9"/>
      <c r="K28" s="9"/>
      <c r="L28" s="9"/>
      <c r="M28" s="9"/>
      <c r="N28" s="9"/>
      <c r="O28" s="13">
        <f>VLOOKUP(O6,$B$15:$D$19,3,FALSE)</f>
        <v>0</v>
      </c>
      <c r="P28" s="8">
        <f>IF(O28=1,1,0)</f>
        <v>0</v>
      </c>
      <c r="Q28" s="8" t="str">
        <f>IF(P28&lt;16,"0x0"&amp;DEC2HEX(P28),"0x"&amp;DEC2HEX(P28))</f>
        <v>0x00</v>
      </c>
    </row>
    <row r="29" spans="1:4">
      <c r="A29" s="2"/>
      <c r="B29" s="12"/>
      <c r="C29" s="6"/>
      <c r="D29" s="6"/>
    </row>
    <row r="30" spans="1:4">
      <c r="A30" s="8"/>
      <c r="B30" s="17"/>
      <c r="C30" s="8"/>
      <c r="D30" s="8"/>
    </row>
    <row r="31" spans="1:4">
      <c r="A31" s="8"/>
      <c r="B31" s="12" t="str">
        <f>"P0="&amp;Q10&amp;";"</f>
        <v>P0=0x00;</v>
      </c>
      <c r="C31" s="8"/>
      <c r="D31" s="8"/>
    </row>
    <row r="32" spans="1:4">
      <c r="A32" s="8"/>
      <c r="B32" s="12" t="str">
        <f>"P1="&amp;Q11&amp;";"</f>
        <v>P1=0x00;</v>
      </c>
      <c r="C32" s="8"/>
      <c r="D32" s="8"/>
    </row>
    <row r="33" spans="1:4">
      <c r="A33" s="8"/>
      <c r="B33" s="12" t="str">
        <f>"P3="&amp;Q12&amp;";"</f>
        <v>P3=0x00;</v>
      </c>
      <c r="C33" s="8"/>
      <c r="D33" s="8"/>
    </row>
    <row r="34" spans="1:4">
      <c r="A34" s="8"/>
      <c r="B34" s="17"/>
      <c r="C34" s="8"/>
      <c r="D34" s="8"/>
    </row>
    <row r="35" spans="2:7">
      <c r="B35" s="2" t="s">
        <v>63</v>
      </c>
      <c r="C35" s="6" t="s">
        <v>53</v>
      </c>
      <c r="D35" s="6"/>
      <c r="E35" s="8"/>
      <c r="F35" s="8"/>
      <c r="G35" s="8"/>
    </row>
    <row r="36" ht="408.75" customHeight="1" spans="2:19">
      <c r="B36" s="18"/>
      <c r="C36" s="18"/>
      <c r="D36" s="18"/>
      <c r="E36" s="18"/>
      <c r="F36" s="18"/>
      <c r="G36" s="18"/>
      <c r="H36" s="19" t="str">
        <f>CONCATENATE(IF(OR(H16&lt;&gt;"",I16&lt;&gt;"",J16&lt;&gt;"",K16&lt;&gt;"",L16&lt;&gt;"",M16&lt;&gt;"",N16&lt;&gt;"",N16&lt;&gt;"",H17&lt;&gt;"",I17&lt;&gt;"",J17&lt;&gt;"",K17&lt;&gt;"",L17&lt;&gt;"",M17&lt;&gt;"",N17&lt;&gt;"",N17&lt;&gt;"",O18&lt;&gt;""),"/* "&amp;G14&amp;" */"&amp;CHAR(10),""),IF(H16="","","#define "&amp;H16&amp;IF(G14="Define Pin By Config_GPIO"," Pin_"," ")&amp;"P07"&amp;CHAR(10)),IF(I16="","","#define "&amp;I16&amp;IF(G14="Define Pin By Config_GPIO"," Pin_"," ")&amp;"P06"&amp;CHAR(10)),IF(J16="","","#define "&amp;J16&amp;IF(G14="Define Pin By Config_GPIO"," Pin_"," ")&amp;"P05"&amp;CHAR(10)),IF(K16="","","#define "&amp;K16&amp;IF(G14="Define Pin By Config_GPIO"," Pin_"," ")&amp;"P04"&amp;CHAR(10)),IF(L16="","","#define "&amp;L16&amp;IF(G14="Define Pin By Config_GPIO"," Pin_"," ")&amp;"P03"&amp;CHAR(10)),IF(M16="","","#define "&amp;M16&amp;IF(G14="Define Pin By Config_GPIO"," Pin_"," ")&amp;"P02"&amp;CHAR(10)),IF(N16="","","#define "&amp;N16&amp;IF(G14="Define Pin By Config_GPIO"," Pin_"," ")&amp;"P01"&amp;CHAR(10)),IF(O16="","","#define "&amp;O16&amp;IF(G14="Define Pin By Config_GPIO"," Pin_"," ")&amp;"P00"&amp;CHAR(10)),IF(H17="","","#define "&amp;H17&amp;IF(G14="Define Pin By Config_GPIO"," Pin_"," ")&amp;"P17"&amp;CHAR(10)),IF(I17="","","#define "&amp;I17&amp;IF(G14="Define Pin By Config_GPIO"," Pin_"," ")&amp;"P16"&amp;CHAR(10)),IF(J17="","","#define "&amp;J17&amp;IF(G14="Define Pin By Config_GPIO"," Pin_"," ")&amp;"P15"&amp;CHAR(10)),IF(K17="","","#define "&amp;K17&amp;IF(G14="Define Pin By Config_GPIO"," Pin_"," ")&amp;"P14"&amp;CHAR(10)),IF(L17="","","#define "&amp;L17&amp;IF(G14="Define Pin By Config_GPIO"," Pin_"," ")&amp;"P13"&amp;CHAR(10)),IF(M17="","","#define "&amp;M17&amp;IF(G14="Define Pin By Config_GPIO"," Pin_"," ")&amp;"P12"&amp;CHAR(10)),IF(N17="","","#define "&amp;N17&amp;IF(G14="Define Pin By Config_GPIO"," Pin_"," ")&amp;"P11"&amp;CHAR(10)),IF(O17="","","#define "&amp;O17&amp;IF(G14="Define Pin By Config_GPIO"," Pin_"," ")&amp;"P10"&amp;CHAR(10)),IF(O18="","","#define "&amp;O18&amp;IF(G14="Define Pin By Config_GPIO"," Pin_"," ")&amp;"P30"&amp;CHAR(10)),IF(OR(H16&lt;&gt;"",I16&lt;&gt;"",J16&lt;&gt;"",K16&lt;&gt;"",L16&lt;&gt;"",M16&lt;&gt;"",N16&lt;&gt;"",N16&lt;&gt;"",H17&lt;&gt;"",I17&lt;&gt;"",J17&lt;&gt;"",K17&lt;&gt;"",L17&lt;&gt;"",M17&lt;&gt;"",N17&lt;&gt;"",N17&lt;&gt;"",O18&lt;&gt;""),"/* "&amp;G14&amp;" */"&amp;CHAR(10),""),"void GPIO_INIT() {",CHAR(10),IF(AND(C35="Yes",OR(C22="Yes",C25="Yes",C28="Yes")),"/* ===== GPIO INIT =====",""),IF(AND(C35="Yes",OR(C22="Yes",C25="Yes",C28="Yes")),CHAR(10),""),IF(AND(C35="Yes",OR(C22="Yes",C25="Yes",C28="Yes")),"|  Port  |    Px7    |    Px6    |    Px5    |    Px4    |    Px3    |    Px2    |    Px1    |    Px0    |",""),IF(AND(C35="Yes",OR(C22="Yes",C25="Yes",C28="Yes")),CHAR(10),""),IF(AND(C35="Yes",C22="Yes"),"|   P0   |"&amp;VLOOKUP(H4,$B$15:$E$19,4,FALSE),""),IF(AND(C35="Yes",C22="Yes"),"|"&amp;VLOOKUP(I4,$B$15:$E$19,4,FALSE),""),IF(AND(C35="Yes",C22="Yes"),"|"&amp;VLOOKUP(J4,$B$15:$E$19,4,FALSE),""),IF(AND(C35="Yes",C22="Yes"),"|"&amp;VLOOKUP(K4,$B$15:$E$19,4,FALSE),""),IF(AND(C35="Yes",C22="Yes"),"|"&amp;VLOOKUP(L4,$B$15:$E$19,4,FALSE),""),IF(AND(C35="Yes",C22="Yes"),"|"&amp;VLOOKUP(M4,$B$15:$E$19,4,FALSE),""),IF(AND(C35="Yes",C22="Yes"),"|"&amp;VLOOKUP(N4,$B$15:$E$19,4,FALSE),""),IF(AND(C35="Yes",C22="Yes"),"|"&amp;VLOOKUP(O4,$B$15:$E$19,4,FALSE)&amp;"|",""),IF(AND(C35="Yes",C22="Yes"),CHAR(10),""),IF(AND(C35="Yes",C25="Yes"),"|   P1   |"&amp;VLOOKUP(H5,$B$15:$E$19,4,FALSE),""),IF(AND(C35="Yes",C25="Yes"),"|"&amp;VLOOKUP(I5,$B$15:$E$19,4,FALSE),""),IF(AND(C35="Yes",C25="Yes"),"|"&amp;VLOOKUP(J5,$B$15:$E$19,4,FALSE),""),IF(AND(C35="Yes",C25="Yes"),"|"&amp;VLOOKUP(K5,$B$15:$E$19,4,FALSE),""),IF(AND(C35="Yes",C25="Yes"),"|"&amp;VLOOKUP(L5,$B$15:$E$19,4,FALSE),""),IF(AND(C35="Yes",C25="Yes"),"|"&amp;VLOOKUP(M5,$B$15:$E$19,4,FALSE),""),IF(AND(C35="Yes",C25="Yes"),"|"&amp;VLOOKUP(N5,$B$15:$E$19,4,FALSE),""),IF(AND(C35="Yes",C25="Yes"),"|"&amp;VLOOKUP(O5,$B$15:$E$19,4,FALSE)&amp;"|",""),IF(AND(C35="Yes",C25="Yes"),CHAR(10),""),IF(AND(C35="Yes",C28="Yes"),"|   P3   |    ---    ",""),IF(AND(C35="Yes",C28="Yes"),"|    ---    ",""),IF(AND(C35="Yes",C28="Yes"),"|    ---    ",""),IF(AND(C35="Yes",C28="Yes"),"|    ---    ",""),IF(AND(C35="Yes",C28="Yes"),"|    ---    ",""),IF(AND(C35="Yes",C28="Yes"),"|    ---    ",""),IF(AND(C35="Yes",C28="Yes"),"|    ---    ",""),IF(AND(C35="Yes",C28="Yes"),"|"&amp;VLOOKUP(O6,$B$15:$E$19,4,FALSE)&amp;"|",""),IF(AND(C35="Yes",C28="Yes"),CHAR(10),""),IF(AND(C35="Yes",OR(C22="Yes",C25="Yes",C28="Yes")),"===== GPIO INIT =====*/",""),IF(AND(C35="Yes",OR(C22="Yes",C25="Yes",C28="Yes")),CHAR(10),""),IF(C22="Yes",B22,""),IF(C22="Yes",CHAR(10),""),IF(C25="Yes",B25,""),IF(C25="Yes",CHAR(10),""),IF(C28="Yes",B28,""),IF(C28="Yes",CHAR(10),""),IF(AND(C35="Yes",OR(C22="Yes",C25="Yes",C28="Yes")),"/* ===== GPIO DEFAULT STATE =====",""),IF(AND(C35="Yes",OR(C22="Yes",C25="Yes",C28="Yes")),CHAR(10),""),IF(AND(C35="Yes",OR(C22="Yes",C25="Yes",C28="Yes")),"|  Port  |    Px7    |    Px6    |    Px5    |    Px4    |    Px3    |    Px2    |    Px1    |    Px0    |",""),IF(AND(C35="Yes",OR(C22="Yes",C25="Yes",C28="Yes")),CHAR(10),""),IF(AND(C35="Yes",C22="Yes"),"|   P0   |     "&amp;H10&amp;"     ",""),IF(AND(C35="Yes",C22="Yes"),"|     "&amp;I10&amp;"     ",""),IF(AND(C35="Yes",C22="Yes"),"|     "&amp;J10&amp;"     ",""),IF(AND(C35="Yes",C22="Yes"),"|     "&amp;K10&amp;"     ",""),IF(AND(C35="Yes",C22="Yes"),"|     "&amp;L10&amp;"     ",""),IF(AND(C35="Yes",C22="Yes"),"|     "&amp;M10&amp;"     ",""),IF(AND(C35="Yes",C22="Yes"),"|     "&amp;N10&amp;"     ",""),IF(AND(C35="Yes",C22="Yes"),"|     "&amp;O10&amp;"     "&amp;"|",""),IF(AND(C35="Yes",C22="Yes"),CHAR(10),""),IF(AND(C35="Yes",C22="Yes"),"|   P1   |     "&amp;H11&amp;"     ",""),IF(AND(C35="Yes",C22="Yes"),"|     "&amp;I11&amp;"     ",""),IF(AND(C35="Yes",C22="Yes"),"|     "&amp;J11&amp;"     ",""),IF(AND(C35="Yes",C22="Yes"),"|     "&amp;K11&amp;"     ",""),IF(AND(C35="Yes",C22="Yes"),"|     "&amp;L11&amp;"     ",""),IF(AND(C35="Yes",C22="Yes"),"|     "&amp;M11&amp;"     ",""),IF(AND(C35="Yes",C22="Yes"),"|     "&amp;N11&amp;"     ",""),IF(AND(C35="Yes",C22="Yes"),"|     "&amp;O11&amp;"     "&amp;"|",""),IF(AND(C35="Yes",C22="Yes"),CHAR(10),""),IF(AND(C35="Yes",C22="Yes"),"|   P3   |    ---    ",""),IF(AND(C35="Yes",C22="Yes"),"|    ---    ",""),IF(AND(C35="Yes",C22="Yes"),"|    ---    ",""),IF(AND(C35="Yes",C22="Yes"),"|    ---    ",""),IF(AND(C35="Yes",C22="Yes"),"|    ---    ",""),IF(AND(C35="Yes",C22="Yes"),"|    ---    ",""),IF(AND(C35="Yes",C22="Yes"),"|    ---    ",""),IF(AND(C35="Yes",C22="Yes"),"|     "&amp;O12&amp;"     "&amp;"|",""),IF(AND(C35="Yes",C22="Yes"),CHAR(10),""),IF(AND(C35="Yes",OR(C22="Yes",C25="Yes",C28="Yes")),"===== GPIO DEFAULT STATE =====*/",""),IF(AND(C35="Yes",OR(C22="Yes",C25="Yes",C28="Yes")),CHAR(10),""),IF(C22="Yes",B31,""),IF(C22="Yes",CHAR(10),""),IF(C25="Yes",B32,""),IF(C25="Yes",CHAR(10),""),IF(C28="Yes",B33,""),IF(C28="Yes",CHAR(10),""),"}")</f>
        <v>/* Define Pin By Config_GPIO */
#define AIN2 Pin_P07
#define AIN3 Pin_P06
#define AIN4 Pin_P05
#define AIN5 Pin_P04
#define FB_BUZZER Pin_P03
#define PWM Pin_P01
#define RELAY Pin_P00
#define AIN0 Pin_P17
#define BUZZER Pin_P15
#define SDA Pin_P14
#define SCL Pin_P13
#define SENSOR Pin_P12
#define SDA_BUT Pin_P11
#define SCK_BUT Pin_P10
#define AIN1 Pin_P30
/* Define Pin By Config_GPIO */
void GPIO_INIT() {
/* ===== GPIO INIT =====
|  Port  |    Px7    |    Px6    |    Px5    |    Px4    |    Px3    |    Px2    |    Px1    |    Px0    |
|   P0   |Input-only |Input-only |Input-only |Input-only |Input-only |Open-drain | Push-pull | Push-pull |
|   P1   |Input-only |Input-only | Push-pull | Push-pull | Push-pull |Input-only |Input-only | Push-pull |
|   P3   |    ---    |    ---    |    ---    |    ---    |    ---    |    ---    |    ---    |Input-only |
===== GPIO INIT =====*/
P0M1=0xFC;
P0M2=0x07;
P1M1=0xC6;
P1M2=0x39;
P3M1=0x01;
P3M2=0x00;
/* ===== GPIO DEFAULT STATE =====
|  Port  |    Px7    |    Px6    |    Px5    |    Px4    |    Px3    |    Px2    |    Px1    |    Px0    |
|   P0   |     0     |     0     |     0     |     0     |     0     |     0     |     0     |     0     |
|   P1   |     0     |     0     |     0     |     0     |     0     |     0     |     0     |     0     |
|   P3   |    ---    |    ---    |    ---    |    ---    |    ---    |    ---    |    ---    |     0     |
===== GPIO DEFAULT STATE =====*/
P0=0x00;
P1=0x00;
P3=0x00;
}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3:8">
      <c r="C37" s="17"/>
      <c r="D37" s="17"/>
      <c r="E37" s="17"/>
      <c r="F37" s="17"/>
      <c r="G37" s="8"/>
      <c r="H37" s="8"/>
    </row>
    <row r="38" spans="3:8">
      <c r="C38" s="8"/>
      <c r="D38" s="8"/>
      <c r="E38" s="8"/>
      <c r="F38" s="8"/>
      <c r="G38" s="8"/>
      <c r="H38" s="8"/>
    </row>
    <row r="39" spans="3:8">
      <c r="C39" s="17"/>
      <c r="D39" s="17"/>
      <c r="E39" s="17"/>
      <c r="F39" s="17"/>
      <c r="G39" s="8"/>
      <c r="H39" s="8"/>
    </row>
    <row r="40" spans="3:6">
      <c r="C40" s="17"/>
      <c r="D40" s="17"/>
      <c r="E40" s="17"/>
      <c r="F40" s="17"/>
    </row>
    <row r="41" spans="3:6">
      <c r="C41" s="8"/>
      <c r="D41" s="8"/>
      <c r="E41" s="8"/>
      <c r="F41" s="8"/>
    </row>
    <row r="42" spans="3:6">
      <c r="C42" s="17"/>
      <c r="D42" s="17"/>
      <c r="E42" s="17"/>
      <c r="F42" s="17"/>
    </row>
    <row r="43" spans="3:6">
      <c r="C43" s="17"/>
      <c r="D43" s="17"/>
      <c r="E43" s="17"/>
      <c r="F43" s="17"/>
    </row>
  </sheetData>
  <mergeCells count="19">
    <mergeCell ref="G2:O2"/>
    <mergeCell ref="G8:O8"/>
    <mergeCell ref="H12:N12"/>
    <mergeCell ref="G14:O14"/>
    <mergeCell ref="H18:N18"/>
    <mergeCell ref="C21:D21"/>
    <mergeCell ref="A24:D24"/>
    <mergeCell ref="A27:D27"/>
    <mergeCell ref="C35:D35"/>
    <mergeCell ref="H36:S36"/>
    <mergeCell ref="A22:A23"/>
    <mergeCell ref="A25:A26"/>
    <mergeCell ref="A28:A29"/>
    <mergeCell ref="B22:B23"/>
    <mergeCell ref="B25:B26"/>
    <mergeCell ref="B28:B29"/>
    <mergeCell ref="C22:D23"/>
    <mergeCell ref="C25:D26"/>
    <mergeCell ref="C28:D29"/>
  </mergeCells>
  <conditionalFormatting sqref="H10:O11 O12">
    <cfRule type="cellIs" dxfId="0" priority="1" operator="equal">
      <formula>1</formula>
    </cfRule>
    <cfRule type="cellIs" dxfId="1" priority="2" operator="equal">
      <formula>0</formula>
    </cfRule>
  </conditionalFormatting>
  <conditionalFormatting sqref="H21:O22 H24:O25 O27:O28">
    <cfRule type="cellIs" dxfId="0" priority="4" operator="equal">
      <formula>1</formula>
    </cfRule>
    <cfRule type="cellIs" dxfId="2" priority="5" operator="equal">
      <formula>0</formula>
    </cfRule>
  </conditionalFormatting>
  <dataValidations count="5">
    <dataValidation type="list" showInputMessage="1" promptTitle="Warning" prompt="Please select a type pin" sqref="O6 H4:O5">
      <formula1>$B$16:$B$19</formula1>
    </dataValidation>
    <dataValidation type="list" allowBlank="1" showInputMessage="1" showErrorMessage="1" sqref="G14:O14">
      <formula1>"Define Pin By Nuvoton,Define Pin By Config_GPIO"</formula1>
    </dataValidation>
    <dataValidation type="list" sqref="C35">
      <formula1>"Yes,No"</formula1>
    </dataValidation>
    <dataValidation type="list" allowBlank="1" showInputMessage="1" showErrorMessage="1" sqref="O10:O12 H10:N11">
      <formula1>"0,1"</formula1>
    </dataValidation>
    <dataValidation type="list" allowBlank="1" showInputMessage="1" showErrorMessage="1" sqref="C22:D23 C25:D26 C28:D34">
      <formula1>"Yes,No"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Tinh Nhox</dc:creator>
  <cp:lastModifiedBy>dangd</cp:lastModifiedBy>
  <dcterms:created xsi:type="dcterms:W3CDTF">2023-03-27T02:42:00Z</dcterms:created>
  <dcterms:modified xsi:type="dcterms:W3CDTF">2024-10-15T13:14:22Z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B2E80E56A5F4473AADCCAF004D596A05_12</vt:lpwstr>
  </property>
  <property fmtid="{D5CDD505-2E9C-101B-9397-08002B2CF9AE}" pid="3" name="KSOProductBuildVer">
    <vt:lpwstr>1033-12.2.0.13472</vt:lpwstr>
  </property>
</Properties>
</file>